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updateLinks="always" codeName="현재_통합_문서" defaultThemeVersion="124226"/>
  <bookViews>
    <workbookView xWindow="9555" yWindow="2085" windowWidth="9585" windowHeight="9855" tabRatio="856" activeTab="1"/>
  </bookViews>
  <sheets>
    <sheet name="계획인구" sheetId="25" r:id="rId1"/>
    <sheet name="급수인구" sheetId="87" r:id="rId2"/>
    <sheet name="행정구역별-계획" sheetId="70" r:id="rId3"/>
    <sheet name="행정구역별-급수" sheetId="71" r:id="rId4"/>
    <sheet name="급수구역별-계획" sheetId="69" r:id="rId5"/>
    <sheet name="급수구역별-급수" sheetId="97" r:id="rId6"/>
    <sheet name="급수보급율" sheetId="93" r:id="rId7"/>
    <sheet name="공급원별 급수인구" sheetId="86" r:id="rId8"/>
    <sheet name="블록별-계획" sheetId="101" r:id="rId9"/>
    <sheet name="--" sheetId="95" r:id="rId10"/>
    <sheet name="사업별물량" sheetId="103" r:id="rId11"/>
    <sheet name="행정-계획인구(총괄)" sheetId="94" r:id="rId12"/>
    <sheet name="급수구역별-계획(보고서 표)" sheetId="96" r:id="rId13"/>
    <sheet name="급수구역별-급수(보고서 표)" sheetId="98" r:id="rId14"/>
    <sheet name="급수보급율(보고서 표)" sheetId="99" r:id="rId15"/>
    <sheet name="신설배수지계획검토(보고서표)" sheetId="102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__h2" hidden="1">{"'용수수요총괄(일평균)'!$A$1:$AR$182","'용수수요총괄(일평균)'!$J$188"}</definedName>
    <definedName name="_1h2_" hidden="1">{"'용수수요총괄(일평균)'!$A$1:$AR$182","'용수수요총괄(일평균)'!$J$188"}</definedName>
    <definedName name="_Fill" localSheetId="7" hidden="1">#REF!</definedName>
    <definedName name="_Fill" localSheetId="12" hidden="1">#REF!</definedName>
    <definedName name="_Fill" localSheetId="5" hidden="1">#REF!</definedName>
    <definedName name="_Fill" localSheetId="13" hidden="1">#REF!</definedName>
    <definedName name="_Fill" localSheetId="1" hidden="1">#REF!</definedName>
    <definedName name="_Fill" localSheetId="8" hidden="1">#REF!</definedName>
    <definedName name="_Fill" localSheetId="10" hidden="1">#REF!</definedName>
    <definedName name="_Fill" hidden="1">#REF!</definedName>
    <definedName name="_xlnm._FilterDatabase" localSheetId="0" hidden="1">계획인구!$A$1:$AJ$495</definedName>
    <definedName name="_xlnm._FilterDatabase" localSheetId="7" hidden="1">'공급원별 급수인구'!$A$3:$I$20</definedName>
    <definedName name="_xlnm._FilterDatabase" localSheetId="4" hidden="1">'급수구역별-계획'!$A$2:$L$43</definedName>
    <definedName name="_xlnm._FilterDatabase" localSheetId="12" hidden="1">'급수구역별-계획(보고서 표)'!$A$3:$J$11</definedName>
    <definedName name="_xlnm._FilterDatabase" localSheetId="5" hidden="1">'급수구역별-급수'!$A$2:$L$43</definedName>
    <definedName name="_xlnm._FilterDatabase" localSheetId="13" hidden="1">'급수구역별-급수(보고서 표)'!$A$3:$J$11</definedName>
    <definedName name="_xlnm._FilterDatabase" localSheetId="1" hidden="1">급수인구!$A$3:$X$495</definedName>
    <definedName name="_xlnm._FilterDatabase" localSheetId="8" hidden="1">'블록별-계획'!$A$2:$J$48</definedName>
    <definedName name="_xlnm._FilterDatabase" localSheetId="10" hidden="1">사업별물량!$A$3:$X$495</definedName>
    <definedName name="_xlnm._FilterDatabase" localSheetId="2" hidden="1">'행정구역별-계획'!$A$3:$K$29</definedName>
    <definedName name="_xlnm._FilterDatabase" localSheetId="3" hidden="1">'행정구역별-급수'!$A$3:$K$29</definedName>
    <definedName name="_h2" hidden="1">{"'용수수요총괄(일평균)'!$A$1:$AR$182","'용수수요총괄(일평균)'!$J$188"}</definedName>
    <definedName name="_Regression_Out" localSheetId="7" hidden="1">#REF!</definedName>
    <definedName name="_Regression_Out" localSheetId="12" hidden="1">#REF!</definedName>
    <definedName name="_Regression_Out" localSheetId="5" hidden="1">#REF!</definedName>
    <definedName name="_Regression_Out" localSheetId="13" hidden="1">#REF!</definedName>
    <definedName name="_Regression_Out" localSheetId="1" hidden="1">#REF!</definedName>
    <definedName name="_Regression_Out" localSheetId="8" hidden="1">#REF!</definedName>
    <definedName name="_Regression_Out" localSheetId="10" hidden="1">#REF!</definedName>
    <definedName name="_Regression_Out" hidden="1">#REF!</definedName>
    <definedName name="_Regression_X" localSheetId="7" hidden="1">#REF!</definedName>
    <definedName name="_Regression_X" localSheetId="12" hidden="1">#REF!</definedName>
    <definedName name="_Regression_X" localSheetId="5" hidden="1">#REF!</definedName>
    <definedName name="_Regression_X" localSheetId="13" hidden="1">#REF!</definedName>
    <definedName name="_Regression_X" localSheetId="1" hidden="1">#REF!</definedName>
    <definedName name="_Regression_X" localSheetId="8" hidden="1">#REF!</definedName>
    <definedName name="_Regression_X" localSheetId="10" hidden="1">#REF!</definedName>
    <definedName name="_Regression_X" hidden="1">#REF!</definedName>
    <definedName name="_Regression_Y" localSheetId="7" hidden="1">#REF!</definedName>
    <definedName name="_Regression_Y" localSheetId="12" hidden="1">#REF!</definedName>
    <definedName name="_Regression_Y" localSheetId="5" hidden="1">#REF!</definedName>
    <definedName name="_Regression_Y" localSheetId="13" hidden="1">#REF!</definedName>
    <definedName name="_Regression_Y" localSheetId="1" hidden="1">#REF!</definedName>
    <definedName name="_Regression_Y" localSheetId="8" hidden="1">#REF!</definedName>
    <definedName name="_Regression_Y" localSheetId="10" hidden="1">#REF!</definedName>
    <definedName name="_Regression_Y" hidden="1">#REF!</definedName>
    <definedName name="aaa" localSheetId="7">#REF!</definedName>
    <definedName name="aaa" localSheetId="12">#REF!</definedName>
    <definedName name="aaa" localSheetId="5">#REF!</definedName>
    <definedName name="aaa" localSheetId="13">#REF!</definedName>
    <definedName name="aaa" localSheetId="1">#REF!</definedName>
    <definedName name="aaa" localSheetId="8">#REF!</definedName>
    <definedName name="aaa" localSheetId="10">#REF!</definedName>
    <definedName name="aaa">#REF!</definedName>
    <definedName name="HTML_CodePage" hidden="1">949</definedName>
    <definedName name="HTML_Control" hidden="1">{"'용수수요총괄(일평균)'!$A$1:$AR$182","'용수수요총괄(일평균)'!$J$188"}</definedName>
    <definedName name="HTML_Description" hidden="1">""</definedName>
    <definedName name="HTML_Email" hidden="1">""</definedName>
    <definedName name="HTML_Header" hidden="1">"용수수요총괄(일평균)"</definedName>
    <definedName name="HTML_LastUpdate" hidden="1">"03-05-31"</definedName>
    <definedName name="HTML_LineAfter" hidden="1">FALSE</definedName>
    <definedName name="HTML_LineBefore" hidden="1">FALSE</definedName>
    <definedName name="HTML_Name" hidden="1">"이상엽"</definedName>
    <definedName name="HTML_OBDlg2" hidden="1">TRUE</definedName>
    <definedName name="HTML_OBDlg4" hidden="1">TRUE</definedName>
    <definedName name="HTML_OS" hidden="1">0</definedName>
    <definedName name="HTML_PathFile" hidden="1">"\\윤수환\급수체계조정\PLAN\용수수요2\4.일평균수요량\일평균.htm"</definedName>
    <definedName name="HTML_Title" hidden="1">"용수수요총괄(일평균)"</definedName>
    <definedName name="PR_수거분뇨삭감비" localSheetId="7">#REF!</definedName>
    <definedName name="PR_수거분뇨삭감비" localSheetId="12">#REF!</definedName>
    <definedName name="PR_수거분뇨삭감비" localSheetId="5">#REF!</definedName>
    <definedName name="PR_수거분뇨삭감비" localSheetId="13">#REF!</definedName>
    <definedName name="PR_수거분뇨삭감비" localSheetId="1">#REF!</definedName>
    <definedName name="PR_수거분뇨삭감비" localSheetId="8">#REF!</definedName>
    <definedName name="PR_수거분뇨삭감비" localSheetId="10">#REF!</definedName>
    <definedName name="PR_수거분뇨삭감비">#REF!</definedName>
    <definedName name="PR_수거분뇨직접이송비" localSheetId="7">#REF!</definedName>
    <definedName name="PR_수거분뇨직접이송비" localSheetId="12">#REF!</definedName>
    <definedName name="PR_수거분뇨직접이송비" localSheetId="5">#REF!</definedName>
    <definedName name="PR_수거분뇨직접이송비" localSheetId="13">#REF!</definedName>
    <definedName name="PR_수거분뇨직접이송비" localSheetId="1">#REF!</definedName>
    <definedName name="PR_수거분뇨직접이송비" localSheetId="8">#REF!</definedName>
    <definedName name="PR_수거분뇨직접이송비" localSheetId="10">#REF!</definedName>
    <definedName name="PR_수거분뇨직접이송비">#REF!</definedName>
    <definedName name="PR_오수처리삭감비" localSheetId="7">#REF!</definedName>
    <definedName name="PR_오수처리삭감비" localSheetId="12">#REF!</definedName>
    <definedName name="PR_오수처리삭감비" localSheetId="5">#REF!</definedName>
    <definedName name="PR_오수처리삭감비" localSheetId="13">#REF!</definedName>
    <definedName name="PR_오수처리삭감비" localSheetId="1">#REF!</definedName>
    <definedName name="PR_오수처리삭감비" localSheetId="8">#REF!</definedName>
    <definedName name="PR_오수처리삭감비" localSheetId="10">#REF!</definedName>
    <definedName name="PR_오수처리삭감비">#REF!</definedName>
    <definedName name="PR_정화오니직접이송비" localSheetId="7">#REF!</definedName>
    <definedName name="PR_정화오니직접이송비" localSheetId="12">#REF!</definedName>
    <definedName name="PR_정화오니직접이송비" localSheetId="5">#REF!</definedName>
    <definedName name="PR_정화오니직접이송비" localSheetId="13">#REF!</definedName>
    <definedName name="PR_정화오니직접이송비" localSheetId="1">#REF!</definedName>
    <definedName name="PR_정화오니직접이송비" localSheetId="8">#REF!</definedName>
    <definedName name="PR_정화오니직접이송비" localSheetId="10">#REF!</definedName>
    <definedName name="PR_정화오니직접이송비">#REF!</definedName>
    <definedName name="_xlnm.Print_Area" localSheetId="0">계획인구!$A$1:$Z$495</definedName>
    <definedName name="_xlnm.Print_Area" localSheetId="7">'공급원별 급수인구'!$A$1:$I$140</definedName>
    <definedName name="_xlnm.Print_Area" localSheetId="4">'급수구역별-계획'!$A$1:$R$47</definedName>
    <definedName name="_xlnm.Print_Area" localSheetId="12">'급수구역별-계획(보고서 표)'!$A$1:$Q$20</definedName>
    <definedName name="_xlnm.Print_Area" localSheetId="5">'급수구역별-급수'!$A$1:$R$48</definedName>
    <definedName name="_xlnm.Print_Area" localSheetId="13">'급수구역별-급수(보고서 표)'!$A$1:$Q$20</definedName>
    <definedName name="_xlnm.Print_Area" localSheetId="6">급수보급율!$A$1:$AA$30</definedName>
    <definedName name="_xlnm.Print_Area" localSheetId="1">급수인구!$A$1:$N$495</definedName>
    <definedName name="_xlnm.Print_Area" localSheetId="8">'블록별-계획'!$A$1:$J$48</definedName>
    <definedName name="_xlnm.Print_Area" localSheetId="10">사업별물량!$A$1:$N$495</definedName>
    <definedName name="_xlnm.Print_Area" localSheetId="11">'행정-계획인구(총괄)'!$A$1:$Q$29</definedName>
    <definedName name="_xlnm.Print_Area" localSheetId="2">'행정구역별-계획'!$A$1:$Q$29</definedName>
    <definedName name="_xlnm.Print_Area" localSheetId="3">'행정구역별-급수'!$A$1:$Q$29</definedName>
    <definedName name="_xlnm.Print_Area">#REF!</definedName>
    <definedName name="PRINT_AREA_MI" localSheetId="7">#REF!</definedName>
    <definedName name="PRINT_AREA_MI" localSheetId="12">#REF!</definedName>
    <definedName name="PRINT_AREA_MI" localSheetId="5">#REF!</definedName>
    <definedName name="PRINT_AREA_MI" localSheetId="13">#REF!</definedName>
    <definedName name="PRINT_AREA_MI" localSheetId="1">#REF!</definedName>
    <definedName name="PRINT_AREA_MI" localSheetId="8">#REF!</definedName>
    <definedName name="PRINT_AREA_MI" localSheetId="10">#REF!</definedName>
    <definedName name="PRINT_AREA_MI">#REF!</definedName>
    <definedName name="_xlnm.Print_Titles" localSheetId="0">계획인구!$3:$4</definedName>
    <definedName name="_xlnm.Print_Titles" localSheetId="7">'공급원별 급수인구'!$3:$4</definedName>
    <definedName name="_xlnm.Print_Titles" localSheetId="4">'급수구역별-계획'!$2:$3</definedName>
    <definedName name="_xlnm.Print_Titles" localSheetId="12">'급수구역별-계획(보고서 표)'!$3:$4</definedName>
    <definedName name="_xlnm.Print_Titles" localSheetId="5">'급수구역별-급수'!$2:$3</definedName>
    <definedName name="_xlnm.Print_Titles" localSheetId="13">'급수구역별-급수(보고서 표)'!$3:$4</definedName>
    <definedName name="_xlnm.Print_Titles" localSheetId="1">급수인구!$3:$4</definedName>
    <definedName name="_xlnm.Print_Titles" localSheetId="8">'블록별-계획'!$2:$3</definedName>
    <definedName name="_xlnm.Print_Titles" localSheetId="10">사업별물량!$3:$4</definedName>
    <definedName name="_xlnm.Print_Titles" localSheetId="2">'행정구역별-계획'!$3:$4</definedName>
    <definedName name="_xlnm.Print_Titles" localSheetId="3">'행정구역별-급수'!$3:$4</definedName>
    <definedName name="가동여부">[1]DongCode!$E$10002:$E$10003</definedName>
    <definedName name="경기도">[1]DongCode!$B$101:$B$101</definedName>
    <definedName name="경기도용인시">[1]DongCode!$B$102:$B$127</definedName>
    <definedName name="경기도용인시포곡면">[1]DongCode!$J$202:$J$210</definedName>
    <definedName name="과거인구" localSheetId="7">#REF!</definedName>
    <definedName name="과거인구" localSheetId="12">#REF!</definedName>
    <definedName name="과거인구" localSheetId="5">#REF!</definedName>
    <definedName name="과거인구" localSheetId="13">#REF!</definedName>
    <definedName name="과거인구" localSheetId="1">#REF!</definedName>
    <definedName name="과거인구" localSheetId="8">#REF!</definedName>
    <definedName name="과거인구" localSheetId="10">#REF!</definedName>
    <definedName name="과거인구">#REF!</definedName>
    <definedName name="과거인구1" localSheetId="7">#REF!</definedName>
    <definedName name="과거인구1" localSheetId="12">#REF!</definedName>
    <definedName name="과거인구1" localSheetId="5">#REF!</definedName>
    <definedName name="과거인구1" localSheetId="13">#REF!</definedName>
    <definedName name="과거인구1" localSheetId="1">#REF!</definedName>
    <definedName name="과거인구1" localSheetId="8">#REF!</definedName>
    <definedName name="과거인구1" localSheetId="10">#REF!</definedName>
    <definedName name="과거인구1">#REF!</definedName>
    <definedName name="관리단">[2]수요자!$A$7:$A$522</definedName>
    <definedName name="광주10년추정" localSheetId="7">#REF!</definedName>
    <definedName name="광주10년추정" localSheetId="12">#REF!</definedName>
    <definedName name="광주10년추정" localSheetId="5">#REF!</definedName>
    <definedName name="광주10년추정" localSheetId="13">#REF!</definedName>
    <definedName name="광주10년추정" localSheetId="1">#REF!</definedName>
    <definedName name="광주10년추정" localSheetId="8">#REF!</definedName>
    <definedName name="광주10년추정" localSheetId="10">#REF!</definedName>
    <definedName name="광주10년추정">#REF!</definedName>
    <definedName name="광주15년추정" localSheetId="7">#REF!</definedName>
    <definedName name="광주15년추정" localSheetId="12">#REF!</definedName>
    <definedName name="광주15년추정" localSheetId="5">#REF!</definedName>
    <definedName name="광주15년추정" localSheetId="13">#REF!</definedName>
    <definedName name="광주15년추정" localSheetId="1">#REF!</definedName>
    <definedName name="광주15년추정" localSheetId="8">#REF!</definedName>
    <definedName name="광주15년추정" localSheetId="10">#REF!</definedName>
    <definedName name="광주15년추정">#REF!</definedName>
    <definedName name="광주5년추정" localSheetId="7">#REF!</definedName>
    <definedName name="광주5년추정" localSheetId="12">#REF!</definedName>
    <definedName name="광주5년추정" localSheetId="5">#REF!</definedName>
    <definedName name="광주5년추정" localSheetId="13">#REF!</definedName>
    <definedName name="광주5년추정" localSheetId="1">#REF!</definedName>
    <definedName name="광주5년추정" localSheetId="8">#REF!</definedName>
    <definedName name="광주5년추정" localSheetId="10">#REF!</definedName>
    <definedName name="광주5년추정">#REF!</definedName>
    <definedName name="구분">[2]수요자!$K$7:$K$522</definedName>
    <definedName name="ㅁㄴㅇ" localSheetId="10">[3]최종인구!#REF!,[3]최종인구!#REF!,[3]최종인구!#REF!,[3]최종인구!#REF!,[3]최종인구!#REF!,[3]최종인구!#REF!,[3]최종인구!#REF!,[3]최종인구!#REF!,[3]최종인구!#REF!,[3]최종인구!#REF!,[3]최종인구!#REF!,[3]최종인구!#REF!,[3]최종인구!#REF!,[3]최종인구!#REF!,[3]최종인구!#REF!,[3]최종인구!#REF!</definedName>
    <definedName name="ㅁㄴㅇ">[3]최종인구!#REF!,[3]최종인구!#REF!,[3]최종인구!#REF!,[3]최종인구!#REF!,[3]최종인구!#REF!,[3]최종인구!#REF!,[3]최종인구!#REF!,[3]최종인구!#REF!,[3]최종인구!#REF!,[3]최종인구!#REF!,[3]최종인구!#REF!,[3]최종인구!#REF!,[3]최종인구!#REF!,[3]최종인구!#REF!,[3]최종인구!#REF!,[3]최종인구!#REF!</definedName>
    <definedName name="ㅁㅈㄷㅅ" localSheetId="10">[3]최종인구!#REF!,[3]최종인구!#REF!,[3]최종인구!#REF!,[3]최종인구!#REF!,[3]최종인구!#REF!,[3]최종인구!#REF!,[3]최종인구!#REF!,[3]최종인구!#REF!,[3]최종인구!#REF!,[3]최종인구!#REF!,[3]최종인구!#REF!,[3]최종인구!#REF!,[3]최종인구!#REF!,[3]최종인구!#REF!,[3]최종인구!#REF!,[3]최종인구!#REF!</definedName>
    <definedName name="ㅁㅈㄷㅅ">[3]최종인구!#REF!,[3]최종인구!#REF!,[3]최종인구!#REF!,[3]최종인구!#REF!,[3]최종인구!#REF!,[3]최종인구!#REF!,[3]최종인구!#REF!,[3]최종인구!#REF!,[3]최종인구!#REF!,[3]최종인구!#REF!,[3]최종인구!#REF!,[3]최종인구!#REF!,[3]최종인구!#REF!,[3]최종인구!#REF!,[3]최종인구!#REF!,[3]최종인구!#REF!</definedName>
    <definedName name="매립대상폐기물">[1]DongCode!$Z$10002:$Z$10005</definedName>
    <definedName name="매립장지정내역">[1]DongCode!$AC$10002:$AC$10005</definedName>
    <definedName name="매립장처리유형">[1]DongCode!$AI$10002:$AI$10005</definedName>
    <definedName name="면내" localSheetId="7">#REF!</definedName>
    <definedName name="면내" localSheetId="12">#REF!</definedName>
    <definedName name="면내" localSheetId="5">#REF!</definedName>
    <definedName name="면내" localSheetId="13">#REF!</definedName>
    <definedName name="면내" localSheetId="1">#REF!</definedName>
    <definedName name="면내" localSheetId="8">#REF!</definedName>
    <definedName name="면내" localSheetId="10">#REF!</definedName>
    <definedName name="면내">#REF!</definedName>
    <definedName name="면외" localSheetId="7">#REF!</definedName>
    <definedName name="면외" localSheetId="12">#REF!</definedName>
    <definedName name="면외" localSheetId="5">#REF!</definedName>
    <definedName name="면외" localSheetId="13">#REF!</definedName>
    <definedName name="면외" localSheetId="1">#REF!</definedName>
    <definedName name="면외" localSheetId="8">#REF!</definedName>
    <definedName name="면외" localSheetId="10">#REF!</definedName>
    <definedName name="면외">#REF!</definedName>
    <definedName name="배출허용기준" localSheetId="7">#REF!</definedName>
    <definedName name="배출허용기준" localSheetId="12">#REF!</definedName>
    <definedName name="배출허용기준" localSheetId="5">#REF!</definedName>
    <definedName name="배출허용기준" localSheetId="13">#REF!</definedName>
    <definedName name="배출허용기준" localSheetId="1">#REF!</definedName>
    <definedName name="배출허용기준" localSheetId="8">#REF!</definedName>
    <definedName name="배출허용기준" localSheetId="10">#REF!</definedName>
    <definedName name="배출허용기준">#REF!</definedName>
    <definedName name="산술통계" localSheetId="7">#REF!</definedName>
    <definedName name="산술통계" localSheetId="12">#REF!</definedName>
    <definedName name="산술통계" localSheetId="5">#REF!</definedName>
    <definedName name="산술통계" localSheetId="13">#REF!</definedName>
    <definedName name="산술통계" localSheetId="1">#REF!</definedName>
    <definedName name="산술통계" localSheetId="8">#REF!</definedName>
    <definedName name="산술통계" localSheetId="10">#REF!</definedName>
    <definedName name="산술통계">#REF!</definedName>
    <definedName name="산출근거_한강하류권" hidden="1">{"'용수수요총괄(일평균)'!$A$1:$AR$182","'용수수요총괄(일평균)'!$J$188"}</definedName>
    <definedName name="수식" localSheetId="10">[3]최종인구!#REF!,[3]최종인구!#REF!,[3]최종인구!#REF!,[3]최종인구!#REF!,[3]최종인구!#REF!,[3]최종인구!#REF!,[3]최종인구!#REF!,[3]최종인구!#REF!,[3]최종인구!#REF!,[3]최종인구!#REF!,[3]최종인구!#REF!,[3]최종인구!#REF!,[3]최종인구!#REF!,[3]최종인구!#REF!,[3]최종인구!#REF!,[3]최종인구!#REF!</definedName>
    <definedName name="수식">[3]최종인구!#REF!,[3]최종인구!#REF!,[3]최종인구!#REF!,[3]최종인구!#REF!,[3]최종인구!#REF!,[3]최종인구!#REF!,[3]최종인구!#REF!,[3]최종인구!#REF!,[3]최종인구!#REF!,[3]최종인구!#REF!,[3]최종인구!#REF!,[3]최종인구!#REF!,[3]최종인구!#REF!,[3]최종인구!#REF!,[3]최종인구!#REF!,[3]최종인구!#REF!</definedName>
    <definedName name="수식2" localSheetId="10">[3]최종인구!#REF!,[3]최종인구!#REF!,[3]최종인구!#REF!,[3]최종인구!#REF!,[3]최종인구!#REF!,[3]최종인구!#REF!,[3]최종인구!#REF!,[3]최종인구!#REF!,[3]최종인구!#REF!,[3]최종인구!#REF!,[3]최종인구!#REF!,[3]최종인구!#REF!,[3]최종인구!#REF!,[3]최종인구!#REF!,[3]최종인구!#REF!,[3]최종인구!#REF!</definedName>
    <definedName name="수식2">[3]최종인구!#REF!,[3]최종인구!#REF!,[3]최종인구!#REF!,[3]최종인구!#REF!,[3]최종인구!#REF!,[3]최종인구!#REF!,[3]최종인구!#REF!,[3]최종인구!#REF!,[3]최종인구!#REF!,[3]최종인구!#REF!,[3]최종인구!#REF!,[3]최종인구!#REF!,[3]최종인구!#REF!,[3]최종인구!#REF!,[3]최종인구!#REF!,[3]최종인구!#REF!</definedName>
    <definedName name="수식3" localSheetId="10">[3]최종인구!#REF!,[3]최종인구!#REF!,[3]최종인구!#REF!</definedName>
    <definedName name="수식3">[3]최종인구!#REF!,[3]최종인구!#REF!,[3]최종인구!#REF!</definedName>
    <definedName name="수종">[2]수요자!$M$7:$M$522</definedName>
    <definedName name="시도명">[1]DongCode!$B$1:$B$1</definedName>
    <definedName name="ㅇㅇ" localSheetId="10">[3]최종인구!#REF!,[3]최종인구!#REF!,[3]최종인구!#REF!,[3]최종인구!#REF!,[3]최종인구!#REF!,[3]최종인구!#REF!,[3]최종인구!#REF!,[3]최종인구!#REF!,[3]최종인구!#REF!,[3]최종인구!#REF!,[3]최종인구!#REF!,[3]최종인구!#REF!,[3]최종인구!#REF!,[3]최종인구!#REF!,[3]최종인구!#REF!,[3]최종인구!#REF!</definedName>
    <definedName name="ㅇㅇ">[3]최종인구!#REF!,[3]최종인구!#REF!,[3]최종인구!#REF!,[3]최종인구!#REF!,[3]최종인구!#REF!,[3]최종인구!#REF!,[3]최종인구!#REF!,[3]최종인구!#REF!,[3]최종인구!#REF!,[3]최종인구!#REF!,[3]최종인구!#REF!,[3]최종인구!#REF!,[3]최종인구!#REF!,[3]최종인구!#REF!,[3]최종인구!#REF!,[3]최종인구!#REF!</definedName>
    <definedName name="연물량">[2]수요자!$Q$7:$Q$522</definedName>
    <definedName name="원단위추정" localSheetId="10">[3]최종인구!#REF!,[3]최종인구!#REF!,[3]최종인구!#REF!,[3]최종인구!#REF!,[3]최종인구!#REF!,[3]최종인구!#REF!,[3]최종인구!#REF!,[3]최종인구!#REF!,[3]최종인구!#REF!,[3]최종인구!#REF!,[3]최종인구!#REF!,[3]최종인구!#REF!,[3]최종인구!#REF!,[3]최종인구!#REF!,[3]최종인구!#REF!,[3]최종인구!#REF!</definedName>
    <definedName name="원단위추정">[3]최종인구!#REF!,[3]최종인구!#REF!,[3]최종인구!#REF!,[3]최종인구!#REF!,[3]최종인구!#REF!,[3]최종인구!#REF!,[3]최종인구!#REF!,[3]최종인구!#REF!,[3]최종인구!#REF!,[3]최종인구!#REF!,[3]최종인구!#REF!,[3]최종인구!#REF!,[3]최종인구!#REF!,[3]최종인구!#REF!,[3]최종인구!#REF!,[3]최종인구!#REF!</definedName>
    <definedName name="읍" localSheetId="7">#REF!</definedName>
    <definedName name="읍" localSheetId="12">#REF!</definedName>
    <definedName name="읍" localSheetId="5">#REF!</definedName>
    <definedName name="읍" localSheetId="13">#REF!</definedName>
    <definedName name="읍" localSheetId="1">#REF!</definedName>
    <definedName name="읍" localSheetId="8">#REF!</definedName>
    <definedName name="읍" localSheetId="10">#REF!</definedName>
    <definedName name="읍">#REF!</definedName>
    <definedName name="점유율" localSheetId="7">#REF!</definedName>
    <definedName name="점유율" localSheetId="12">#REF!</definedName>
    <definedName name="점유율" localSheetId="5">#REF!</definedName>
    <definedName name="점유율" localSheetId="13">#REF!</definedName>
    <definedName name="점유율" localSheetId="1">#REF!</definedName>
    <definedName name="점유율" localSheetId="8">#REF!</definedName>
    <definedName name="점유율" localSheetId="10">#REF!</definedName>
    <definedName name="점유율">#REF!</definedName>
    <definedName name="지자체단위급수량" localSheetId="10">#REF!</definedName>
    <definedName name="지자체단위급수량">#REF!</definedName>
    <definedName name="천안시1" localSheetId="10">[3]최종인구!#REF!,[3]최종인구!#REF!,[3]최종인구!#REF!,[3]최종인구!#REF!,[3]최종인구!#REF!,[3]최종인구!#REF!,[3]최종인구!#REF!,[3]최종인구!#REF!,[3]최종인구!#REF!,[3]최종인구!#REF!,[3]최종인구!#REF!,[3]최종인구!#REF!,[3]최종인구!#REF!,[3]최종인구!#REF!,[3]최종인구!#REF!,[3]최종인구!#REF!</definedName>
    <definedName name="천안시1">[3]최종인구!#REF!,[3]최종인구!#REF!,[3]최종인구!#REF!,[3]최종인구!#REF!,[3]최종인구!#REF!,[3]최종인구!#REF!,[3]최종인구!#REF!,[3]최종인구!#REF!,[3]최종인구!#REF!,[3]최종인구!#REF!,[3]최종인구!#REF!,[3]최종인구!#REF!,[3]최종인구!#REF!,[3]최종인구!#REF!,[3]최종인구!#REF!,[3]최종인구!#REF!</definedName>
    <definedName name="통계_강우배출비" localSheetId="7">#REF!</definedName>
    <definedName name="통계_강우배출비" localSheetId="12">#REF!</definedName>
    <definedName name="통계_강우배출비" localSheetId="5">#REF!</definedName>
    <definedName name="통계_강우배출비" localSheetId="13">#REF!</definedName>
    <definedName name="통계_강우배출비" localSheetId="1">#REF!</definedName>
    <definedName name="통계_강우배출비" localSheetId="8">#REF!</definedName>
    <definedName name="통계_강우배출비" localSheetId="10">#REF!</definedName>
    <definedName name="통계_강우배출비">#REF!</definedName>
    <definedName name="폐수배출시설발생원단위" localSheetId="7">#REF!</definedName>
    <definedName name="폐수배출시설발생원단위" localSheetId="12">#REF!</definedName>
    <definedName name="폐수배출시설발생원단위" localSheetId="5">#REF!</definedName>
    <definedName name="폐수배출시설발생원단위" localSheetId="13">#REF!</definedName>
    <definedName name="폐수배출시설발생원단위" localSheetId="1">#REF!</definedName>
    <definedName name="폐수배출시설발생원단위" localSheetId="8">#REF!</definedName>
    <definedName name="폐수배출시설발생원단위" localSheetId="10">#REF!</definedName>
    <definedName name="폐수배출시설발생원단위">#REF!</definedName>
    <definedName name="한글1" localSheetId="7">LARGE((CODE(MID('[4]대책 '!#REF!,ROW(INDIRECT("1:"&amp;LEN('[4]대책 '!#REF!))),1))&gt;45216)*ROW(INDIRECT("1:"&amp;LEN('[4]대책 '!#REF!))),SUM(N(CODE(MID('[4]대책 '!#REF!,ROW(INDIRECT("1:"&amp;LEN('[4]대책 '!#REF!))),1))&gt;45216)))</definedName>
    <definedName name="한글1" localSheetId="4">LARGE((CODE(MID('[4]대책 '!#REF!,ROW(INDIRECT("1:"&amp;LEN('[4]대책 '!#REF!))),1))&gt;45216)*ROW(INDIRECT("1:"&amp;LEN('[4]대책 '!#REF!))),SUM(N(CODE(MID('[4]대책 '!#REF!,ROW(INDIRECT("1:"&amp;LEN('[4]대책 '!#REF!))),1))&gt;45216)))</definedName>
    <definedName name="한글1" localSheetId="12">LARGE((CODE(MID('[4]대책 '!#REF!,ROW(INDIRECT("1:"&amp;LEN('[4]대책 '!#REF!))),1))&gt;45216)*ROW(INDIRECT("1:"&amp;LEN('[4]대책 '!#REF!))),SUM(N(CODE(MID('[4]대책 '!#REF!,ROW(INDIRECT("1:"&amp;LEN('[4]대책 '!#REF!))),1))&gt;45216)))</definedName>
    <definedName name="한글1" localSheetId="5">LARGE((CODE(MID('[4]대책 '!#REF!,ROW(INDIRECT("1:"&amp;LEN('[4]대책 '!#REF!))),1))&gt;45216)*ROW(INDIRECT("1:"&amp;LEN('[4]대책 '!#REF!))),SUM(N(CODE(MID('[4]대책 '!#REF!,ROW(INDIRECT("1:"&amp;LEN('[4]대책 '!#REF!))),1))&gt;45216)))</definedName>
    <definedName name="한글1" localSheetId="13">LARGE((CODE(MID('[4]대책 '!#REF!,ROW(INDIRECT("1:"&amp;LEN('[4]대책 '!#REF!))),1))&gt;45216)*ROW(INDIRECT("1:"&amp;LEN('[4]대책 '!#REF!))),SUM(N(CODE(MID('[4]대책 '!#REF!,ROW(INDIRECT("1:"&amp;LEN('[4]대책 '!#REF!))),1))&gt;45216)))</definedName>
    <definedName name="한글1" localSheetId="1">LARGE((CODE(MID('[4]대책 '!#REF!,ROW(INDIRECT("1:"&amp;LEN('[4]대책 '!#REF!))),1))&gt;45216)*ROW(INDIRECT("1:"&amp;LEN('[4]대책 '!#REF!))),SUM(N(CODE(MID('[4]대책 '!#REF!,ROW(INDIRECT("1:"&amp;LEN('[4]대책 '!#REF!))),1))&gt;45216)))</definedName>
    <definedName name="한글1" localSheetId="8">LARGE((CODE(MID('[4]대책 '!#REF!,ROW(INDIRECT("1:"&amp;LEN('[4]대책 '!#REF!))),1))&gt;45216)*ROW(INDIRECT("1:"&amp;LEN('[4]대책 '!#REF!))),SUM(N(CODE(MID('[4]대책 '!#REF!,ROW(INDIRECT("1:"&amp;LEN('[4]대책 '!#REF!))),1))&gt;45216)))</definedName>
    <definedName name="한글1" localSheetId="10">LARGE((CODE(MID('[4]대책 '!#REF!,ROW(INDIRECT("1:"&amp;LEN('[4]대책 '!#REF!))),1))&gt;45216)*ROW(INDIRECT("1:"&amp;LEN('[4]대책 '!#REF!))),SUM(N(CODE(MID('[4]대책 '!#REF!,ROW(INDIRECT("1:"&amp;LEN('[4]대책 '!#REF!))),1))&gt;45216)))</definedName>
    <definedName name="한글1" localSheetId="2">LARGE((CODE(MID('[4]대책 '!#REF!,ROW(INDIRECT("1:"&amp;LEN('[4]대책 '!#REF!))),1))&gt;45216)*ROW(INDIRECT("1:"&amp;LEN('[4]대책 '!#REF!))),SUM(N(CODE(MID('[4]대책 '!#REF!,ROW(INDIRECT("1:"&amp;LEN('[4]대책 '!#REF!))),1))&gt;45216)))</definedName>
    <definedName name="한글1" localSheetId="3">LARGE((CODE(MID('[4]대책 '!#REF!,ROW(INDIRECT("1:"&amp;LEN('[4]대책 '!#REF!))),1))&gt;45216)*ROW(INDIRECT("1:"&amp;LEN('[4]대책 '!#REF!))),SUM(N(CODE(MID('[4]대책 '!#REF!,ROW(INDIRECT("1:"&amp;LEN('[4]대책 '!#REF!))),1))&gt;45216)))</definedName>
    <definedName name="한글1">LARGE((CODE(MID('[4]대책 '!#REF!,ROW(INDIRECT("1:"&amp;LEN('[4]대책 '!#REF!))),1))&gt;45216)*ROW(INDIRECT("1:"&amp;LEN('[4]대책 '!#REF!))),SUM(N(CODE(MID('[4]대책 '!#REF!,ROW(INDIRECT("1:"&amp;LEN('[4]대책 '!#REF!))),1))&gt;45216)))</definedName>
    <definedName name="한글2" localSheetId="7">MAX((CODE(MID('[4]대책 '!#REF!,ROW(INDIRECT("1:"&amp;LEN('[4]대책 '!#REF!))),1))&gt;45216)*ROW(INDIRECT("1:"&amp;LEN('[4]대책 '!#REF!))))</definedName>
    <definedName name="한글2" localSheetId="4">MAX((CODE(MID('[4]대책 '!#REF!,ROW(INDIRECT("1:"&amp;LEN('[4]대책 '!#REF!))),1))&gt;45216)*ROW(INDIRECT("1:"&amp;LEN('[4]대책 '!#REF!))))</definedName>
    <definedName name="한글2" localSheetId="12">MAX((CODE(MID('[4]대책 '!#REF!,ROW(INDIRECT("1:"&amp;LEN('[4]대책 '!#REF!))),1))&gt;45216)*ROW(INDIRECT("1:"&amp;LEN('[4]대책 '!#REF!))))</definedName>
    <definedName name="한글2" localSheetId="5">MAX((CODE(MID('[4]대책 '!#REF!,ROW(INDIRECT("1:"&amp;LEN('[4]대책 '!#REF!))),1))&gt;45216)*ROW(INDIRECT("1:"&amp;LEN('[4]대책 '!#REF!))))</definedName>
    <definedName name="한글2" localSheetId="13">MAX((CODE(MID('[4]대책 '!#REF!,ROW(INDIRECT("1:"&amp;LEN('[4]대책 '!#REF!))),1))&gt;45216)*ROW(INDIRECT("1:"&amp;LEN('[4]대책 '!#REF!))))</definedName>
    <definedName name="한글2" localSheetId="1">MAX((CODE(MID('[4]대책 '!#REF!,ROW(INDIRECT("1:"&amp;LEN('[4]대책 '!#REF!))),1))&gt;45216)*ROW(INDIRECT("1:"&amp;LEN('[4]대책 '!#REF!))))</definedName>
    <definedName name="한글2" localSheetId="8">MAX((CODE(MID('[4]대책 '!#REF!,ROW(INDIRECT("1:"&amp;LEN('[4]대책 '!#REF!))),1))&gt;45216)*ROW(INDIRECT("1:"&amp;LEN('[4]대책 '!#REF!))))</definedName>
    <definedName name="한글2" localSheetId="10">MAX((CODE(MID('[4]대책 '!#REF!,ROW(INDIRECT("1:"&amp;LEN('[4]대책 '!#REF!))),1))&gt;45216)*ROW(INDIRECT("1:"&amp;LEN('[4]대책 '!#REF!))))</definedName>
    <definedName name="한글2" localSheetId="2">MAX((CODE(MID('[4]대책 '!#REF!,ROW(INDIRECT("1:"&amp;LEN('[4]대책 '!#REF!))),1))&gt;45216)*ROW(INDIRECT("1:"&amp;LEN('[4]대책 '!#REF!))))</definedName>
    <definedName name="한글2" localSheetId="3">MAX((CODE(MID('[4]대책 '!#REF!,ROW(INDIRECT("1:"&amp;LEN('[4]대책 '!#REF!))),1))&gt;45216)*ROW(INDIRECT("1:"&amp;LEN('[4]대책 '!#REF!))))</definedName>
    <definedName name="한글2">MAX((CODE(MID('[4]대책 '!#REF!,ROW(INDIRECT("1:"&amp;LEN('[4]대책 '!#REF!))),1))&gt;45216)*ROW(INDIRECT("1:"&amp;LEN('[4]대책 '!#REF!))))</definedName>
  </definedNames>
  <calcPr calcId="145621"/>
</workbook>
</file>

<file path=xl/calcChain.xml><?xml version="1.0" encoding="utf-8"?>
<calcChain xmlns="http://schemas.openxmlformats.org/spreadsheetml/2006/main">
  <c r="AE70" i="103" l="1"/>
  <c r="AG70" i="103" s="1"/>
  <c r="AD70" i="103"/>
  <c r="AE69" i="103"/>
  <c r="AG69" i="103" s="1"/>
  <c r="AD69" i="103"/>
  <c r="AE68" i="103"/>
  <c r="AE71" i="103" s="1"/>
  <c r="AD68" i="103"/>
  <c r="AD71" i="103" s="1"/>
  <c r="AE66" i="103"/>
  <c r="AG66" i="103" s="1"/>
  <c r="AD66" i="103"/>
  <c r="AE65" i="103"/>
  <c r="AG65" i="103" s="1"/>
  <c r="AD65" i="103"/>
  <c r="AE64" i="103"/>
  <c r="AE67" i="103" s="1"/>
  <c r="AD64" i="103"/>
  <c r="AD67" i="103" s="1"/>
  <c r="AE62" i="103"/>
  <c r="AG62" i="103" s="1"/>
  <c r="AD62" i="103"/>
  <c r="AE61" i="103"/>
  <c r="AG61" i="103" s="1"/>
  <c r="AD61" i="103"/>
  <c r="AE60" i="103"/>
  <c r="AE63" i="103" s="1"/>
  <c r="AD60" i="103"/>
  <c r="AD63" i="103" s="1"/>
  <c r="AE58" i="103"/>
  <c r="AG58" i="103" s="1"/>
  <c r="AD58" i="103"/>
  <c r="AE57" i="103"/>
  <c r="AG57" i="103" s="1"/>
  <c r="AD57" i="103"/>
  <c r="AE56" i="103"/>
  <c r="AE59" i="103" s="1"/>
  <c r="AD56" i="103"/>
  <c r="AD59" i="103" s="1"/>
  <c r="AE54" i="103"/>
  <c r="AG54" i="103" s="1"/>
  <c r="AD54" i="103"/>
  <c r="AE53" i="103"/>
  <c r="AG53" i="103" s="1"/>
  <c r="AD53" i="103"/>
  <c r="AE52" i="103"/>
  <c r="AE55" i="103" s="1"/>
  <c r="AD52" i="103"/>
  <c r="AD55" i="103" s="1"/>
  <c r="AE50" i="103"/>
  <c r="AG50" i="103" s="1"/>
  <c r="AD50" i="103"/>
  <c r="AE49" i="103"/>
  <c r="AG49" i="103" s="1"/>
  <c r="AD49" i="103"/>
  <c r="AE48" i="103"/>
  <c r="AD48" i="103"/>
  <c r="AD51" i="103" s="1"/>
  <c r="AE46" i="103"/>
  <c r="AG46" i="103" s="1"/>
  <c r="AD46" i="103"/>
  <c r="AE45" i="103"/>
  <c r="AG45" i="103" s="1"/>
  <c r="AD45" i="103"/>
  <c r="AE44" i="103"/>
  <c r="AE47" i="103" s="1"/>
  <c r="AD44" i="103"/>
  <c r="AD47" i="103" s="1"/>
  <c r="AE42" i="103"/>
  <c r="AG42" i="103" s="1"/>
  <c r="AD42" i="103"/>
  <c r="AE41" i="103"/>
  <c r="AG41" i="103" s="1"/>
  <c r="AD41" i="103"/>
  <c r="AE40" i="103"/>
  <c r="AE43" i="103" s="1"/>
  <c r="AD40" i="103"/>
  <c r="AD43" i="103" s="1"/>
  <c r="AE34" i="103"/>
  <c r="AG34" i="103" s="1"/>
  <c r="AD34" i="103"/>
  <c r="AE33" i="103"/>
  <c r="AG33" i="103" s="1"/>
  <c r="AD33" i="103"/>
  <c r="AE32" i="103"/>
  <c r="AD32" i="103"/>
  <c r="AD35" i="103" s="1"/>
  <c r="AE30" i="103"/>
  <c r="AG30" i="103" s="1"/>
  <c r="AD30" i="103"/>
  <c r="AE29" i="103"/>
  <c r="AG29" i="103" s="1"/>
  <c r="AD29" i="103"/>
  <c r="AE28" i="103"/>
  <c r="AE31" i="103" s="1"/>
  <c r="AD28" i="103"/>
  <c r="AD31" i="103" s="1"/>
  <c r="AE26" i="103"/>
  <c r="AG26" i="103" s="1"/>
  <c r="AD26" i="103"/>
  <c r="AE25" i="103"/>
  <c r="AG25" i="103" s="1"/>
  <c r="AD25" i="103"/>
  <c r="AE24" i="103"/>
  <c r="AE27" i="103" s="1"/>
  <c r="AD24" i="103"/>
  <c r="AD27" i="103" s="1"/>
  <c r="AE22" i="103"/>
  <c r="AG22" i="103" s="1"/>
  <c r="AD22" i="103"/>
  <c r="AE21" i="103"/>
  <c r="AG21" i="103" s="1"/>
  <c r="AD21" i="103"/>
  <c r="AE20" i="103"/>
  <c r="AE23" i="103" s="1"/>
  <c r="AD20" i="103"/>
  <c r="AD23" i="103" s="1"/>
  <c r="AE18" i="103"/>
  <c r="AG18" i="103" s="1"/>
  <c r="AD18" i="103"/>
  <c r="AE17" i="103"/>
  <c r="AG17" i="103" s="1"/>
  <c r="AD17" i="103"/>
  <c r="AE16" i="103"/>
  <c r="AE19" i="103" s="1"/>
  <c r="AD16" i="103"/>
  <c r="Y48" i="103"/>
  <c r="Y42" i="103"/>
  <c r="Y35" i="103"/>
  <c r="Y22" i="103"/>
  <c r="Y18" i="103"/>
  <c r="Y12" i="103"/>
  <c r="X495" i="103"/>
  <c r="W495" i="103"/>
  <c r="V495" i="103"/>
  <c r="U495" i="103"/>
  <c r="T495" i="103"/>
  <c r="S495" i="103"/>
  <c r="R495" i="103"/>
  <c r="Q495" i="103"/>
  <c r="P495" i="103"/>
  <c r="O495" i="103"/>
  <c r="H495" i="103"/>
  <c r="G495" i="103"/>
  <c r="F495" i="103"/>
  <c r="I495" i="103" s="1"/>
  <c r="Y495" i="103" s="1"/>
  <c r="E495" i="103"/>
  <c r="D495" i="103"/>
  <c r="X494" i="103"/>
  <c r="W494" i="103"/>
  <c r="V494" i="103"/>
  <c r="U494" i="103"/>
  <c r="T494" i="103"/>
  <c r="S494" i="103"/>
  <c r="R494" i="103"/>
  <c r="Q494" i="103"/>
  <c r="P494" i="103"/>
  <c r="O494" i="103"/>
  <c r="H494" i="103"/>
  <c r="G494" i="103"/>
  <c r="F494" i="103"/>
  <c r="I494" i="103" s="1"/>
  <c r="Y494" i="103" s="1"/>
  <c r="E494" i="103"/>
  <c r="D494" i="103"/>
  <c r="X493" i="103"/>
  <c r="W493" i="103"/>
  <c r="V493" i="103"/>
  <c r="U493" i="103"/>
  <c r="T493" i="103"/>
  <c r="S493" i="103"/>
  <c r="R493" i="103"/>
  <c r="Q493" i="103"/>
  <c r="P493" i="103"/>
  <c r="O493" i="103"/>
  <c r="H493" i="103"/>
  <c r="G493" i="103"/>
  <c r="F493" i="103"/>
  <c r="I493" i="103" s="1"/>
  <c r="Y493" i="103" s="1"/>
  <c r="E493" i="103"/>
  <c r="D493" i="103"/>
  <c r="X492" i="103"/>
  <c r="W492" i="103"/>
  <c r="V492" i="103"/>
  <c r="U492" i="103"/>
  <c r="T492" i="103"/>
  <c r="S492" i="103"/>
  <c r="R492" i="103"/>
  <c r="Q492" i="103"/>
  <c r="P492" i="103"/>
  <c r="O492" i="103"/>
  <c r="H492" i="103"/>
  <c r="G492" i="103"/>
  <c r="F492" i="103"/>
  <c r="I492" i="103" s="1"/>
  <c r="Y492" i="103" s="1"/>
  <c r="E492" i="103"/>
  <c r="D492" i="103"/>
  <c r="X491" i="103"/>
  <c r="W491" i="103"/>
  <c r="V491" i="103"/>
  <c r="U491" i="103"/>
  <c r="T491" i="103"/>
  <c r="S491" i="103"/>
  <c r="R491" i="103"/>
  <c r="Q491" i="103"/>
  <c r="P491" i="103"/>
  <c r="O491" i="103"/>
  <c r="H491" i="103"/>
  <c r="G491" i="103"/>
  <c r="F491" i="103"/>
  <c r="I491" i="103" s="1"/>
  <c r="Y491" i="103" s="1"/>
  <c r="E491" i="103"/>
  <c r="D491" i="103"/>
  <c r="X490" i="103"/>
  <c r="W490" i="103"/>
  <c r="V490" i="103"/>
  <c r="U490" i="103"/>
  <c r="T490" i="103"/>
  <c r="S490" i="103"/>
  <c r="R490" i="103"/>
  <c r="Q490" i="103"/>
  <c r="P490" i="103"/>
  <c r="O490" i="103"/>
  <c r="H490" i="103"/>
  <c r="G490" i="103"/>
  <c r="F490" i="103"/>
  <c r="I490" i="103" s="1"/>
  <c r="Y490" i="103" s="1"/>
  <c r="E490" i="103"/>
  <c r="D490" i="103"/>
  <c r="X489" i="103"/>
  <c r="W489" i="103"/>
  <c r="V489" i="103"/>
  <c r="U489" i="103"/>
  <c r="T489" i="103"/>
  <c r="S489" i="103"/>
  <c r="R489" i="103"/>
  <c r="Q489" i="103"/>
  <c r="L489" i="103" s="1"/>
  <c r="P489" i="103"/>
  <c r="O489" i="103"/>
  <c r="H489" i="103"/>
  <c r="G489" i="103"/>
  <c r="F489" i="103"/>
  <c r="I489" i="103" s="1"/>
  <c r="Y489" i="103" s="1"/>
  <c r="E489" i="103"/>
  <c r="D489" i="103"/>
  <c r="X488" i="103"/>
  <c r="W488" i="103"/>
  <c r="V488" i="103"/>
  <c r="U488" i="103"/>
  <c r="T488" i="103"/>
  <c r="S488" i="103"/>
  <c r="R488" i="103"/>
  <c r="Q488" i="103"/>
  <c r="P488" i="103"/>
  <c r="O488" i="103"/>
  <c r="H488" i="103"/>
  <c r="G488" i="103"/>
  <c r="F488" i="103"/>
  <c r="I488" i="103" s="1"/>
  <c r="Y488" i="103" s="1"/>
  <c r="E488" i="103"/>
  <c r="D488" i="103"/>
  <c r="X487" i="103"/>
  <c r="W487" i="103"/>
  <c r="V487" i="103"/>
  <c r="U487" i="103"/>
  <c r="T487" i="103"/>
  <c r="S487" i="103"/>
  <c r="R487" i="103"/>
  <c r="Q487" i="103"/>
  <c r="P487" i="103"/>
  <c r="O487" i="103"/>
  <c r="H487" i="103"/>
  <c r="G487" i="103"/>
  <c r="F487" i="103"/>
  <c r="I487" i="103" s="1"/>
  <c r="Y487" i="103" s="1"/>
  <c r="E487" i="103"/>
  <c r="D487" i="103"/>
  <c r="X486" i="103"/>
  <c r="W486" i="103"/>
  <c r="V486" i="103"/>
  <c r="U486" i="103"/>
  <c r="T486" i="103"/>
  <c r="S486" i="103"/>
  <c r="R486" i="103"/>
  <c r="Q486" i="103"/>
  <c r="P486" i="103"/>
  <c r="O486" i="103"/>
  <c r="H486" i="103"/>
  <c r="G486" i="103"/>
  <c r="F486" i="103"/>
  <c r="I486" i="103" s="1"/>
  <c r="Y486" i="103" s="1"/>
  <c r="E486" i="103"/>
  <c r="D486" i="103"/>
  <c r="X485" i="103"/>
  <c r="W485" i="103"/>
  <c r="V485" i="103"/>
  <c r="U485" i="103"/>
  <c r="T485" i="103"/>
  <c r="S485" i="103"/>
  <c r="R485" i="103"/>
  <c r="Q485" i="103"/>
  <c r="P485" i="103"/>
  <c r="O485" i="103"/>
  <c r="H485" i="103"/>
  <c r="G485" i="103"/>
  <c r="F485" i="103"/>
  <c r="I485" i="103" s="1"/>
  <c r="Y485" i="103" s="1"/>
  <c r="E485" i="103"/>
  <c r="D485" i="103"/>
  <c r="X484" i="103"/>
  <c r="W484" i="103"/>
  <c r="V484" i="103"/>
  <c r="U484" i="103"/>
  <c r="T484" i="103"/>
  <c r="S484" i="103"/>
  <c r="R484" i="103"/>
  <c r="Q484" i="103"/>
  <c r="P484" i="103"/>
  <c r="O484" i="103"/>
  <c r="H484" i="103"/>
  <c r="G484" i="103"/>
  <c r="F484" i="103"/>
  <c r="I484" i="103" s="1"/>
  <c r="Y484" i="103" s="1"/>
  <c r="E484" i="103"/>
  <c r="D484" i="103"/>
  <c r="X483" i="103"/>
  <c r="W483" i="103"/>
  <c r="V483" i="103"/>
  <c r="U483" i="103"/>
  <c r="T483" i="103"/>
  <c r="S483" i="103"/>
  <c r="R483" i="103"/>
  <c r="Q483" i="103"/>
  <c r="P483" i="103"/>
  <c r="O483" i="103"/>
  <c r="H483" i="103"/>
  <c r="G483" i="103"/>
  <c r="F483" i="103"/>
  <c r="I483" i="103" s="1"/>
  <c r="Y483" i="103" s="1"/>
  <c r="E483" i="103"/>
  <c r="D483" i="103"/>
  <c r="X482" i="103"/>
  <c r="W482" i="103"/>
  <c r="V482" i="103"/>
  <c r="U482" i="103"/>
  <c r="T482" i="103"/>
  <c r="S482" i="103"/>
  <c r="R482" i="103"/>
  <c r="Q482" i="103"/>
  <c r="P482" i="103"/>
  <c r="O482" i="103"/>
  <c r="H482" i="103"/>
  <c r="G482" i="103"/>
  <c r="F482" i="103"/>
  <c r="I482" i="103" s="1"/>
  <c r="Y482" i="103" s="1"/>
  <c r="E482" i="103"/>
  <c r="D482" i="103"/>
  <c r="X481" i="103"/>
  <c r="W481" i="103"/>
  <c r="V481" i="103"/>
  <c r="U481" i="103"/>
  <c r="T481" i="103"/>
  <c r="S481" i="103"/>
  <c r="R481" i="103"/>
  <c r="Q481" i="103"/>
  <c r="P481" i="103"/>
  <c r="O481" i="103"/>
  <c r="H481" i="103"/>
  <c r="G481" i="103"/>
  <c r="F481" i="103"/>
  <c r="I481" i="103" s="1"/>
  <c r="Y481" i="103" s="1"/>
  <c r="E481" i="103"/>
  <c r="D481" i="103"/>
  <c r="X480" i="103"/>
  <c r="W480" i="103"/>
  <c r="V480" i="103"/>
  <c r="U480" i="103"/>
  <c r="T480" i="103"/>
  <c r="S480" i="103"/>
  <c r="R480" i="103"/>
  <c r="Q480" i="103"/>
  <c r="P480" i="103"/>
  <c r="O480" i="103"/>
  <c r="H480" i="103"/>
  <c r="G480" i="103"/>
  <c r="F480" i="103"/>
  <c r="I480" i="103" s="1"/>
  <c r="Y480" i="103" s="1"/>
  <c r="E480" i="103"/>
  <c r="D480" i="103"/>
  <c r="X479" i="103"/>
  <c r="W479" i="103"/>
  <c r="V479" i="103"/>
  <c r="U479" i="103"/>
  <c r="T479" i="103"/>
  <c r="S479" i="103"/>
  <c r="R479" i="103"/>
  <c r="Q479" i="103"/>
  <c r="P479" i="103"/>
  <c r="O479" i="103"/>
  <c r="H479" i="103"/>
  <c r="G479" i="103"/>
  <c r="F479" i="103"/>
  <c r="I479" i="103" s="1"/>
  <c r="Y479" i="103" s="1"/>
  <c r="E479" i="103"/>
  <c r="D479" i="103"/>
  <c r="X478" i="103"/>
  <c r="W478" i="103"/>
  <c r="V478" i="103"/>
  <c r="U478" i="103"/>
  <c r="T478" i="103"/>
  <c r="S478" i="103"/>
  <c r="R478" i="103"/>
  <c r="Q478" i="103"/>
  <c r="P478" i="103"/>
  <c r="O478" i="103"/>
  <c r="H478" i="103"/>
  <c r="G478" i="103"/>
  <c r="F478" i="103"/>
  <c r="I478" i="103" s="1"/>
  <c r="Y478" i="103" s="1"/>
  <c r="E478" i="103"/>
  <c r="D478" i="103"/>
  <c r="X477" i="103"/>
  <c r="W477" i="103"/>
  <c r="V477" i="103"/>
  <c r="U477" i="103"/>
  <c r="T477" i="103"/>
  <c r="S477" i="103"/>
  <c r="R477" i="103"/>
  <c r="Q477" i="103"/>
  <c r="P477" i="103"/>
  <c r="O477" i="103"/>
  <c r="H477" i="103"/>
  <c r="G477" i="103"/>
  <c r="F477" i="103"/>
  <c r="I477" i="103" s="1"/>
  <c r="Y477" i="103" s="1"/>
  <c r="E477" i="103"/>
  <c r="D477" i="103"/>
  <c r="X476" i="103"/>
  <c r="W476" i="103"/>
  <c r="V476" i="103"/>
  <c r="U476" i="103"/>
  <c r="T476" i="103"/>
  <c r="S476" i="103"/>
  <c r="R476" i="103"/>
  <c r="Q476" i="103"/>
  <c r="P476" i="103"/>
  <c r="O476" i="103"/>
  <c r="H476" i="103"/>
  <c r="G476" i="103"/>
  <c r="F476" i="103"/>
  <c r="I476" i="103" s="1"/>
  <c r="Y476" i="103" s="1"/>
  <c r="E476" i="103"/>
  <c r="D476" i="103"/>
  <c r="X475" i="103"/>
  <c r="W475" i="103"/>
  <c r="V475" i="103"/>
  <c r="U475" i="103"/>
  <c r="T475" i="103"/>
  <c r="S475" i="103"/>
  <c r="R475" i="103"/>
  <c r="Q475" i="103"/>
  <c r="P475" i="103"/>
  <c r="O475" i="103"/>
  <c r="H475" i="103"/>
  <c r="G475" i="103"/>
  <c r="F475" i="103"/>
  <c r="I475" i="103" s="1"/>
  <c r="Y475" i="103" s="1"/>
  <c r="E475" i="103"/>
  <c r="D475" i="103"/>
  <c r="X474" i="103"/>
  <c r="W474" i="103"/>
  <c r="V474" i="103"/>
  <c r="U474" i="103"/>
  <c r="T474" i="103"/>
  <c r="S474" i="103"/>
  <c r="R474" i="103"/>
  <c r="Q474" i="103"/>
  <c r="P474" i="103"/>
  <c r="O474" i="103"/>
  <c r="H474" i="103"/>
  <c r="G474" i="103"/>
  <c r="F474" i="103"/>
  <c r="I474" i="103" s="1"/>
  <c r="Y474" i="103" s="1"/>
  <c r="E474" i="103"/>
  <c r="D474" i="103"/>
  <c r="X473" i="103"/>
  <c r="W473" i="103"/>
  <c r="V473" i="103"/>
  <c r="U473" i="103"/>
  <c r="T473" i="103"/>
  <c r="S473" i="103"/>
  <c r="R473" i="103"/>
  <c r="Q473" i="103"/>
  <c r="P473" i="103"/>
  <c r="O473" i="103"/>
  <c r="H473" i="103"/>
  <c r="G473" i="103"/>
  <c r="F473" i="103"/>
  <c r="I473" i="103" s="1"/>
  <c r="Y473" i="103" s="1"/>
  <c r="E473" i="103"/>
  <c r="D473" i="103"/>
  <c r="X472" i="103"/>
  <c r="W472" i="103"/>
  <c r="V472" i="103"/>
  <c r="U472" i="103"/>
  <c r="T472" i="103"/>
  <c r="S472" i="103"/>
  <c r="R472" i="103"/>
  <c r="Q472" i="103"/>
  <c r="P472" i="103"/>
  <c r="O472" i="103"/>
  <c r="H472" i="103"/>
  <c r="G472" i="103"/>
  <c r="F472" i="103"/>
  <c r="I472" i="103" s="1"/>
  <c r="Y472" i="103" s="1"/>
  <c r="E472" i="103"/>
  <c r="D472" i="103"/>
  <c r="I471" i="103"/>
  <c r="Y471" i="103" s="1"/>
  <c r="H471" i="103"/>
  <c r="G471" i="103"/>
  <c r="F471" i="103"/>
  <c r="E471" i="103"/>
  <c r="D471" i="103"/>
  <c r="U470" i="103"/>
  <c r="T470" i="103"/>
  <c r="P470" i="103"/>
  <c r="O470" i="103"/>
  <c r="H470" i="103"/>
  <c r="G470" i="103"/>
  <c r="F470" i="103"/>
  <c r="I470" i="103" s="1"/>
  <c r="Y470" i="103" s="1"/>
  <c r="E470" i="103"/>
  <c r="D470" i="103"/>
  <c r="U469" i="103"/>
  <c r="T469" i="103"/>
  <c r="P469" i="103"/>
  <c r="O469" i="103"/>
  <c r="H469" i="103"/>
  <c r="G469" i="103"/>
  <c r="F469" i="103"/>
  <c r="E469" i="103"/>
  <c r="D469" i="103"/>
  <c r="X468" i="103"/>
  <c r="W468" i="103"/>
  <c r="V468" i="103"/>
  <c r="U468" i="103"/>
  <c r="T468" i="103"/>
  <c r="S468" i="103"/>
  <c r="R468" i="103"/>
  <c r="Q468" i="103"/>
  <c r="P468" i="103"/>
  <c r="O468" i="103"/>
  <c r="H468" i="103"/>
  <c r="G468" i="103"/>
  <c r="F468" i="103"/>
  <c r="I468" i="103" s="1"/>
  <c r="Y468" i="103" s="1"/>
  <c r="E468" i="103"/>
  <c r="D468" i="103"/>
  <c r="X467" i="103"/>
  <c r="W467" i="103"/>
  <c r="V467" i="103"/>
  <c r="U467" i="103"/>
  <c r="T467" i="103"/>
  <c r="S467" i="103"/>
  <c r="R467" i="103"/>
  <c r="Q467" i="103"/>
  <c r="P467" i="103"/>
  <c r="O467" i="103"/>
  <c r="H467" i="103"/>
  <c r="G467" i="103"/>
  <c r="F467" i="103"/>
  <c r="I467" i="103" s="1"/>
  <c r="Y467" i="103" s="1"/>
  <c r="E467" i="103"/>
  <c r="D467" i="103"/>
  <c r="X466" i="103"/>
  <c r="W466" i="103"/>
  <c r="V466" i="103"/>
  <c r="U466" i="103"/>
  <c r="T466" i="103"/>
  <c r="S466" i="103"/>
  <c r="R466" i="103"/>
  <c r="Q466" i="103"/>
  <c r="P466" i="103"/>
  <c r="O466" i="103"/>
  <c r="H466" i="103"/>
  <c r="G466" i="103"/>
  <c r="F466" i="103"/>
  <c r="I466" i="103" s="1"/>
  <c r="Y466" i="103" s="1"/>
  <c r="E466" i="103"/>
  <c r="D466" i="103"/>
  <c r="X465" i="103"/>
  <c r="W465" i="103"/>
  <c r="V465" i="103"/>
  <c r="U465" i="103"/>
  <c r="T465" i="103"/>
  <c r="S465" i="103"/>
  <c r="R465" i="103"/>
  <c r="Q465" i="103"/>
  <c r="P465" i="103"/>
  <c r="O465" i="103"/>
  <c r="H465" i="103"/>
  <c r="G465" i="103"/>
  <c r="F465" i="103"/>
  <c r="I465" i="103" s="1"/>
  <c r="Y465" i="103" s="1"/>
  <c r="E465" i="103"/>
  <c r="D465" i="103"/>
  <c r="X464" i="103"/>
  <c r="W464" i="103"/>
  <c r="V464" i="103"/>
  <c r="U464" i="103"/>
  <c r="T464" i="103"/>
  <c r="S464" i="103"/>
  <c r="R464" i="103"/>
  <c r="Q464" i="103"/>
  <c r="P464" i="103"/>
  <c r="O464" i="103"/>
  <c r="H464" i="103"/>
  <c r="G464" i="103"/>
  <c r="F464" i="103"/>
  <c r="I464" i="103" s="1"/>
  <c r="Y464" i="103" s="1"/>
  <c r="E464" i="103"/>
  <c r="D464" i="103"/>
  <c r="V463" i="103"/>
  <c r="U463" i="103"/>
  <c r="T463" i="103"/>
  <c r="Q463" i="103"/>
  <c r="P463" i="103"/>
  <c r="O463" i="103"/>
  <c r="H463" i="103"/>
  <c r="G463" i="103"/>
  <c r="F463" i="103"/>
  <c r="E463" i="103"/>
  <c r="D463" i="103"/>
  <c r="V462" i="103"/>
  <c r="U462" i="103"/>
  <c r="T462" i="103"/>
  <c r="Q462" i="103"/>
  <c r="P462" i="103"/>
  <c r="O462" i="103"/>
  <c r="H462" i="103"/>
  <c r="G462" i="103"/>
  <c r="F462" i="103"/>
  <c r="I462" i="103" s="1"/>
  <c r="Y462" i="103" s="1"/>
  <c r="E462" i="103"/>
  <c r="D462" i="103"/>
  <c r="V461" i="103"/>
  <c r="U461" i="103"/>
  <c r="T461" i="103"/>
  <c r="Q461" i="103"/>
  <c r="P461" i="103"/>
  <c r="K461" i="103" s="1"/>
  <c r="O461" i="103"/>
  <c r="H461" i="103"/>
  <c r="G461" i="103"/>
  <c r="F461" i="103"/>
  <c r="X461" i="103" s="1"/>
  <c r="E461" i="103"/>
  <c r="D461" i="103"/>
  <c r="V460" i="103"/>
  <c r="U460" i="103"/>
  <c r="T460" i="103"/>
  <c r="Q460" i="103"/>
  <c r="P460" i="103"/>
  <c r="O460" i="103"/>
  <c r="H460" i="103"/>
  <c r="G460" i="103"/>
  <c r="F460" i="103"/>
  <c r="X460" i="103" s="1"/>
  <c r="E460" i="103"/>
  <c r="D460" i="103"/>
  <c r="V459" i="103"/>
  <c r="U459" i="103"/>
  <c r="T459" i="103"/>
  <c r="Q459" i="103"/>
  <c r="P459" i="103"/>
  <c r="O459" i="103"/>
  <c r="H459" i="103"/>
  <c r="G459" i="103"/>
  <c r="F459" i="103"/>
  <c r="R459" i="103" s="1"/>
  <c r="E459" i="103"/>
  <c r="D459" i="103"/>
  <c r="U458" i="103"/>
  <c r="T458" i="103"/>
  <c r="P458" i="103"/>
  <c r="O458" i="103"/>
  <c r="H458" i="103"/>
  <c r="G458" i="103"/>
  <c r="F458" i="103"/>
  <c r="S458" i="103" s="1"/>
  <c r="E458" i="103"/>
  <c r="D458" i="103"/>
  <c r="V457" i="103"/>
  <c r="U457" i="103"/>
  <c r="T457" i="103"/>
  <c r="Q457" i="103"/>
  <c r="P457" i="103"/>
  <c r="O457" i="103"/>
  <c r="H457" i="103"/>
  <c r="G457" i="103"/>
  <c r="F457" i="103"/>
  <c r="W457" i="103" s="1"/>
  <c r="E457" i="103"/>
  <c r="D457" i="103"/>
  <c r="U456" i="103"/>
  <c r="T456" i="103"/>
  <c r="P456" i="103"/>
  <c r="O456" i="103"/>
  <c r="H456" i="103"/>
  <c r="G456" i="103"/>
  <c r="F456" i="103"/>
  <c r="V456" i="103" s="1"/>
  <c r="E456" i="103"/>
  <c r="D456" i="103"/>
  <c r="U455" i="103"/>
  <c r="T455" i="103"/>
  <c r="P455" i="103"/>
  <c r="O455" i="103"/>
  <c r="H455" i="103"/>
  <c r="G455" i="103"/>
  <c r="F455" i="103"/>
  <c r="S455" i="103" s="1"/>
  <c r="E455" i="103"/>
  <c r="D455" i="103"/>
  <c r="X454" i="103"/>
  <c r="W454" i="103"/>
  <c r="V454" i="103"/>
  <c r="U454" i="103"/>
  <c r="T454" i="103"/>
  <c r="S454" i="103"/>
  <c r="R454" i="103"/>
  <c r="Q454" i="103"/>
  <c r="P454" i="103"/>
  <c r="O454" i="103"/>
  <c r="H454" i="103"/>
  <c r="G454" i="103"/>
  <c r="F454" i="103"/>
  <c r="I454" i="103" s="1"/>
  <c r="Y454" i="103" s="1"/>
  <c r="E454" i="103"/>
  <c r="D454" i="103"/>
  <c r="V453" i="103"/>
  <c r="U453" i="103"/>
  <c r="T453" i="103"/>
  <c r="Q453" i="103"/>
  <c r="P453" i="103"/>
  <c r="O453" i="103"/>
  <c r="H453" i="103"/>
  <c r="G453" i="103"/>
  <c r="F453" i="103"/>
  <c r="E453" i="103"/>
  <c r="D453" i="103"/>
  <c r="V452" i="103"/>
  <c r="U452" i="103"/>
  <c r="T452" i="103"/>
  <c r="Q452" i="103"/>
  <c r="P452" i="103"/>
  <c r="O452" i="103"/>
  <c r="H452" i="103"/>
  <c r="G452" i="103"/>
  <c r="F452" i="103"/>
  <c r="W452" i="103" s="1"/>
  <c r="E452" i="103"/>
  <c r="D452" i="103"/>
  <c r="X451" i="103"/>
  <c r="W451" i="103"/>
  <c r="V451" i="103"/>
  <c r="U451" i="103"/>
  <c r="T451" i="103"/>
  <c r="S451" i="103"/>
  <c r="R451" i="103"/>
  <c r="Q451" i="103"/>
  <c r="P451" i="103"/>
  <c r="O451" i="103"/>
  <c r="H451" i="103"/>
  <c r="G451" i="103"/>
  <c r="F451" i="103"/>
  <c r="I451" i="103" s="1"/>
  <c r="Y451" i="103" s="1"/>
  <c r="E451" i="103"/>
  <c r="D451" i="103"/>
  <c r="X450" i="103"/>
  <c r="W450" i="103"/>
  <c r="V450" i="103"/>
  <c r="U450" i="103"/>
  <c r="T450" i="103"/>
  <c r="S450" i="103"/>
  <c r="R450" i="103"/>
  <c r="Q450" i="103"/>
  <c r="P450" i="103"/>
  <c r="O450" i="103"/>
  <c r="H450" i="103"/>
  <c r="G450" i="103"/>
  <c r="F450" i="103"/>
  <c r="I450" i="103" s="1"/>
  <c r="Y450" i="103" s="1"/>
  <c r="E450" i="103"/>
  <c r="D450" i="103"/>
  <c r="U449" i="103"/>
  <c r="T449" i="103"/>
  <c r="P449" i="103"/>
  <c r="O449" i="103"/>
  <c r="H449" i="103"/>
  <c r="G449" i="103"/>
  <c r="F449" i="103"/>
  <c r="V449" i="103" s="1"/>
  <c r="E449" i="103"/>
  <c r="D449" i="103"/>
  <c r="U448" i="103"/>
  <c r="T448" i="103"/>
  <c r="P448" i="103"/>
  <c r="O448" i="103"/>
  <c r="H448" i="103"/>
  <c r="G448" i="103"/>
  <c r="F448" i="103"/>
  <c r="Q448" i="103" s="1"/>
  <c r="E448" i="103"/>
  <c r="D448" i="103"/>
  <c r="U447" i="103"/>
  <c r="T447" i="103"/>
  <c r="P447" i="103"/>
  <c r="O447" i="103"/>
  <c r="H447" i="103"/>
  <c r="G447" i="103"/>
  <c r="F447" i="103"/>
  <c r="R447" i="103" s="1"/>
  <c r="E447" i="103"/>
  <c r="D447" i="103"/>
  <c r="X446" i="103"/>
  <c r="W446" i="103"/>
  <c r="V446" i="103"/>
  <c r="U446" i="103"/>
  <c r="T446" i="103"/>
  <c r="S446" i="103"/>
  <c r="R446" i="103"/>
  <c r="Q446" i="103"/>
  <c r="P446" i="103"/>
  <c r="O446" i="103"/>
  <c r="H446" i="103"/>
  <c r="G446" i="103"/>
  <c r="F446" i="103"/>
  <c r="I446" i="103" s="1"/>
  <c r="Y446" i="103" s="1"/>
  <c r="E446" i="103"/>
  <c r="D446" i="103"/>
  <c r="X445" i="103"/>
  <c r="W445" i="103"/>
  <c r="V445" i="103"/>
  <c r="U445" i="103"/>
  <c r="T445" i="103"/>
  <c r="S445" i="103"/>
  <c r="R445" i="103"/>
  <c r="Q445" i="103"/>
  <c r="P445" i="103"/>
  <c r="O445" i="103"/>
  <c r="H445" i="103"/>
  <c r="G445" i="103"/>
  <c r="F445" i="103"/>
  <c r="I445" i="103" s="1"/>
  <c r="Y445" i="103" s="1"/>
  <c r="E445" i="103"/>
  <c r="D445" i="103"/>
  <c r="X444" i="103"/>
  <c r="W444" i="103"/>
  <c r="V444" i="103"/>
  <c r="U444" i="103"/>
  <c r="T444" i="103"/>
  <c r="S444" i="103"/>
  <c r="R444" i="103"/>
  <c r="Q444" i="103"/>
  <c r="P444" i="103"/>
  <c r="O444" i="103"/>
  <c r="H444" i="103"/>
  <c r="G444" i="103"/>
  <c r="F444" i="103"/>
  <c r="I444" i="103" s="1"/>
  <c r="Y444" i="103" s="1"/>
  <c r="E444" i="103"/>
  <c r="D444" i="103"/>
  <c r="X443" i="103"/>
  <c r="W443" i="103"/>
  <c r="V443" i="103"/>
  <c r="U443" i="103"/>
  <c r="T443" i="103"/>
  <c r="S443" i="103"/>
  <c r="R443" i="103"/>
  <c r="Q443" i="103"/>
  <c r="P443" i="103"/>
  <c r="O443" i="103"/>
  <c r="H443" i="103"/>
  <c r="G443" i="103"/>
  <c r="F443" i="103"/>
  <c r="I443" i="103" s="1"/>
  <c r="Y443" i="103" s="1"/>
  <c r="E443" i="103"/>
  <c r="D443" i="103"/>
  <c r="X442" i="103"/>
  <c r="W442" i="103"/>
  <c r="V442" i="103"/>
  <c r="U442" i="103"/>
  <c r="T442" i="103"/>
  <c r="S442" i="103"/>
  <c r="R442" i="103"/>
  <c r="Q442" i="103"/>
  <c r="P442" i="103"/>
  <c r="O442" i="103"/>
  <c r="H442" i="103"/>
  <c r="G442" i="103"/>
  <c r="F442" i="103"/>
  <c r="I442" i="103" s="1"/>
  <c r="Y442" i="103" s="1"/>
  <c r="E442" i="103"/>
  <c r="D442" i="103"/>
  <c r="X441" i="103"/>
  <c r="W441" i="103"/>
  <c r="V441" i="103"/>
  <c r="U441" i="103"/>
  <c r="T441" i="103"/>
  <c r="S441" i="103"/>
  <c r="R441" i="103"/>
  <c r="Q441" i="103"/>
  <c r="P441" i="103"/>
  <c r="O441" i="103"/>
  <c r="H441" i="103"/>
  <c r="G441" i="103"/>
  <c r="F441" i="103"/>
  <c r="I441" i="103" s="1"/>
  <c r="Y441" i="103" s="1"/>
  <c r="E441" i="103"/>
  <c r="D441" i="103"/>
  <c r="X440" i="103"/>
  <c r="W440" i="103"/>
  <c r="V440" i="103"/>
  <c r="U440" i="103"/>
  <c r="T440" i="103"/>
  <c r="S440" i="103"/>
  <c r="R440" i="103"/>
  <c r="Q440" i="103"/>
  <c r="P440" i="103"/>
  <c r="O440" i="103"/>
  <c r="H440" i="103"/>
  <c r="G440" i="103"/>
  <c r="F440" i="103"/>
  <c r="I440" i="103" s="1"/>
  <c r="Y440" i="103" s="1"/>
  <c r="E440" i="103"/>
  <c r="D440" i="103"/>
  <c r="V439" i="103"/>
  <c r="U439" i="103"/>
  <c r="T439" i="103"/>
  <c r="Q439" i="103"/>
  <c r="P439" i="103"/>
  <c r="O439" i="103"/>
  <c r="H439" i="103"/>
  <c r="G439" i="103"/>
  <c r="F439" i="103"/>
  <c r="S439" i="103" s="1"/>
  <c r="E439" i="103"/>
  <c r="D439" i="103"/>
  <c r="V438" i="103"/>
  <c r="U438" i="103"/>
  <c r="T438" i="103"/>
  <c r="Q438" i="103"/>
  <c r="P438" i="103"/>
  <c r="O438" i="103"/>
  <c r="H438" i="103"/>
  <c r="G438" i="103"/>
  <c r="F438" i="103"/>
  <c r="S438" i="103" s="1"/>
  <c r="E438" i="103"/>
  <c r="D438" i="103"/>
  <c r="I437" i="103"/>
  <c r="Y437" i="103" s="1"/>
  <c r="H437" i="103"/>
  <c r="G437" i="103"/>
  <c r="F437" i="103"/>
  <c r="E437" i="103"/>
  <c r="D437" i="103"/>
  <c r="X436" i="103"/>
  <c r="W436" i="103"/>
  <c r="V436" i="103"/>
  <c r="U436" i="103"/>
  <c r="T436" i="103"/>
  <c r="S436" i="103"/>
  <c r="R436" i="103"/>
  <c r="Q436" i="103"/>
  <c r="P436" i="103"/>
  <c r="O436" i="103"/>
  <c r="H436" i="103"/>
  <c r="G436" i="103"/>
  <c r="F436" i="103"/>
  <c r="I436" i="103" s="1"/>
  <c r="Y436" i="103" s="1"/>
  <c r="E436" i="103"/>
  <c r="D436" i="103"/>
  <c r="X435" i="103"/>
  <c r="W435" i="103"/>
  <c r="V435" i="103"/>
  <c r="U435" i="103"/>
  <c r="T435" i="103"/>
  <c r="S435" i="103"/>
  <c r="R435" i="103"/>
  <c r="Q435" i="103"/>
  <c r="P435" i="103"/>
  <c r="O435" i="103"/>
  <c r="H435" i="103"/>
  <c r="G435" i="103"/>
  <c r="F435" i="103"/>
  <c r="I435" i="103" s="1"/>
  <c r="Y435" i="103" s="1"/>
  <c r="E435" i="103"/>
  <c r="D435" i="103"/>
  <c r="X434" i="103"/>
  <c r="W434" i="103"/>
  <c r="V434" i="103"/>
  <c r="U434" i="103"/>
  <c r="T434" i="103"/>
  <c r="S434" i="103"/>
  <c r="R434" i="103"/>
  <c r="Q434" i="103"/>
  <c r="P434" i="103"/>
  <c r="O434" i="103"/>
  <c r="H434" i="103"/>
  <c r="G434" i="103"/>
  <c r="F434" i="103"/>
  <c r="I434" i="103" s="1"/>
  <c r="Y434" i="103" s="1"/>
  <c r="E434" i="103"/>
  <c r="D434" i="103"/>
  <c r="X433" i="103"/>
  <c r="W433" i="103"/>
  <c r="V433" i="103"/>
  <c r="U433" i="103"/>
  <c r="T433" i="103"/>
  <c r="S433" i="103"/>
  <c r="R433" i="103"/>
  <c r="Q433" i="103"/>
  <c r="P433" i="103"/>
  <c r="O433" i="103"/>
  <c r="H433" i="103"/>
  <c r="G433" i="103"/>
  <c r="F433" i="103"/>
  <c r="I433" i="103" s="1"/>
  <c r="Y433" i="103" s="1"/>
  <c r="E433" i="103"/>
  <c r="D433" i="103"/>
  <c r="X432" i="103"/>
  <c r="W432" i="103"/>
  <c r="V432" i="103"/>
  <c r="U432" i="103"/>
  <c r="T432" i="103"/>
  <c r="S432" i="103"/>
  <c r="R432" i="103"/>
  <c r="Q432" i="103"/>
  <c r="P432" i="103"/>
  <c r="O432" i="103"/>
  <c r="H432" i="103"/>
  <c r="G432" i="103"/>
  <c r="F432" i="103"/>
  <c r="I432" i="103" s="1"/>
  <c r="Y432" i="103" s="1"/>
  <c r="E432" i="103"/>
  <c r="D432" i="103"/>
  <c r="X431" i="103"/>
  <c r="W431" i="103"/>
  <c r="V431" i="103"/>
  <c r="U431" i="103"/>
  <c r="T431" i="103"/>
  <c r="S431" i="103"/>
  <c r="R431" i="103"/>
  <c r="Q431" i="103"/>
  <c r="P431" i="103"/>
  <c r="O431" i="103"/>
  <c r="H431" i="103"/>
  <c r="G431" i="103"/>
  <c r="F431" i="103"/>
  <c r="I431" i="103" s="1"/>
  <c r="Y431" i="103" s="1"/>
  <c r="E431" i="103"/>
  <c r="D431" i="103"/>
  <c r="X430" i="103"/>
  <c r="W430" i="103"/>
  <c r="V430" i="103"/>
  <c r="U430" i="103"/>
  <c r="T430" i="103"/>
  <c r="S430" i="103"/>
  <c r="R430" i="103"/>
  <c r="Q430" i="103"/>
  <c r="P430" i="103"/>
  <c r="O430" i="103"/>
  <c r="H430" i="103"/>
  <c r="G430" i="103"/>
  <c r="F430" i="103"/>
  <c r="I430" i="103" s="1"/>
  <c r="Y430" i="103" s="1"/>
  <c r="E430" i="103"/>
  <c r="D430" i="103"/>
  <c r="X429" i="103"/>
  <c r="W429" i="103"/>
  <c r="V429" i="103"/>
  <c r="U429" i="103"/>
  <c r="T429" i="103"/>
  <c r="S429" i="103"/>
  <c r="R429" i="103"/>
  <c r="Q429" i="103"/>
  <c r="P429" i="103"/>
  <c r="O429" i="103"/>
  <c r="H429" i="103"/>
  <c r="G429" i="103"/>
  <c r="F429" i="103"/>
  <c r="I429" i="103" s="1"/>
  <c r="Y429" i="103" s="1"/>
  <c r="E429" i="103"/>
  <c r="D429" i="103"/>
  <c r="X428" i="103"/>
  <c r="W428" i="103"/>
  <c r="V428" i="103"/>
  <c r="U428" i="103"/>
  <c r="T428" i="103"/>
  <c r="S428" i="103"/>
  <c r="R428" i="103"/>
  <c r="Q428" i="103"/>
  <c r="P428" i="103"/>
  <c r="O428" i="103"/>
  <c r="H428" i="103"/>
  <c r="G428" i="103"/>
  <c r="F428" i="103"/>
  <c r="I428" i="103" s="1"/>
  <c r="Y428" i="103" s="1"/>
  <c r="E428" i="103"/>
  <c r="D428" i="103"/>
  <c r="X427" i="103"/>
  <c r="W427" i="103"/>
  <c r="V427" i="103"/>
  <c r="U427" i="103"/>
  <c r="T427" i="103"/>
  <c r="S427" i="103"/>
  <c r="R427" i="103"/>
  <c r="Q427" i="103"/>
  <c r="P427" i="103"/>
  <c r="O427" i="103"/>
  <c r="H427" i="103"/>
  <c r="G427" i="103"/>
  <c r="F427" i="103"/>
  <c r="I427" i="103" s="1"/>
  <c r="Y427" i="103" s="1"/>
  <c r="E427" i="103"/>
  <c r="D427" i="103"/>
  <c r="X426" i="103"/>
  <c r="W426" i="103"/>
  <c r="V426" i="103"/>
  <c r="U426" i="103"/>
  <c r="T426" i="103"/>
  <c r="S426" i="103"/>
  <c r="R426" i="103"/>
  <c r="Q426" i="103"/>
  <c r="P426" i="103"/>
  <c r="O426" i="103"/>
  <c r="H426" i="103"/>
  <c r="G426" i="103"/>
  <c r="F426" i="103"/>
  <c r="I426" i="103" s="1"/>
  <c r="Y426" i="103" s="1"/>
  <c r="E426" i="103"/>
  <c r="D426" i="103"/>
  <c r="X425" i="103"/>
  <c r="W425" i="103"/>
  <c r="V425" i="103"/>
  <c r="U425" i="103"/>
  <c r="T425" i="103"/>
  <c r="S425" i="103"/>
  <c r="R425" i="103"/>
  <c r="Q425" i="103"/>
  <c r="P425" i="103"/>
  <c r="O425" i="103"/>
  <c r="H425" i="103"/>
  <c r="G425" i="103"/>
  <c r="F425" i="103"/>
  <c r="I425" i="103" s="1"/>
  <c r="Y425" i="103" s="1"/>
  <c r="E425" i="103"/>
  <c r="D425" i="103"/>
  <c r="X424" i="103"/>
  <c r="W424" i="103"/>
  <c r="V424" i="103"/>
  <c r="U424" i="103"/>
  <c r="T424" i="103"/>
  <c r="S424" i="103"/>
  <c r="R424" i="103"/>
  <c r="Q424" i="103"/>
  <c r="P424" i="103"/>
  <c r="O424" i="103"/>
  <c r="H424" i="103"/>
  <c r="G424" i="103"/>
  <c r="F424" i="103"/>
  <c r="I424" i="103" s="1"/>
  <c r="Y424" i="103" s="1"/>
  <c r="E424" i="103"/>
  <c r="D424" i="103"/>
  <c r="X423" i="103"/>
  <c r="W423" i="103"/>
  <c r="V423" i="103"/>
  <c r="U423" i="103"/>
  <c r="T423" i="103"/>
  <c r="S423" i="103"/>
  <c r="R423" i="103"/>
  <c r="Q423" i="103"/>
  <c r="P423" i="103"/>
  <c r="O423" i="103"/>
  <c r="H423" i="103"/>
  <c r="G423" i="103"/>
  <c r="F423" i="103"/>
  <c r="I423" i="103" s="1"/>
  <c r="Y423" i="103" s="1"/>
  <c r="E423" i="103"/>
  <c r="D423" i="103"/>
  <c r="X422" i="103"/>
  <c r="W422" i="103"/>
  <c r="V422" i="103"/>
  <c r="U422" i="103"/>
  <c r="T422" i="103"/>
  <c r="S422" i="103"/>
  <c r="R422" i="103"/>
  <c r="Q422" i="103"/>
  <c r="P422" i="103"/>
  <c r="O422" i="103"/>
  <c r="H422" i="103"/>
  <c r="G422" i="103"/>
  <c r="F422" i="103"/>
  <c r="I422" i="103" s="1"/>
  <c r="Y422" i="103" s="1"/>
  <c r="E422" i="103"/>
  <c r="D422" i="103"/>
  <c r="X421" i="103"/>
  <c r="W421" i="103"/>
  <c r="V421" i="103"/>
  <c r="U421" i="103"/>
  <c r="T421" i="103"/>
  <c r="S421" i="103"/>
  <c r="R421" i="103"/>
  <c r="Q421" i="103"/>
  <c r="P421" i="103"/>
  <c r="O421" i="103"/>
  <c r="H421" i="103"/>
  <c r="G421" i="103"/>
  <c r="F421" i="103"/>
  <c r="I421" i="103" s="1"/>
  <c r="Y421" i="103" s="1"/>
  <c r="E421" i="103"/>
  <c r="D421" i="103"/>
  <c r="X420" i="103"/>
  <c r="W420" i="103"/>
  <c r="V420" i="103"/>
  <c r="U420" i="103"/>
  <c r="T420" i="103"/>
  <c r="S420" i="103"/>
  <c r="R420" i="103"/>
  <c r="Q420" i="103"/>
  <c r="P420" i="103"/>
  <c r="O420" i="103"/>
  <c r="H420" i="103"/>
  <c r="G420" i="103"/>
  <c r="F420" i="103"/>
  <c r="I420" i="103" s="1"/>
  <c r="Y420" i="103" s="1"/>
  <c r="E420" i="103"/>
  <c r="D420" i="103"/>
  <c r="X419" i="103"/>
  <c r="W419" i="103"/>
  <c r="V419" i="103"/>
  <c r="U419" i="103"/>
  <c r="T419" i="103"/>
  <c r="S419" i="103"/>
  <c r="R419" i="103"/>
  <c r="Q419" i="103"/>
  <c r="P419" i="103"/>
  <c r="O419" i="103"/>
  <c r="H419" i="103"/>
  <c r="G419" i="103"/>
  <c r="F419" i="103"/>
  <c r="I419" i="103" s="1"/>
  <c r="Y419" i="103" s="1"/>
  <c r="E419" i="103"/>
  <c r="D419" i="103"/>
  <c r="X418" i="103"/>
  <c r="W418" i="103"/>
  <c r="V418" i="103"/>
  <c r="U418" i="103"/>
  <c r="T418" i="103"/>
  <c r="S418" i="103"/>
  <c r="R418" i="103"/>
  <c r="Q418" i="103"/>
  <c r="P418" i="103"/>
  <c r="O418" i="103"/>
  <c r="H418" i="103"/>
  <c r="G418" i="103"/>
  <c r="F418" i="103"/>
  <c r="I418" i="103" s="1"/>
  <c r="Y418" i="103" s="1"/>
  <c r="E418" i="103"/>
  <c r="D418" i="103"/>
  <c r="X417" i="103"/>
  <c r="W417" i="103"/>
  <c r="V417" i="103"/>
  <c r="U417" i="103"/>
  <c r="T417" i="103"/>
  <c r="S417" i="103"/>
  <c r="R417" i="103"/>
  <c r="Q417" i="103"/>
  <c r="P417" i="103"/>
  <c r="O417" i="103"/>
  <c r="H417" i="103"/>
  <c r="G417" i="103"/>
  <c r="F417" i="103"/>
  <c r="I417" i="103" s="1"/>
  <c r="Y417" i="103" s="1"/>
  <c r="E417" i="103"/>
  <c r="D417" i="103"/>
  <c r="X416" i="103"/>
  <c r="W416" i="103"/>
  <c r="V416" i="103"/>
  <c r="U416" i="103"/>
  <c r="T416" i="103"/>
  <c r="S416" i="103"/>
  <c r="R416" i="103"/>
  <c r="Q416" i="103"/>
  <c r="P416" i="103"/>
  <c r="O416" i="103"/>
  <c r="H416" i="103"/>
  <c r="G416" i="103"/>
  <c r="F416" i="103"/>
  <c r="I416" i="103" s="1"/>
  <c r="Y416" i="103" s="1"/>
  <c r="E416" i="103"/>
  <c r="D416" i="103"/>
  <c r="X415" i="103"/>
  <c r="W415" i="103"/>
  <c r="V415" i="103"/>
  <c r="U415" i="103"/>
  <c r="T415" i="103"/>
  <c r="S415" i="103"/>
  <c r="R415" i="103"/>
  <c r="Q415" i="103"/>
  <c r="P415" i="103"/>
  <c r="O415" i="103"/>
  <c r="H415" i="103"/>
  <c r="G415" i="103"/>
  <c r="F415" i="103"/>
  <c r="I415" i="103" s="1"/>
  <c r="Y415" i="103" s="1"/>
  <c r="E415" i="103"/>
  <c r="D415" i="103"/>
  <c r="X414" i="103"/>
  <c r="W414" i="103"/>
  <c r="V414" i="103"/>
  <c r="U414" i="103"/>
  <c r="T414" i="103"/>
  <c r="S414" i="103"/>
  <c r="R414" i="103"/>
  <c r="Q414" i="103"/>
  <c r="P414" i="103"/>
  <c r="O414" i="103"/>
  <c r="H414" i="103"/>
  <c r="G414" i="103"/>
  <c r="F414" i="103"/>
  <c r="I414" i="103" s="1"/>
  <c r="Y414" i="103" s="1"/>
  <c r="E414" i="103"/>
  <c r="D414" i="103"/>
  <c r="X413" i="103"/>
  <c r="W413" i="103"/>
  <c r="V413" i="103"/>
  <c r="U413" i="103"/>
  <c r="T413" i="103"/>
  <c r="S413" i="103"/>
  <c r="R413" i="103"/>
  <c r="Q413" i="103"/>
  <c r="P413" i="103"/>
  <c r="O413" i="103"/>
  <c r="H413" i="103"/>
  <c r="G413" i="103"/>
  <c r="F413" i="103"/>
  <c r="I413" i="103" s="1"/>
  <c r="Y413" i="103" s="1"/>
  <c r="E413" i="103"/>
  <c r="D413" i="103"/>
  <c r="X412" i="103"/>
  <c r="W412" i="103"/>
  <c r="V412" i="103"/>
  <c r="U412" i="103"/>
  <c r="T412" i="103"/>
  <c r="S412" i="103"/>
  <c r="R412" i="103"/>
  <c r="Q412" i="103"/>
  <c r="P412" i="103"/>
  <c r="O412" i="103"/>
  <c r="H412" i="103"/>
  <c r="G412" i="103"/>
  <c r="F412" i="103"/>
  <c r="I412" i="103" s="1"/>
  <c r="Y412" i="103" s="1"/>
  <c r="E412" i="103"/>
  <c r="D412" i="103"/>
  <c r="X411" i="103"/>
  <c r="W411" i="103"/>
  <c r="V411" i="103"/>
  <c r="U411" i="103"/>
  <c r="T411" i="103"/>
  <c r="S411" i="103"/>
  <c r="R411" i="103"/>
  <c r="Q411" i="103"/>
  <c r="P411" i="103"/>
  <c r="O411" i="103"/>
  <c r="H411" i="103"/>
  <c r="G411" i="103"/>
  <c r="F411" i="103"/>
  <c r="I411" i="103" s="1"/>
  <c r="Y411" i="103" s="1"/>
  <c r="E411" i="103"/>
  <c r="D411" i="103"/>
  <c r="X410" i="103"/>
  <c r="W410" i="103"/>
  <c r="V410" i="103"/>
  <c r="U410" i="103"/>
  <c r="T410" i="103"/>
  <c r="S410" i="103"/>
  <c r="R410" i="103"/>
  <c r="Q410" i="103"/>
  <c r="P410" i="103"/>
  <c r="O410" i="103"/>
  <c r="H410" i="103"/>
  <c r="G410" i="103"/>
  <c r="F410" i="103"/>
  <c r="I410" i="103" s="1"/>
  <c r="Y410" i="103" s="1"/>
  <c r="E410" i="103"/>
  <c r="D410" i="103"/>
  <c r="X409" i="103"/>
  <c r="W409" i="103"/>
  <c r="V409" i="103"/>
  <c r="U409" i="103"/>
  <c r="T409" i="103"/>
  <c r="S409" i="103"/>
  <c r="R409" i="103"/>
  <c r="Q409" i="103"/>
  <c r="P409" i="103"/>
  <c r="O409" i="103"/>
  <c r="H409" i="103"/>
  <c r="G409" i="103"/>
  <c r="F409" i="103"/>
  <c r="I409" i="103" s="1"/>
  <c r="Y409" i="103" s="1"/>
  <c r="E409" i="103"/>
  <c r="D409" i="103"/>
  <c r="X408" i="103"/>
  <c r="W408" i="103"/>
  <c r="V408" i="103"/>
  <c r="U408" i="103"/>
  <c r="T408" i="103"/>
  <c r="S408" i="103"/>
  <c r="R408" i="103"/>
  <c r="Q408" i="103"/>
  <c r="P408" i="103"/>
  <c r="O408" i="103"/>
  <c r="H408" i="103"/>
  <c r="G408" i="103"/>
  <c r="F408" i="103"/>
  <c r="I408" i="103" s="1"/>
  <c r="Y408" i="103" s="1"/>
  <c r="E408" i="103"/>
  <c r="D408" i="103"/>
  <c r="X407" i="103"/>
  <c r="W407" i="103"/>
  <c r="V407" i="103"/>
  <c r="U407" i="103"/>
  <c r="T407" i="103"/>
  <c r="S407" i="103"/>
  <c r="R407" i="103"/>
  <c r="Q407" i="103"/>
  <c r="P407" i="103"/>
  <c r="O407" i="103"/>
  <c r="H407" i="103"/>
  <c r="G407" i="103"/>
  <c r="F407" i="103"/>
  <c r="I407" i="103" s="1"/>
  <c r="Y407" i="103" s="1"/>
  <c r="E407" i="103"/>
  <c r="D407" i="103"/>
  <c r="I406" i="103"/>
  <c r="Y406" i="103" s="1"/>
  <c r="H406" i="103"/>
  <c r="G406" i="103"/>
  <c r="F406" i="103"/>
  <c r="E406" i="103"/>
  <c r="D406" i="103"/>
  <c r="X405" i="103"/>
  <c r="W405" i="103"/>
  <c r="V405" i="103"/>
  <c r="U405" i="103"/>
  <c r="T405" i="103"/>
  <c r="S405" i="103"/>
  <c r="R405" i="103"/>
  <c r="Q405" i="103"/>
  <c r="P405" i="103"/>
  <c r="O405" i="103"/>
  <c r="H405" i="103"/>
  <c r="G405" i="103"/>
  <c r="F405" i="103"/>
  <c r="I405" i="103" s="1"/>
  <c r="Y405" i="103" s="1"/>
  <c r="E405" i="103"/>
  <c r="D405" i="103"/>
  <c r="U404" i="103"/>
  <c r="T404" i="103"/>
  <c r="P404" i="103"/>
  <c r="O404" i="103"/>
  <c r="H404" i="103"/>
  <c r="G404" i="103"/>
  <c r="F404" i="103"/>
  <c r="X404" i="103" s="1"/>
  <c r="E404" i="103"/>
  <c r="D404" i="103"/>
  <c r="U403" i="103"/>
  <c r="T403" i="103"/>
  <c r="P403" i="103"/>
  <c r="O403" i="103"/>
  <c r="H403" i="103"/>
  <c r="G403" i="103"/>
  <c r="F403" i="103"/>
  <c r="E403" i="103"/>
  <c r="D403" i="103"/>
  <c r="X402" i="103"/>
  <c r="W402" i="103"/>
  <c r="V402" i="103"/>
  <c r="U402" i="103"/>
  <c r="T402" i="103"/>
  <c r="S402" i="103"/>
  <c r="R402" i="103"/>
  <c r="Q402" i="103"/>
  <c r="P402" i="103"/>
  <c r="O402" i="103"/>
  <c r="H402" i="103"/>
  <c r="G402" i="103"/>
  <c r="F402" i="103"/>
  <c r="I402" i="103" s="1"/>
  <c r="Y402" i="103" s="1"/>
  <c r="E402" i="103"/>
  <c r="D402" i="103"/>
  <c r="X401" i="103"/>
  <c r="W401" i="103"/>
  <c r="V401" i="103"/>
  <c r="U401" i="103"/>
  <c r="T401" i="103"/>
  <c r="S401" i="103"/>
  <c r="R401" i="103"/>
  <c r="Q401" i="103"/>
  <c r="P401" i="103"/>
  <c r="O401" i="103"/>
  <c r="H401" i="103"/>
  <c r="G401" i="103"/>
  <c r="F401" i="103"/>
  <c r="I401" i="103" s="1"/>
  <c r="Y401" i="103" s="1"/>
  <c r="E401" i="103"/>
  <c r="D401" i="103"/>
  <c r="X400" i="103"/>
  <c r="W400" i="103"/>
  <c r="V400" i="103"/>
  <c r="U400" i="103"/>
  <c r="T400" i="103"/>
  <c r="S400" i="103"/>
  <c r="R400" i="103"/>
  <c r="Q400" i="103"/>
  <c r="P400" i="103"/>
  <c r="O400" i="103"/>
  <c r="H400" i="103"/>
  <c r="G400" i="103"/>
  <c r="F400" i="103"/>
  <c r="I400" i="103" s="1"/>
  <c r="Y400" i="103" s="1"/>
  <c r="E400" i="103"/>
  <c r="D400" i="103"/>
  <c r="X399" i="103"/>
  <c r="W399" i="103"/>
  <c r="V399" i="103"/>
  <c r="U399" i="103"/>
  <c r="T399" i="103"/>
  <c r="S399" i="103"/>
  <c r="R399" i="103"/>
  <c r="Q399" i="103"/>
  <c r="P399" i="103"/>
  <c r="O399" i="103"/>
  <c r="H399" i="103"/>
  <c r="G399" i="103"/>
  <c r="F399" i="103"/>
  <c r="I399" i="103" s="1"/>
  <c r="Y399" i="103" s="1"/>
  <c r="E399" i="103"/>
  <c r="D399" i="103"/>
  <c r="X398" i="103"/>
  <c r="W398" i="103"/>
  <c r="V398" i="103"/>
  <c r="U398" i="103"/>
  <c r="T398" i="103"/>
  <c r="S398" i="103"/>
  <c r="R398" i="103"/>
  <c r="Q398" i="103"/>
  <c r="P398" i="103"/>
  <c r="O398" i="103"/>
  <c r="H398" i="103"/>
  <c r="G398" i="103"/>
  <c r="F398" i="103"/>
  <c r="I398" i="103" s="1"/>
  <c r="Y398" i="103" s="1"/>
  <c r="E398" i="103"/>
  <c r="D398" i="103"/>
  <c r="X397" i="103"/>
  <c r="W397" i="103"/>
  <c r="V397" i="103"/>
  <c r="U397" i="103"/>
  <c r="T397" i="103"/>
  <c r="S397" i="103"/>
  <c r="R397" i="103"/>
  <c r="Q397" i="103"/>
  <c r="P397" i="103"/>
  <c r="O397" i="103"/>
  <c r="H397" i="103"/>
  <c r="G397" i="103"/>
  <c r="F397" i="103"/>
  <c r="I397" i="103" s="1"/>
  <c r="Y397" i="103" s="1"/>
  <c r="E397" i="103"/>
  <c r="D397" i="103"/>
  <c r="X396" i="103"/>
  <c r="W396" i="103"/>
  <c r="V396" i="103"/>
  <c r="U396" i="103"/>
  <c r="T396" i="103"/>
  <c r="S396" i="103"/>
  <c r="R396" i="103"/>
  <c r="Q396" i="103"/>
  <c r="P396" i="103"/>
  <c r="O396" i="103"/>
  <c r="H396" i="103"/>
  <c r="G396" i="103"/>
  <c r="F396" i="103"/>
  <c r="I396" i="103" s="1"/>
  <c r="Y396" i="103" s="1"/>
  <c r="E396" i="103"/>
  <c r="D396" i="103"/>
  <c r="X395" i="103"/>
  <c r="W395" i="103"/>
  <c r="V395" i="103"/>
  <c r="U395" i="103"/>
  <c r="T395" i="103"/>
  <c r="S395" i="103"/>
  <c r="R395" i="103"/>
  <c r="Q395" i="103"/>
  <c r="P395" i="103"/>
  <c r="O395" i="103"/>
  <c r="H395" i="103"/>
  <c r="G395" i="103"/>
  <c r="F395" i="103"/>
  <c r="I395" i="103" s="1"/>
  <c r="Y395" i="103" s="1"/>
  <c r="E395" i="103"/>
  <c r="D395" i="103"/>
  <c r="U394" i="103"/>
  <c r="T394" i="103"/>
  <c r="P394" i="103"/>
  <c r="O394" i="103"/>
  <c r="H394" i="103"/>
  <c r="G394" i="103"/>
  <c r="F394" i="103"/>
  <c r="R394" i="103" s="1"/>
  <c r="E394" i="103"/>
  <c r="D394" i="103"/>
  <c r="U393" i="103"/>
  <c r="T393" i="103"/>
  <c r="P393" i="103"/>
  <c r="O393" i="103"/>
  <c r="H393" i="103"/>
  <c r="G393" i="103"/>
  <c r="F393" i="103"/>
  <c r="E393" i="103"/>
  <c r="D393" i="103"/>
  <c r="U392" i="103"/>
  <c r="T392" i="103"/>
  <c r="P392" i="103"/>
  <c r="O392" i="103"/>
  <c r="H392" i="103"/>
  <c r="G392" i="103"/>
  <c r="F392" i="103"/>
  <c r="E392" i="103"/>
  <c r="D392" i="103"/>
  <c r="U391" i="103"/>
  <c r="T391" i="103"/>
  <c r="P391" i="103"/>
  <c r="O391" i="103"/>
  <c r="H391" i="103"/>
  <c r="G391" i="103"/>
  <c r="F391" i="103"/>
  <c r="Q391" i="103" s="1"/>
  <c r="E391" i="103"/>
  <c r="D391" i="103"/>
  <c r="H390" i="103"/>
  <c r="G390" i="103"/>
  <c r="F390" i="103"/>
  <c r="E390" i="103"/>
  <c r="D390" i="103"/>
  <c r="X389" i="103"/>
  <c r="W389" i="103"/>
  <c r="V389" i="103"/>
  <c r="U389" i="103"/>
  <c r="T389" i="103"/>
  <c r="S389" i="103"/>
  <c r="R389" i="103"/>
  <c r="Q389" i="103"/>
  <c r="P389" i="103"/>
  <c r="O389" i="103"/>
  <c r="H389" i="103"/>
  <c r="G389" i="103"/>
  <c r="F389" i="103"/>
  <c r="I389" i="103" s="1"/>
  <c r="Y389" i="103" s="1"/>
  <c r="E389" i="103"/>
  <c r="D389" i="103"/>
  <c r="H388" i="103"/>
  <c r="G388" i="103"/>
  <c r="F388" i="103"/>
  <c r="E388" i="103"/>
  <c r="D388" i="103"/>
  <c r="X387" i="103"/>
  <c r="W387" i="103"/>
  <c r="V387" i="103"/>
  <c r="U387" i="103"/>
  <c r="T387" i="103"/>
  <c r="S387" i="103"/>
  <c r="R387" i="103"/>
  <c r="Q387" i="103"/>
  <c r="P387" i="103"/>
  <c r="O387" i="103"/>
  <c r="H387" i="103"/>
  <c r="G387" i="103"/>
  <c r="F387" i="103"/>
  <c r="I387" i="103" s="1"/>
  <c r="Y387" i="103" s="1"/>
  <c r="E387" i="103"/>
  <c r="D387" i="103"/>
  <c r="X386" i="103"/>
  <c r="W386" i="103"/>
  <c r="V386" i="103"/>
  <c r="U386" i="103"/>
  <c r="T386" i="103"/>
  <c r="S386" i="103"/>
  <c r="R386" i="103"/>
  <c r="Q386" i="103"/>
  <c r="P386" i="103"/>
  <c r="O386" i="103"/>
  <c r="H386" i="103"/>
  <c r="G386" i="103"/>
  <c r="F386" i="103"/>
  <c r="I386" i="103" s="1"/>
  <c r="Y386" i="103" s="1"/>
  <c r="E386" i="103"/>
  <c r="D386" i="103"/>
  <c r="X385" i="103"/>
  <c r="W385" i="103"/>
  <c r="V385" i="103"/>
  <c r="U385" i="103"/>
  <c r="T385" i="103"/>
  <c r="S385" i="103"/>
  <c r="R385" i="103"/>
  <c r="Q385" i="103"/>
  <c r="P385" i="103"/>
  <c r="O385" i="103"/>
  <c r="H385" i="103"/>
  <c r="G385" i="103"/>
  <c r="F385" i="103"/>
  <c r="I385" i="103" s="1"/>
  <c r="Y385" i="103" s="1"/>
  <c r="E385" i="103"/>
  <c r="D385" i="103"/>
  <c r="X384" i="103"/>
  <c r="W384" i="103"/>
  <c r="V384" i="103"/>
  <c r="U384" i="103"/>
  <c r="T384" i="103"/>
  <c r="S384" i="103"/>
  <c r="R384" i="103"/>
  <c r="Q384" i="103"/>
  <c r="P384" i="103"/>
  <c r="O384" i="103"/>
  <c r="H384" i="103"/>
  <c r="G384" i="103"/>
  <c r="F384" i="103"/>
  <c r="I384" i="103" s="1"/>
  <c r="Y384" i="103" s="1"/>
  <c r="E384" i="103"/>
  <c r="D384" i="103"/>
  <c r="H383" i="103"/>
  <c r="G383" i="103"/>
  <c r="F383" i="103"/>
  <c r="E383" i="103"/>
  <c r="D383" i="103"/>
  <c r="H382" i="103"/>
  <c r="G382" i="103"/>
  <c r="F382" i="103"/>
  <c r="E382" i="103"/>
  <c r="D382" i="103"/>
  <c r="T381" i="103"/>
  <c r="O381" i="103"/>
  <c r="H381" i="103"/>
  <c r="G381" i="103"/>
  <c r="F381" i="103"/>
  <c r="X381" i="103" s="1"/>
  <c r="E381" i="103"/>
  <c r="D381" i="103"/>
  <c r="H380" i="103"/>
  <c r="G380" i="103"/>
  <c r="F380" i="103"/>
  <c r="E380" i="103"/>
  <c r="D380" i="103"/>
  <c r="H379" i="103"/>
  <c r="G379" i="103"/>
  <c r="F379" i="103"/>
  <c r="S379" i="103" s="1"/>
  <c r="E379" i="103"/>
  <c r="D379" i="103"/>
  <c r="I378" i="103"/>
  <c r="Y378" i="103" s="1"/>
  <c r="H378" i="103"/>
  <c r="G378" i="103"/>
  <c r="F378" i="103"/>
  <c r="E378" i="103"/>
  <c r="D378" i="103"/>
  <c r="U377" i="103"/>
  <c r="T377" i="103"/>
  <c r="P377" i="103"/>
  <c r="O377" i="103"/>
  <c r="H377" i="103"/>
  <c r="G377" i="103"/>
  <c r="F377" i="103"/>
  <c r="Q377" i="103" s="1"/>
  <c r="E377" i="103"/>
  <c r="D377" i="103"/>
  <c r="U376" i="103"/>
  <c r="T376" i="103"/>
  <c r="P376" i="103"/>
  <c r="O376" i="103"/>
  <c r="H376" i="103"/>
  <c r="G376" i="103"/>
  <c r="F376" i="103"/>
  <c r="E376" i="103"/>
  <c r="D376" i="103"/>
  <c r="U375" i="103"/>
  <c r="T375" i="103"/>
  <c r="P375" i="103"/>
  <c r="O375" i="103"/>
  <c r="H375" i="103"/>
  <c r="G375" i="103"/>
  <c r="F375" i="103"/>
  <c r="S375" i="103" s="1"/>
  <c r="E375" i="103"/>
  <c r="D375" i="103"/>
  <c r="X374" i="103"/>
  <c r="W374" i="103"/>
  <c r="V374" i="103"/>
  <c r="U374" i="103"/>
  <c r="T374" i="103"/>
  <c r="S374" i="103"/>
  <c r="R374" i="103"/>
  <c r="Q374" i="103"/>
  <c r="P374" i="103"/>
  <c r="O374" i="103"/>
  <c r="H374" i="103"/>
  <c r="G374" i="103"/>
  <c r="F374" i="103"/>
  <c r="I374" i="103" s="1"/>
  <c r="Y374" i="103" s="1"/>
  <c r="E374" i="103"/>
  <c r="D374" i="103"/>
  <c r="U373" i="103"/>
  <c r="T373" i="103"/>
  <c r="P373" i="103"/>
  <c r="O373" i="103"/>
  <c r="H373" i="103"/>
  <c r="G373" i="103"/>
  <c r="F373" i="103"/>
  <c r="E373" i="103"/>
  <c r="D373" i="103"/>
  <c r="U372" i="103"/>
  <c r="T372" i="103"/>
  <c r="P372" i="103"/>
  <c r="O372" i="103"/>
  <c r="H372" i="103"/>
  <c r="G372" i="103"/>
  <c r="F372" i="103"/>
  <c r="S372" i="103" s="1"/>
  <c r="E372" i="103"/>
  <c r="D372" i="103"/>
  <c r="V371" i="103"/>
  <c r="U371" i="103"/>
  <c r="T371" i="103"/>
  <c r="Q371" i="103"/>
  <c r="P371" i="103"/>
  <c r="O371" i="103"/>
  <c r="H371" i="103"/>
  <c r="G371" i="103"/>
  <c r="F371" i="103"/>
  <c r="W371" i="103" s="1"/>
  <c r="E371" i="103"/>
  <c r="D371" i="103"/>
  <c r="X370" i="103"/>
  <c r="W370" i="103"/>
  <c r="V370" i="103"/>
  <c r="U370" i="103"/>
  <c r="T370" i="103"/>
  <c r="S370" i="103"/>
  <c r="R370" i="103"/>
  <c r="Q370" i="103"/>
  <c r="P370" i="103"/>
  <c r="O370" i="103"/>
  <c r="H370" i="103"/>
  <c r="G370" i="103"/>
  <c r="F370" i="103"/>
  <c r="I370" i="103" s="1"/>
  <c r="Y370" i="103" s="1"/>
  <c r="E370" i="103"/>
  <c r="D370" i="103"/>
  <c r="X369" i="103"/>
  <c r="W369" i="103"/>
  <c r="V369" i="103"/>
  <c r="U369" i="103"/>
  <c r="T369" i="103"/>
  <c r="S369" i="103"/>
  <c r="R369" i="103"/>
  <c r="Q369" i="103"/>
  <c r="P369" i="103"/>
  <c r="O369" i="103"/>
  <c r="H369" i="103"/>
  <c r="G369" i="103"/>
  <c r="F369" i="103"/>
  <c r="I369" i="103" s="1"/>
  <c r="Y369" i="103" s="1"/>
  <c r="E369" i="103"/>
  <c r="D369" i="103"/>
  <c r="V368" i="103"/>
  <c r="U368" i="103"/>
  <c r="T368" i="103"/>
  <c r="Q368" i="103"/>
  <c r="P368" i="103"/>
  <c r="O368" i="103"/>
  <c r="H368" i="103"/>
  <c r="G368" i="103"/>
  <c r="F368" i="103"/>
  <c r="W368" i="103" s="1"/>
  <c r="E368" i="103"/>
  <c r="D368" i="103"/>
  <c r="X367" i="103"/>
  <c r="W367" i="103"/>
  <c r="V367" i="103"/>
  <c r="U367" i="103"/>
  <c r="T367" i="103"/>
  <c r="S367" i="103"/>
  <c r="R367" i="103"/>
  <c r="Q367" i="103"/>
  <c r="P367" i="103"/>
  <c r="O367" i="103"/>
  <c r="H367" i="103"/>
  <c r="G367" i="103"/>
  <c r="F367" i="103"/>
  <c r="I367" i="103" s="1"/>
  <c r="Y367" i="103" s="1"/>
  <c r="E367" i="103"/>
  <c r="D367" i="103"/>
  <c r="X366" i="103"/>
  <c r="W366" i="103"/>
  <c r="V366" i="103"/>
  <c r="U366" i="103"/>
  <c r="T366" i="103"/>
  <c r="S366" i="103"/>
  <c r="R366" i="103"/>
  <c r="Q366" i="103"/>
  <c r="P366" i="103"/>
  <c r="O366" i="103"/>
  <c r="H366" i="103"/>
  <c r="G366" i="103"/>
  <c r="F366" i="103"/>
  <c r="I366" i="103" s="1"/>
  <c r="Y366" i="103" s="1"/>
  <c r="E366" i="103"/>
  <c r="D366" i="103"/>
  <c r="X365" i="103"/>
  <c r="W365" i="103"/>
  <c r="V365" i="103"/>
  <c r="U365" i="103"/>
  <c r="T365" i="103"/>
  <c r="S365" i="103"/>
  <c r="R365" i="103"/>
  <c r="Q365" i="103"/>
  <c r="P365" i="103"/>
  <c r="O365" i="103"/>
  <c r="H365" i="103"/>
  <c r="G365" i="103"/>
  <c r="F365" i="103"/>
  <c r="I365" i="103" s="1"/>
  <c r="Y365" i="103" s="1"/>
  <c r="E365" i="103"/>
  <c r="D365" i="103"/>
  <c r="X364" i="103"/>
  <c r="W364" i="103"/>
  <c r="V364" i="103"/>
  <c r="U364" i="103"/>
  <c r="T364" i="103"/>
  <c r="S364" i="103"/>
  <c r="R364" i="103"/>
  <c r="Q364" i="103"/>
  <c r="P364" i="103"/>
  <c r="O364" i="103"/>
  <c r="H364" i="103"/>
  <c r="G364" i="103"/>
  <c r="F364" i="103"/>
  <c r="I364" i="103" s="1"/>
  <c r="Y364" i="103" s="1"/>
  <c r="E364" i="103"/>
  <c r="D364" i="103"/>
  <c r="V363" i="103"/>
  <c r="U363" i="103"/>
  <c r="T363" i="103"/>
  <c r="Q363" i="103"/>
  <c r="P363" i="103"/>
  <c r="O363" i="103"/>
  <c r="H363" i="103"/>
  <c r="G363" i="103"/>
  <c r="F363" i="103"/>
  <c r="I363" i="103" s="1"/>
  <c r="Y363" i="103" s="1"/>
  <c r="E363" i="103"/>
  <c r="D363" i="103"/>
  <c r="X362" i="103"/>
  <c r="W362" i="103"/>
  <c r="V362" i="103"/>
  <c r="U362" i="103"/>
  <c r="T362" i="103"/>
  <c r="S362" i="103"/>
  <c r="R362" i="103"/>
  <c r="Q362" i="103"/>
  <c r="P362" i="103"/>
  <c r="O362" i="103"/>
  <c r="H362" i="103"/>
  <c r="G362" i="103"/>
  <c r="F362" i="103"/>
  <c r="I362" i="103" s="1"/>
  <c r="Y362" i="103" s="1"/>
  <c r="E362" i="103"/>
  <c r="D362" i="103"/>
  <c r="X361" i="103"/>
  <c r="W361" i="103"/>
  <c r="V361" i="103"/>
  <c r="U361" i="103"/>
  <c r="T361" i="103"/>
  <c r="S361" i="103"/>
  <c r="R361" i="103"/>
  <c r="Q361" i="103"/>
  <c r="P361" i="103"/>
  <c r="O361" i="103"/>
  <c r="H361" i="103"/>
  <c r="G361" i="103"/>
  <c r="F361" i="103"/>
  <c r="I361" i="103" s="1"/>
  <c r="Y361" i="103" s="1"/>
  <c r="E361" i="103"/>
  <c r="D361" i="103"/>
  <c r="X360" i="103"/>
  <c r="W360" i="103"/>
  <c r="V360" i="103"/>
  <c r="U360" i="103"/>
  <c r="T360" i="103"/>
  <c r="S360" i="103"/>
  <c r="R360" i="103"/>
  <c r="Q360" i="103"/>
  <c r="P360" i="103"/>
  <c r="O360" i="103"/>
  <c r="H360" i="103"/>
  <c r="G360" i="103"/>
  <c r="F360" i="103"/>
  <c r="I360" i="103" s="1"/>
  <c r="Y360" i="103" s="1"/>
  <c r="E360" i="103"/>
  <c r="D360" i="103"/>
  <c r="X359" i="103"/>
  <c r="W359" i="103"/>
  <c r="V359" i="103"/>
  <c r="U359" i="103"/>
  <c r="T359" i="103"/>
  <c r="S359" i="103"/>
  <c r="R359" i="103"/>
  <c r="Q359" i="103"/>
  <c r="P359" i="103"/>
  <c r="O359" i="103"/>
  <c r="H359" i="103"/>
  <c r="G359" i="103"/>
  <c r="F359" i="103"/>
  <c r="I359" i="103" s="1"/>
  <c r="Y359" i="103" s="1"/>
  <c r="E359" i="103"/>
  <c r="D359" i="103"/>
  <c r="X358" i="103"/>
  <c r="W358" i="103"/>
  <c r="V358" i="103"/>
  <c r="U358" i="103"/>
  <c r="T358" i="103"/>
  <c r="S358" i="103"/>
  <c r="R358" i="103"/>
  <c r="Q358" i="103"/>
  <c r="P358" i="103"/>
  <c r="O358" i="103"/>
  <c r="H358" i="103"/>
  <c r="G358" i="103"/>
  <c r="F358" i="103"/>
  <c r="I358" i="103" s="1"/>
  <c r="Y358" i="103" s="1"/>
  <c r="E358" i="103"/>
  <c r="D358" i="103"/>
  <c r="X357" i="103"/>
  <c r="W357" i="103"/>
  <c r="V357" i="103"/>
  <c r="U357" i="103"/>
  <c r="T357" i="103"/>
  <c r="S357" i="103"/>
  <c r="R357" i="103"/>
  <c r="Q357" i="103"/>
  <c r="P357" i="103"/>
  <c r="O357" i="103"/>
  <c r="H357" i="103"/>
  <c r="G357" i="103"/>
  <c r="F357" i="103"/>
  <c r="I357" i="103" s="1"/>
  <c r="Y357" i="103" s="1"/>
  <c r="E357" i="103"/>
  <c r="D357" i="103"/>
  <c r="X356" i="103"/>
  <c r="W356" i="103"/>
  <c r="V356" i="103"/>
  <c r="U356" i="103"/>
  <c r="T356" i="103"/>
  <c r="S356" i="103"/>
  <c r="R356" i="103"/>
  <c r="Q356" i="103"/>
  <c r="P356" i="103"/>
  <c r="O356" i="103"/>
  <c r="H356" i="103"/>
  <c r="G356" i="103"/>
  <c r="F356" i="103"/>
  <c r="I356" i="103" s="1"/>
  <c r="Y356" i="103" s="1"/>
  <c r="E356" i="103"/>
  <c r="D356" i="103"/>
  <c r="V355" i="103"/>
  <c r="U355" i="103"/>
  <c r="T355" i="103"/>
  <c r="Q355" i="103"/>
  <c r="P355" i="103"/>
  <c r="O355" i="103"/>
  <c r="H355" i="103"/>
  <c r="G355" i="103"/>
  <c r="F355" i="103"/>
  <c r="I355" i="103" s="1"/>
  <c r="Y355" i="103" s="1"/>
  <c r="E355" i="103"/>
  <c r="D355" i="103"/>
  <c r="V354" i="103"/>
  <c r="U354" i="103"/>
  <c r="T354" i="103"/>
  <c r="Q354" i="103"/>
  <c r="P354" i="103"/>
  <c r="O354" i="103"/>
  <c r="H354" i="103"/>
  <c r="G354" i="103"/>
  <c r="F354" i="103"/>
  <c r="E354" i="103"/>
  <c r="D354" i="103"/>
  <c r="U353" i="103"/>
  <c r="T353" i="103"/>
  <c r="P353" i="103"/>
  <c r="O353" i="103"/>
  <c r="H353" i="103"/>
  <c r="G353" i="103"/>
  <c r="F353" i="103"/>
  <c r="I353" i="103" s="1"/>
  <c r="Y353" i="103" s="1"/>
  <c r="E353" i="103"/>
  <c r="D353" i="103"/>
  <c r="V352" i="103"/>
  <c r="U352" i="103"/>
  <c r="T352" i="103"/>
  <c r="Q352" i="103"/>
  <c r="P352" i="103"/>
  <c r="O352" i="103"/>
  <c r="H352" i="103"/>
  <c r="G352" i="103"/>
  <c r="F352" i="103"/>
  <c r="I352" i="103" s="1"/>
  <c r="Y352" i="103" s="1"/>
  <c r="E352" i="103"/>
  <c r="D352" i="103"/>
  <c r="V351" i="103"/>
  <c r="U351" i="103"/>
  <c r="T351" i="103"/>
  <c r="Q351" i="103"/>
  <c r="P351" i="103"/>
  <c r="O351" i="103"/>
  <c r="H351" i="103"/>
  <c r="G351" i="103"/>
  <c r="F351" i="103"/>
  <c r="S351" i="103" s="1"/>
  <c r="E351" i="103"/>
  <c r="D351" i="103"/>
  <c r="V350" i="103"/>
  <c r="U350" i="103"/>
  <c r="T350" i="103"/>
  <c r="Q350" i="103"/>
  <c r="P350" i="103"/>
  <c r="O350" i="103"/>
  <c r="H350" i="103"/>
  <c r="G350" i="103"/>
  <c r="F350" i="103"/>
  <c r="E350" i="103"/>
  <c r="D350" i="103"/>
  <c r="X349" i="103"/>
  <c r="W349" i="103"/>
  <c r="V349" i="103"/>
  <c r="U349" i="103"/>
  <c r="T349" i="103"/>
  <c r="S349" i="103"/>
  <c r="R349" i="103"/>
  <c r="Q349" i="103"/>
  <c r="P349" i="103"/>
  <c r="O349" i="103"/>
  <c r="H349" i="103"/>
  <c r="G349" i="103"/>
  <c r="F349" i="103"/>
  <c r="I349" i="103" s="1"/>
  <c r="Y349" i="103" s="1"/>
  <c r="E349" i="103"/>
  <c r="D349" i="103"/>
  <c r="T348" i="103"/>
  <c r="O348" i="103"/>
  <c r="H348" i="103"/>
  <c r="G348" i="103"/>
  <c r="F348" i="103"/>
  <c r="E348" i="103"/>
  <c r="D348" i="103"/>
  <c r="T347" i="103"/>
  <c r="O347" i="103"/>
  <c r="H347" i="103"/>
  <c r="G347" i="103"/>
  <c r="F347" i="103"/>
  <c r="E347" i="103"/>
  <c r="D347" i="103"/>
  <c r="T346" i="103"/>
  <c r="O346" i="103"/>
  <c r="H346" i="103"/>
  <c r="G346" i="103"/>
  <c r="F346" i="103"/>
  <c r="E346" i="103"/>
  <c r="D346" i="103"/>
  <c r="T345" i="103"/>
  <c r="O345" i="103"/>
  <c r="H345" i="103"/>
  <c r="G345" i="103"/>
  <c r="F345" i="103"/>
  <c r="I345" i="103" s="1"/>
  <c r="Y345" i="103" s="1"/>
  <c r="E345" i="103"/>
  <c r="D345" i="103"/>
  <c r="T344" i="103"/>
  <c r="O344" i="103"/>
  <c r="H344" i="103"/>
  <c r="G344" i="103"/>
  <c r="F344" i="103"/>
  <c r="Q344" i="103" s="1"/>
  <c r="E344" i="103"/>
  <c r="D344" i="103"/>
  <c r="T343" i="103"/>
  <c r="O343" i="103"/>
  <c r="H343" i="103"/>
  <c r="G343" i="103"/>
  <c r="F343" i="103"/>
  <c r="V343" i="103" s="1"/>
  <c r="E343" i="103"/>
  <c r="D343" i="103"/>
  <c r="T342" i="103"/>
  <c r="O342" i="103"/>
  <c r="H342" i="103"/>
  <c r="G342" i="103"/>
  <c r="F342" i="103"/>
  <c r="S342" i="103" s="1"/>
  <c r="E342" i="103"/>
  <c r="D342" i="103"/>
  <c r="T341" i="103"/>
  <c r="O341" i="103"/>
  <c r="H341" i="103"/>
  <c r="G341" i="103"/>
  <c r="F341" i="103"/>
  <c r="V341" i="103" s="1"/>
  <c r="E341" i="103"/>
  <c r="D341" i="103"/>
  <c r="T340" i="103"/>
  <c r="O340" i="103"/>
  <c r="H340" i="103"/>
  <c r="G340" i="103"/>
  <c r="F340" i="103"/>
  <c r="X340" i="103" s="1"/>
  <c r="E340" i="103"/>
  <c r="D340" i="103"/>
  <c r="U339" i="103"/>
  <c r="T339" i="103"/>
  <c r="P339" i="103"/>
  <c r="O339" i="103"/>
  <c r="H339" i="103"/>
  <c r="G339" i="103"/>
  <c r="F339" i="103"/>
  <c r="E339" i="103"/>
  <c r="D339" i="103"/>
  <c r="T338" i="103"/>
  <c r="O338" i="103"/>
  <c r="H338" i="103"/>
  <c r="G338" i="103"/>
  <c r="F338" i="103"/>
  <c r="E338" i="103"/>
  <c r="D338" i="103"/>
  <c r="T337" i="103"/>
  <c r="O337" i="103"/>
  <c r="H337" i="103"/>
  <c r="G337" i="103"/>
  <c r="F337" i="103"/>
  <c r="Q337" i="103" s="1"/>
  <c r="E337" i="103"/>
  <c r="D337" i="103"/>
  <c r="T336" i="103"/>
  <c r="O336" i="103"/>
  <c r="H336" i="103"/>
  <c r="G336" i="103"/>
  <c r="F336" i="103"/>
  <c r="W336" i="103" s="1"/>
  <c r="E336" i="103"/>
  <c r="D336" i="103"/>
  <c r="U335" i="103"/>
  <c r="T335" i="103"/>
  <c r="P335" i="103"/>
  <c r="O335" i="103"/>
  <c r="H335" i="103"/>
  <c r="G335" i="103"/>
  <c r="F335" i="103"/>
  <c r="E335" i="103"/>
  <c r="D335" i="103"/>
  <c r="X334" i="103"/>
  <c r="W334" i="103"/>
  <c r="V334" i="103"/>
  <c r="U334" i="103"/>
  <c r="T334" i="103"/>
  <c r="S334" i="103"/>
  <c r="R334" i="103"/>
  <c r="Q334" i="103"/>
  <c r="P334" i="103"/>
  <c r="O334" i="103"/>
  <c r="H334" i="103"/>
  <c r="G334" i="103"/>
  <c r="F334" i="103"/>
  <c r="I334" i="103" s="1"/>
  <c r="Y334" i="103" s="1"/>
  <c r="E334" i="103"/>
  <c r="D334" i="103"/>
  <c r="U333" i="103"/>
  <c r="T333" i="103"/>
  <c r="P333" i="103"/>
  <c r="O333" i="103"/>
  <c r="H333" i="103"/>
  <c r="G333" i="103"/>
  <c r="F333" i="103"/>
  <c r="E333" i="103"/>
  <c r="D333" i="103"/>
  <c r="X332" i="103"/>
  <c r="W332" i="103"/>
  <c r="V332" i="103"/>
  <c r="U332" i="103"/>
  <c r="T332" i="103"/>
  <c r="S332" i="103"/>
  <c r="R332" i="103"/>
  <c r="Q332" i="103"/>
  <c r="P332" i="103"/>
  <c r="O332" i="103"/>
  <c r="H332" i="103"/>
  <c r="G332" i="103"/>
  <c r="F332" i="103"/>
  <c r="I332" i="103" s="1"/>
  <c r="Y332" i="103" s="1"/>
  <c r="E332" i="103"/>
  <c r="D332" i="103"/>
  <c r="H331" i="103"/>
  <c r="G331" i="103"/>
  <c r="F331" i="103"/>
  <c r="E331" i="103"/>
  <c r="D331" i="103"/>
  <c r="H330" i="103"/>
  <c r="G330" i="103"/>
  <c r="F330" i="103"/>
  <c r="U330" i="103" s="1"/>
  <c r="E330" i="103"/>
  <c r="D330" i="103"/>
  <c r="H329" i="103"/>
  <c r="G329" i="103"/>
  <c r="F329" i="103"/>
  <c r="E329" i="103"/>
  <c r="D329" i="103"/>
  <c r="H328" i="103"/>
  <c r="G328" i="103"/>
  <c r="F328" i="103"/>
  <c r="E328" i="103"/>
  <c r="D328" i="103"/>
  <c r="H327" i="103"/>
  <c r="G327" i="103"/>
  <c r="F327" i="103"/>
  <c r="V327" i="103" s="1"/>
  <c r="E327" i="103"/>
  <c r="D327" i="103"/>
  <c r="H326" i="103"/>
  <c r="G326" i="103"/>
  <c r="F326" i="103"/>
  <c r="X326" i="103" s="1"/>
  <c r="E326" i="103"/>
  <c r="D326" i="103"/>
  <c r="H325" i="103"/>
  <c r="G325" i="103"/>
  <c r="F325" i="103"/>
  <c r="S325" i="103" s="1"/>
  <c r="E325" i="103"/>
  <c r="D325" i="103"/>
  <c r="I324" i="103"/>
  <c r="Y324" i="103" s="1"/>
  <c r="H324" i="103"/>
  <c r="G324" i="103"/>
  <c r="F324" i="103"/>
  <c r="E324" i="103"/>
  <c r="D324" i="103"/>
  <c r="V323" i="103"/>
  <c r="U323" i="103"/>
  <c r="T323" i="103"/>
  <c r="Q323" i="103"/>
  <c r="P323" i="103"/>
  <c r="O323" i="103"/>
  <c r="H323" i="103"/>
  <c r="G323" i="103"/>
  <c r="F323" i="103"/>
  <c r="E323" i="103"/>
  <c r="D323" i="103"/>
  <c r="V322" i="103"/>
  <c r="U322" i="103"/>
  <c r="T322" i="103"/>
  <c r="Q322" i="103"/>
  <c r="P322" i="103"/>
  <c r="O322" i="103"/>
  <c r="H322" i="103"/>
  <c r="G322" i="103"/>
  <c r="F322" i="103"/>
  <c r="R322" i="103" s="1"/>
  <c r="E322" i="103"/>
  <c r="D322" i="103"/>
  <c r="V321" i="103"/>
  <c r="U321" i="103"/>
  <c r="T321" i="103"/>
  <c r="Q321" i="103"/>
  <c r="P321" i="103"/>
  <c r="O321" i="103"/>
  <c r="H321" i="103"/>
  <c r="G321" i="103"/>
  <c r="F321" i="103"/>
  <c r="X321" i="103" s="1"/>
  <c r="E321" i="103"/>
  <c r="D321" i="103"/>
  <c r="V320" i="103"/>
  <c r="U320" i="103"/>
  <c r="T320" i="103"/>
  <c r="Q320" i="103"/>
  <c r="P320" i="103"/>
  <c r="O320" i="103"/>
  <c r="H320" i="103"/>
  <c r="G320" i="103"/>
  <c r="F320" i="103"/>
  <c r="E320" i="103"/>
  <c r="D320" i="103"/>
  <c r="X319" i="103"/>
  <c r="W319" i="103"/>
  <c r="V319" i="103"/>
  <c r="U319" i="103"/>
  <c r="T319" i="103"/>
  <c r="S319" i="103"/>
  <c r="R319" i="103"/>
  <c r="Q319" i="103"/>
  <c r="P319" i="103"/>
  <c r="O319" i="103"/>
  <c r="H319" i="103"/>
  <c r="G319" i="103"/>
  <c r="F319" i="103"/>
  <c r="I319" i="103" s="1"/>
  <c r="Y319" i="103" s="1"/>
  <c r="E319" i="103"/>
  <c r="D319" i="103"/>
  <c r="H318" i="103"/>
  <c r="G318" i="103"/>
  <c r="F318" i="103"/>
  <c r="V318" i="103" s="1"/>
  <c r="E318" i="103"/>
  <c r="D318" i="103"/>
  <c r="V317" i="103"/>
  <c r="U317" i="103"/>
  <c r="T317" i="103"/>
  <c r="Q317" i="103"/>
  <c r="P317" i="103"/>
  <c r="O317" i="103"/>
  <c r="H317" i="103"/>
  <c r="G317" i="103"/>
  <c r="F317" i="103"/>
  <c r="E317" i="103"/>
  <c r="D317" i="103"/>
  <c r="X316" i="103"/>
  <c r="W316" i="103"/>
  <c r="V316" i="103"/>
  <c r="U316" i="103"/>
  <c r="T316" i="103"/>
  <c r="S316" i="103"/>
  <c r="R316" i="103"/>
  <c r="Q316" i="103"/>
  <c r="P316" i="103"/>
  <c r="O316" i="103"/>
  <c r="H316" i="103"/>
  <c r="G316" i="103"/>
  <c r="F316" i="103"/>
  <c r="I316" i="103" s="1"/>
  <c r="Y316" i="103" s="1"/>
  <c r="E316" i="103"/>
  <c r="D316" i="103"/>
  <c r="X315" i="103"/>
  <c r="W315" i="103"/>
  <c r="V315" i="103"/>
  <c r="U315" i="103"/>
  <c r="T315" i="103"/>
  <c r="S315" i="103"/>
  <c r="R315" i="103"/>
  <c r="Q315" i="103"/>
  <c r="P315" i="103"/>
  <c r="O315" i="103"/>
  <c r="H315" i="103"/>
  <c r="G315" i="103"/>
  <c r="F315" i="103"/>
  <c r="I315" i="103" s="1"/>
  <c r="Y315" i="103" s="1"/>
  <c r="E315" i="103"/>
  <c r="D315" i="103"/>
  <c r="H314" i="103"/>
  <c r="G314" i="103"/>
  <c r="F314" i="103"/>
  <c r="E314" i="103"/>
  <c r="D314" i="103"/>
  <c r="X313" i="103"/>
  <c r="W313" i="103"/>
  <c r="V313" i="103"/>
  <c r="U313" i="103"/>
  <c r="T313" i="103"/>
  <c r="S313" i="103"/>
  <c r="R313" i="103"/>
  <c r="Q313" i="103"/>
  <c r="P313" i="103"/>
  <c r="O313" i="103"/>
  <c r="H313" i="103"/>
  <c r="G313" i="103"/>
  <c r="F313" i="103"/>
  <c r="I313" i="103" s="1"/>
  <c r="Y313" i="103" s="1"/>
  <c r="E313" i="103"/>
  <c r="D313" i="103"/>
  <c r="X312" i="103"/>
  <c r="W312" i="103"/>
  <c r="V312" i="103"/>
  <c r="U312" i="103"/>
  <c r="T312" i="103"/>
  <c r="S312" i="103"/>
  <c r="R312" i="103"/>
  <c r="Q312" i="103"/>
  <c r="P312" i="103"/>
  <c r="O312" i="103"/>
  <c r="H312" i="103"/>
  <c r="G312" i="103"/>
  <c r="F312" i="103"/>
  <c r="I312" i="103" s="1"/>
  <c r="Y312" i="103" s="1"/>
  <c r="E312" i="103"/>
  <c r="D312" i="103"/>
  <c r="X311" i="103"/>
  <c r="W311" i="103"/>
  <c r="V311" i="103"/>
  <c r="U311" i="103"/>
  <c r="T311" i="103"/>
  <c r="S311" i="103"/>
  <c r="R311" i="103"/>
  <c r="Q311" i="103"/>
  <c r="P311" i="103"/>
  <c r="O311" i="103"/>
  <c r="H311" i="103"/>
  <c r="G311" i="103"/>
  <c r="F311" i="103"/>
  <c r="I311" i="103" s="1"/>
  <c r="Y311" i="103" s="1"/>
  <c r="E311" i="103"/>
  <c r="D311" i="103"/>
  <c r="X310" i="103"/>
  <c r="W310" i="103"/>
  <c r="V310" i="103"/>
  <c r="U310" i="103"/>
  <c r="T310" i="103"/>
  <c r="S310" i="103"/>
  <c r="R310" i="103"/>
  <c r="Q310" i="103"/>
  <c r="P310" i="103"/>
  <c r="O310" i="103"/>
  <c r="H310" i="103"/>
  <c r="G310" i="103"/>
  <c r="F310" i="103"/>
  <c r="I310" i="103" s="1"/>
  <c r="Y310" i="103" s="1"/>
  <c r="E310" i="103"/>
  <c r="D310" i="103"/>
  <c r="X309" i="103"/>
  <c r="W309" i="103"/>
  <c r="V309" i="103"/>
  <c r="U309" i="103"/>
  <c r="T309" i="103"/>
  <c r="S309" i="103"/>
  <c r="R309" i="103"/>
  <c r="Q309" i="103"/>
  <c r="P309" i="103"/>
  <c r="O309" i="103"/>
  <c r="H309" i="103"/>
  <c r="G309" i="103"/>
  <c r="F309" i="103"/>
  <c r="I309" i="103" s="1"/>
  <c r="Y309" i="103" s="1"/>
  <c r="E309" i="103"/>
  <c r="D309" i="103"/>
  <c r="X308" i="103"/>
  <c r="W308" i="103"/>
  <c r="V308" i="103"/>
  <c r="U308" i="103"/>
  <c r="T308" i="103"/>
  <c r="S308" i="103"/>
  <c r="R308" i="103"/>
  <c r="Q308" i="103"/>
  <c r="P308" i="103"/>
  <c r="O308" i="103"/>
  <c r="H308" i="103"/>
  <c r="G308" i="103"/>
  <c r="F308" i="103"/>
  <c r="I308" i="103" s="1"/>
  <c r="Y308" i="103" s="1"/>
  <c r="E308" i="103"/>
  <c r="D308" i="103"/>
  <c r="H307" i="103"/>
  <c r="G307" i="103"/>
  <c r="F307" i="103"/>
  <c r="E307" i="103"/>
  <c r="D307" i="103"/>
  <c r="H306" i="103"/>
  <c r="G306" i="103"/>
  <c r="F306" i="103"/>
  <c r="E306" i="103"/>
  <c r="D306" i="103"/>
  <c r="H305" i="103"/>
  <c r="G305" i="103"/>
  <c r="F305" i="103"/>
  <c r="E305" i="103"/>
  <c r="D305" i="103"/>
  <c r="H304" i="103"/>
  <c r="G304" i="103"/>
  <c r="F304" i="103"/>
  <c r="X304" i="103" s="1"/>
  <c r="E304" i="103"/>
  <c r="D304" i="103"/>
  <c r="X303" i="103"/>
  <c r="W303" i="103"/>
  <c r="V303" i="103"/>
  <c r="U303" i="103"/>
  <c r="T303" i="103"/>
  <c r="S303" i="103"/>
  <c r="R303" i="103"/>
  <c r="Q303" i="103"/>
  <c r="P303" i="103"/>
  <c r="O303" i="103"/>
  <c r="H303" i="103"/>
  <c r="G303" i="103"/>
  <c r="F303" i="103"/>
  <c r="I303" i="103" s="1"/>
  <c r="Y303" i="103" s="1"/>
  <c r="E303" i="103"/>
  <c r="D303" i="103"/>
  <c r="H302" i="103"/>
  <c r="G302" i="103"/>
  <c r="F302" i="103"/>
  <c r="W302" i="103" s="1"/>
  <c r="E302" i="103"/>
  <c r="D302" i="103"/>
  <c r="H301" i="103"/>
  <c r="G301" i="103"/>
  <c r="F301" i="103"/>
  <c r="E301" i="103"/>
  <c r="D301" i="103"/>
  <c r="H300" i="103"/>
  <c r="G300" i="103"/>
  <c r="F300" i="103"/>
  <c r="E300" i="103"/>
  <c r="D300" i="103"/>
  <c r="H299" i="103"/>
  <c r="G299" i="103"/>
  <c r="F299" i="103"/>
  <c r="Q299" i="103" s="1"/>
  <c r="E299" i="103"/>
  <c r="D299" i="103"/>
  <c r="H298" i="103"/>
  <c r="G298" i="103"/>
  <c r="F298" i="103"/>
  <c r="E298" i="103"/>
  <c r="D298" i="103"/>
  <c r="H297" i="103"/>
  <c r="G297" i="103"/>
  <c r="F297" i="103"/>
  <c r="T297" i="103" s="1"/>
  <c r="E297" i="103"/>
  <c r="D297" i="103"/>
  <c r="I296" i="103"/>
  <c r="Y296" i="103" s="1"/>
  <c r="H296" i="103"/>
  <c r="G296" i="103"/>
  <c r="F296" i="103"/>
  <c r="E296" i="103"/>
  <c r="D296" i="103"/>
  <c r="H295" i="103"/>
  <c r="G295" i="103"/>
  <c r="F295" i="103"/>
  <c r="Q295" i="103" s="1"/>
  <c r="E295" i="103"/>
  <c r="D295" i="103"/>
  <c r="H294" i="103"/>
  <c r="G294" i="103"/>
  <c r="F294" i="103"/>
  <c r="E294" i="103"/>
  <c r="D294" i="103"/>
  <c r="H293" i="103"/>
  <c r="G293" i="103"/>
  <c r="F293" i="103"/>
  <c r="W293" i="103" s="1"/>
  <c r="E293" i="103"/>
  <c r="D293" i="103"/>
  <c r="H292" i="103"/>
  <c r="G292" i="103"/>
  <c r="F292" i="103"/>
  <c r="X292" i="103" s="1"/>
  <c r="E292" i="103"/>
  <c r="D292" i="103"/>
  <c r="H291" i="103"/>
  <c r="G291" i="103"/>
  <c r="F291" i="103"/>
  <c r="V291" i="103" s="1"/>
  <c r="E291" i="103"/>
  <c r="D291" i="103"/>
  <c r="H290" i="103"/>
  <c r="G290" i="103"/>
  <c r="F290" i="103"/>
  <c r="W290" i="103" s="1"/>
  <c r="E290" i="103"/>
  <c r="D290" i="103"/>
  <c r="H289" i="103"/>
  <c r="G289" i="103"/>
  <c r="F289" i="103"/>
  <c r="E289" i="103"/>
  <c r="D289" i="103"/>
  <c r="H288" i="103"/>
  <c r="G288" i="103"/>
  <c r="F288" i="103"/>
  <c r="E288" i="103"/>
  <c r="D288" i="103"/>
  <c r="H287" i="103"/>
  <c r="G287" i="103"/>
  <c r="F287" i="103"/>
  <c r="E287" i="103"/>
  <c r="D287" i="103"/>
  <c r="H286" i="103"/>
  <c r="G286" i="103"/>
  <c r="F286" i="103"/>
  <c r="E286" i="103"/>
  <c r="D286" i="103"/>
  <c r="T285" i="103"/>
  <c r="O285" i="103"/>
  <c r="H285" i="103"/>
  <c r="G285" i="103"/>
  <c r="F285" i="103"/>
  <c r="X285" i="103" s="1"/>
  <c r="E285" i="103"/>
  <c r="D285" i="103"/>
  <c r="H284" i="103"/>
  <c r="G284" i="103"/>
  <c r="F284" i="103"/>
  <c r="T284" i="103" s="1"/>
  <c r="E284" i="103"/>
  <c r="D284" i="103"/>
  <c r="H283" i="103"/>
  <c r="G283" i="103"/>
  <c r="F283" i="103"/>
  <c r="E283" i="103"/>
  <c r="D283" i="103"/>
  <c r="H282" i="103"/>
  <c r="G282" i="103"/>
  <c r="F282" i="103"/>
  <c r="S282" i="103" s="1"/>
  <c r="E282" i="103"/>
  <c r="D282" i="103"/>
  <c r="I281" i="103"/>
  <c r="Y281" i="103" s="1"/>
  <c r="H281" i="103"/>
  <c r="G281" i="103"/>
  <c r="F281" i="103"/>
  <c r="E281" i="103"/>
  <c r="D281" i="103"/>
  <c r="V280" i="103"/>
  <c r="U280" i="103"/>
  <c r="T280" i="103"/>
  <c r="Q280" i="103"/>
  <c r="P280" i="103"/>
  <c r="O280" i="103"/>
  <c r="H280" i="103"/>
  <c r="G280" i="103"/>
  <c r="F280" i="103"/>
  <c r="E280" i="103"/>
  <c r="D280" i="103"/>
  <c r="H279" i="103"/>
  <c r="G279" i="103"/>
  <c r="F279" i="103"/>
  <c r="I279" i="103" s="1"/>
  <c r="Y279" i="103" s="1"/>
  <c r="E279" i="103"/>
  <c r="D279" i="103"/>
  <c r="H278" i="103"/>
  <c r="G278" i="103"/>
  <c r="F278" i="103"/>
  <c r="E278" i="103"/>
  <c r="D278" i="103"/>
  <c r="H277" i="103"/>
  <c r="G277" i="103"/>
  <c r="F277" i="103"/>
  <c r="E277" i="103"/>
  <c r="D277" i="103"/>
  <c r="H276" i="103"/>
  <c r="G276" i="103"/>
  <c r="F276" i="103"/>
  <c r="W276" i="103" s="1"/>
  <c r="E276" i="103"/>
  <c r="D276" i="103"/>
  <c r="H275" i="103"/>
  <c r="G275" i="103"/>
  <c r="F275" i="103"/>
  <c r="E275" i="103"/>
  <c r="D275" i="103"/>
  <c r="H274" i="103"/>
  <c r="G274" i="103"/>
  <c r="F274" i="103"/>
  <c r="U274" i="103" s="1"/>
  <c r="E274" i="103"/>
  <c r="D274" i="103"/>
  <c r="H273" i="103"/>
  <c r="G273" i="103"/>
  <c r="F273" i="103"/>
  <c r="T273" i="103" s="1"/>
  <c r="E273" i="103"/>
  <c r="D273" i="103"/>
  <c r="H272" i="103"/>
  <c r="G272" i="103"/>
  <c r="F272" i="103"/>
  <c r="E272" i="103"/>
  <c r="D272" i="103"/>
  <c r="H271" i="103"/>
  <c r="G271" i="103"/>
  <c r="F271" i="103"/>
  <c r="E271" i="103"/>
  <c r="D271" i="103"/>
  <c r="U270" i="103"/>
  <c r="T270" i="103"/>
  <c r="P270" i="103"/>
  <c r="O270" i="103"/>
  <c r="H270" i="103"/>
  <c r="G270" i="103"/>
  <c r="F270" i="103"/>
  <c r="W270" i="103" s="1"/>
  <c r="E270" i="103"/>
  <c r="D270" i="103"/>
  <c r="X269" i="103"/>
  <c r="W269" i="103"/>
  <c r="V269" i="103"/>
  <c r="U269" i="103"/>
  <c r="T269" i="103"/>
  <c r="S269" i="103"/>
  <c r="R269" i="103"/>
  <c r="Q269" i="103"/>
  <c r="P269" i="103"/>
  <c r="O269" i="103"/>
  <c r="H269" i="103"/>
  <c r="G269" i="103"/>
  <c r="F269" i="103"/>
  <c r="I269" i="103" s="1"/>
  <c r="Y269" i="103" s="1"/>
  <c r="E269" i="103"/>
  <c r="D269" i="103"/>
  <c r="X268" i="103"/>
  <c r="W268" i="103"/>
  <c r="V268" i="103"/>
  <c r="U268" i="103"/>
  <c r="T268" i="103"/>
  <c r="S268" i="103"/>
  <c r="R268" i="103"/>
  <c r="Q268" i="103"/>
  <c r="P268" i="103"/>
  <c r="O268" i="103"/>
  <c r="H268" i="103"/>
  <c r="G268" i="103"/>
  <c r="F268" i="103"/>
  <c r="I268" i="103" s="1"/>
  <c r="Y268" i="103" s="1"/>
  <c r="E268" i="103"/>
  <c r="D268" i="103"/>
  <c r="X267" i="103"/>
  <c r="W267" i="103"/>
  <c r="V267" i="103"/>
  <c r="U267" i="103"/>
  <c r="T267" i="103"/>
  <c r="S267" i="103"/>
  <c r="R267" i="103"/>
  <c r="Q267" i="103"/>
  <c r="P267" i="103"/>
  <c r="O267" i="103"/>
  <c r="H267" i="103"/>
  <c r="G267" i="103"/>
  <c r="F267" i="103"/>
  <c r="I267" i="103" s="1"/>
  <c r="Y267" i="103" s="1"/>
  <c r="E267" i="103"/>
  <c r="D267" i="103"/>
  <c r="X266" i="103"/>
  <c r="W266" i="103"/>
  <c r="V266" i="103"/>
  <c r="U266" i="103"/>
  <c r="T266" i="103"/>
  <c r="S266" i="103"/>
  <c r="R266" i="103"/>
  <c r="Q266" i="103"/>
  <c r="P266" i="103"/>
  <c r="O266" i="103"/>
  <c r="H266" i="103"/>
  <c r="G266" i="103"/>
  <c r="F266" i="103"/>
  <c r="I266" i="103" s="1"/>
  <c r="Y266" i="103" s="1"/>
  <c r="E266" i="103"/>
  <c r="D266" i="103"/>
  <c r="X265" i="103"/>
  <c r="W265" i="103"/>
  <c r="V265" i="103"/>
  <c r="U265" i="103"/>
  <c r="T265" i="103"/>
  <c r="S265" i="103"/>
  <c r="R265" i="103"/>
  <c r="Q265" i="103"/>
  <c r="P265" i="103"/>
  <c r="O265" i="103"/>
  <c r="H265" i="103"/>
  <c r="G265" i="103"/>
  <c r="F265" i="103"/>
  <c r="I265" i="103" s="1"/>
  <c r="Y265" i="103" s="1"/>
  <c r="E265" i="103"/>
  <c r="D265" i="103"/>
  <c r="X264" i="103"/>
  <c r="W264" i="103"/>
  <c r="V264" i="103"/>
  <c r="U264" i="103"/>
  <c r="T264" i="103"/>
  <c r="S264" i="103"/>
  <c r="R264" i="103"/>
  <c r="Q264" i="103"/>
  <c r="P264" i="103"/>
  <c r="O264" i="103"/>
  <c r="H264" i="103"/>
  <c r="G264" i="103"/>
  <c r="F264" i="103"/>
  <c r="I264" i="103" s="1"/>
  <c r="Y264" i="103" s="1"/>
  <c r="E264" i="103"/>
  <c r="D264" i="103"/>
  <c r="X263" i="103"/>
  <c r="W263" i="103"/>
  <c r="V263" i="103"/>
  <c r="U263" i="103"/>
  <c r="T263" i="103"/>
  <c r="S263" i="103"/>
  <c r="R263" i="103"/>
  <c r="Q263" i="103"/>
  <c r="P263" i="103"/>
  <c r="O263" i="103"/>
  <c r="H263" i="103"/>
  <c r="G263" i="103"/>
  <c r="F263" i="103"/>
  <c r="I263" i="103" s="1"/>
  <c r="Y263" i="103" s="1"/>
  <c r="E263" i="103"/>
  <c r="D263" i="103"/>
  <c r="H262" i="103"/>
  <c r="G262" i="103"/>
  <c r="F262" i="103"/>
  <c r="X262" i="103" s="1"/>
  <c r="E262" i="103"/>
  <c r="D262" i="103"/>
  <c r="X261" i="103"/>
  <c r="W261" i="103"/>
  <c r="V261" i="103"/>
  <c r="U261" i="103"/>
  <c r="T261" i="103"/>
  <c r="S261" i="103"/>
  <c r="R261" i="103"/>
  <c r="Q261" i="103"/>
  <c r="P261" i="103"/>
  <c r="O261" i="103"/>
  <c r="H261" i="103"/>
  <c r="G261" i="103"/>
  <c r="F261" i="103"/>
  <c r="I261" i="103" s="1"/>
  <c r="Y261" i="103" s="1"/>
  <c r="E261" i="103"/>
  <c r="D261" i="103"/>
  <c r="V260" i="103"/>
  <c r="U260" i="103"/>
  <c r="T260" i="103"/>
  <c r="Q260" i="103"/>
  <c r="P260" i="103"/>
  <c r="O260" i="103"/>
  <c r="H260" i="103"/>
  <c r="G260" i="103"/>
  <c r="F260" i="103"/>
  <c r="E260" i="103"/>
  <c r="D260" i="103"/>
  <c r="H259" i="103"/>
  <c r="G259" i="103"/>
  <c r="F259" i="103"/>
  <c r="E259" i="103"/>
  <c r="D259" i="103"/>
  <c r="H258" i="103"/>
  <c r="G258" i="103"/>
  <c r="F258" i="103"/>
  <c r="E258" i="103"/>
  <c r="D258" i="103"/>
  <c r="H257" i="103"/>
  <c r="G257" i="103"/>
  <c r="F257" i="103"/>
  <c r="E257" i="103"/>
  <c r="D257" i="103"/>
  <c r="I256" i="103"/>
  <c r="Y256" i="103" s="1"/>
  <c r="H256" i="103"/>
  <c r="G256" i="103"/>
  <c r="F256" i="103"/>
  <c r="E256" i="103"/>
  <c r="D256" i="103"/>
  <c r="U255" i="103"/>
  <c r="T255" i="103"/>
  <c r="P255" i="103"/>
  <c r="O255" i="103"/>
  <c r="H255" i="103"/>
  <c r="G255" i="103"/>
  <c r="F255" i="103"/>
  <c r="E255" i="103"/>
  <c r="D255" i="103"/>
  <c r="U254" i="103"/>
  <c r="T254" i="103"/>
  <c r="P254" i="103"/>
  <c r="O254" i="103"/>
  <c r="H254" i="103"/>
  <c r="G254" i="103"/>
  <c r="F254" i="103"/>
  <c r="S254" i="103" s="1"/>
  <c r="E254" i="103"/>
  <c r="D254" i="103"/>
  <c r="U253" i="103"/>
  <c r="T253" i="103"/>
  <c r="P253" i="103"/>
  <c r="O253" i="103"/>
  <c r="H253" i="103"/>
  <c r="G253" i="103"/>
  <c r="F253" i="103"/>
  <c r="R253" i="103" s="1"/>
  <c r="E253" i="103"/>
  <c r="D253" i="103"/>
  <c r="X252" i="103"/>
  <c r="W252" i="103"/>
  <c r="V252" i="103"/>
  <c r="U252" i="103"/>
  <c r="T252" i="103"/>
  <c r="S252" i="103"/>
  <c r="R252" i="103"/>
  <c r="Q252" i="103"/>
  <c r="P252" i="103"/>
  <c r="O252" i="103"/>
  <c r="H252" i="103"/>
  <c r="G252" i="103"/>
  <c r="F252" i="103"/>
  <c r="I252" i="103" s="1"/>
  <c r="Y252" i="103" s="1"/>
  <c r="E252" i="103"/>
  <c r="D252" i="103"/>
  <c r="U251" i="103"/>
  <c r="T251" i="103"/>
  <c r="P251" i="103"/>
  <c r="O251" i="103"/>
  <c r="H251" i="103"/>
  <c r="G251" i="103"/>
  <c r="F251" i="103"/>
  <c r="R251" i="103" s="1"/>
  <c r="E251" i="103"/>
  <c r="D251" i="103"/>
  <c r="T250" i="103"/>
  <c r="O250" i="103"/>
  <c r="H250" i="103"/>
  <c r="G250" i="103"/>
  <c r="F250" i="103"/>
  <c r="P250" i="103" s="1"/>
  <c r="E250" i="103"/>
  <c r="D250" i="103"/>
  <c r="T249" i="103"/>
  <c r="O249" i="103"/>
  <c r="H249" i="103"/>
  <c r="G249" i="103"/>
  <c r="F249" i="103"/>
  <c r="Q249" i="103" s="1"/>
  <c r="E249" i="103"/>
  <c r="D249" i="103"/>
  <c r="T248" i="103"/>
  <c r="O248" i="103"/>
  <c r="H248" i="103"/>
  <c r="G248" i="103"/>
  <c r="F248" i="103"/>
  <c r="W248" i="103" s="1"/>
  <c r="E248" i="103"/>
  <c r="D248" i="103"/>
  <c r="U247" i="103"/>
  <c r="T247" i="103"/>
  <c r="P247" i="103"/>
  <c r="O247" i="103"/>
  <c r="H247" i="103"/>
  <c r="G247" i="103"/>
  <c r="F247" i="103"/>
  <c r="E247" i="103"/>
  <c r="D247" i="103"/>
  <c r="T246" i="103"/>
  <c r="O246" i="103"/>
  <c r="H246" i="103"/>
  <c r="G246" i="103"/>
  <c r="F246" i="103"/>
  <c r="X246" i="103" s="1"/>
  <c r="E246" i="103"/>
  <c r="D246" i="103"/>
  <c r="T245" i="103"/>
  <c r="O245" i="103"/>
  <c r="H245" i="103"/>
  <c r="G245" i="103"/>
  <c r="F245" i="103"/>
  <c r="X245" i="103" s="1"/>
  <c r="E245" i="103"/>
  <c r="D245" i="103"/>
  <c r="T244" i="103"/>
  <c r="O244" i="103"/>
  <c r="H244" i="103"/>
  <c r="G244" i="103"/>
  <c r="F244" i="103"/>
  <c r="E244" i="103"/>
  <c r="D244" i="103"/>
  <c r="U243" i="103"/>
  <c r="T243" i="103"/>
  <c r="P243" i="103"/>
  <c r="O243" i="103"/>
  <c r="H243" i="103"/>
  <c r="G243" i="103"/>
  <c r="F243" i="103"/>
  <c r="W243" i="103" s="1"/>
  <c r="E243" i="103"/>
  <c r="D243" i="103"/>
  <c r="U242" i="103"/>
  <c r="T242" i="103"/>
  <c r="P242" i="103"/>
  <c r="O242" i="103"/>
  <c r="H242" i="103"/>
  <c r="G242" i="103"/>
  <c r="F242" i="103"/>
  <c r="Q242" i="103" s="1"/>
  <c r="E242" i="103"/>
  <c r="D242" i="103"/>
  <c r="T241" i="103"/>
  <c r="O241" i="103"/>
  <c r="H241" i="103"/>
  <c r="G241" i="103"/>
  <c r="F241" i="103"/>
  <c r="R241" i="103" s="1"/>
  <c r="E241" i="103"/>
  <c r="D241" i="103"/>
  <c r="T240" i="103"/>
  <c r="O240" i="103"/>
  <c r="H240" i="103"/>
  <c r="G240" i="103"/>
  <c r="F240" i="103"/>
  <c r="E240" i="103"/>
  <c r="D240" i="103"/>
  <c r="T239" i="103"/>
  <c r="O239" i="103"/>
  <c r="H239" i="103"/>
  <c r="G239" i="103"/>
  <c r="F239" i="103"/>
  <c r="V239" i="103" s="1"/>
  <c r="E239" i="103"/>
  <c r="D239" i="103"/>
  <c r="U238" i="103"/>
  <c r="T238" i="103"/>
  <c r="P238" i="103"/>
  <c r="O238" i="103"/>
  <c r="H238" i="103"/>
  <c r="G238" i="103"/>
  <c r="F238" i="103"/>
  <c r="W238" i="103" s="1"/>
  <c r="E238" i="103"/>
  <c r="D238" i="103"/>
  <c r="T237" i="103"/>
  <c r="O237" i="103"/>
  <c r="H237" i="103"/>
  <c r="G237" i="103"/>
  <c r="F237" i="103"/>
  <c r="R237" i="103" s="1"/>
  <c r="E237" i="103"/>
  <c r="D237" i="103"/>
  <c r="T236" i="103"/>
  <c r="O236" i="103"/>
  <c r="H236" i="103"/>
  <c r="G236" i="103"/>
  <c r="F236" i="103"/>
  <c r="E236" i="103"/>
  <c r="D236" i="103"/>
  <c r="T235" i="103"/>
  <c r="O235" i="103"/>
  <c r="H235" i="103"/>
  <c r="G235" i="103"/>
  <c r="F235" i="103"/>
  <c r="R235" i="103" s="1"/>
  <c r="E235" i="103"/>
  <c r="D235" i="103"/>
  <c r="H234" i="103"/>
  <c r="G234" i="103"/>
  <c r="F234" i="103"/>
  <c r="X234" i="103" s="1"/>
  <c r="E234" i="103"/>
  <c r="D234" i="103"/>
  <c r="H233" i="103"/>
  <c r="G233" i="103"/>
  <c r="F233" i="103"/>
  <c r="I233" i="103" s="1"/>
  <c r="Y233" i="103" s="1"/>
  <c r="E233" i="103"/>
  <c r="D233" i="103"/>
  <c r="H232" i="103"/>
  <c r="G232" i="103"/>
  <c r="F232" i="103"/>
  <c r="I232" i="103" s="1"/>
  <c r="Y232" i="103" s="1"/>
  <c r="E232" i="103"/>
  <c r="D232" i="103"/>
  <c r="H231" i="103"/>
  <c r="G231" i="103"/>
  <c r="F231" i="103"/>
  <c r="E231" i="103"/>
  <c r="D231" i="103"/>
  <c r="H230" i="103"/>
  <c r="G230" i="103"/>
  <c r="F230" i="103"/>
  <c r="S230" i="103" s="1"/>
  <c r="E230" i="103"/>
  <c r="D230" i="103"/>
  <c r="H229" i="103"/>
  <c r="G229" i="103"/>
  <c r="F229" i="103"/>
  <c r="E229" i="103"/>
  <c r="D229" i="103"/>
  <c r="H228" i="103"/>
  <c r="G228" i="103"/>
  <c r="F228" i="103"/>
  <c r="Q228" i="103" s="1"/>
  <c r="E228" i="103"/>
  <c r="D228" i="103"/>
  <c r="H227" i="103"/>
  <c r="G227" i="103"/>
  <c r="F227" i="103"/>
  <c r="O227" i="103" s="1"/>
  <c r="E227" i="103"/>
  <c r="D227" i="103"/>
  <c r="H226" i="103"/>
  <c r="G226" i="103"/>
  <c r="F226" i="103"/>
  <c r="E226" i="103"/>
  <c r="D226" i="103"/>
  <c r="H225" i="103"/>
  <c r="G225" i="103"/>
  <c r="F225" i="103"/>
  <c r="Q225" i="103" s="1"/>
  <c r="E225" i="103"/>
  <c r="D225" i="103"/>
  <c r="H224" i="103"/>
  <c r="G224" i="103"/>
  <c r="F224" i="103"/>
  <c r="V224" i="103" s="1"/>
  <c r="E224" i="103"/>
  <c r="D224" i="103"/>
  <c r="I223" i="103"/>
  <c r="Y223" i="103" s="1"/>
  <c r="H223" i="103"/>
  <c r="G223" i="103"/>
  <c r="F223" i="103"/>
  <c r="E223" i="103"/>
  <c r="D223" i="103"/>
  <c r="T222" i="103"/>
  <c r="O222" i="103"/>
  <c r="H222" i="103"/>
  <c r="G222" i="103"/>
  <c r="F222" i="103"/>
  <c r="E222" i="103"/>
  <c r="D222" i="103"/>
  <c r="H221" i="103"/>
  <c r="G221" i="103"/>
  <c r="F221" i="103"/>
  <c r="U221" i="103" s="1"/>
  <c r="E221" i="103"/>
  <c r="D221" i="103"/>
  <c r="T220" i="103"/>
  <c r="O220" i="103"/>
  <c r="H220" i="103"/>
  <c r="G220" i="103"/>
  <c r="F220" i="103"/>
  <c r="E220" i="103"/>
  <c r="D220" i="103"/>
  <c r="T219" i="103"/>
  <c r="O219" i="103"/>
  <c r="H219" i="103"/>
  <c r="G219" i="103"/>
  <c r="F219" i="103"/>
  <c r="X219" i="103" s="1"/>
  <c r="E219" i="103"/>
  <c r="D219" i="103"/>
  <c r="T218" i="103"/>
  <c r="O218" i="103"/>
  <c r="H218" i="103"/>
  <c r="G218" i="103"/>
  <c r="F218" i="103"/>
  <c r="E218" i="103"/>
  <c r="D218" i="103"/>
  <c r="X217" i="103"/>
  <c r="W217" i="103"/>
  <c r="V217" i="103"/>
  <c r="U217" i="103"/>
  <c r="S217" i="103"/>
  <c r="R217" i="103"/>
  <c r="Q217" i="103"/>
  <c r="P217" i="103"/>
  <c r="H217" i="103"/>
  <c r="G217" i="103"/>
  <c r="F217" i="103"/>
  <c r="E217" i="103"/>
  <c r="D217" i="103"/>
  <c r="T216" i="103"/>
  <c r="O216" i="103"/>
  <c r="H216" i="103"/>
  <c r="G216" i="103"/>
  <c r="F216" i="103"/>
  <c r="Q216" i="103" s="1"/>
  <c r="E216" i="103"/>
  <c r="D216" i="103"/>
  <c r="T215" i="103"/>
  <c r="O215" i="103"/>
  <c r="H215" i="103"/>
  <c r="G215" i="103"/>
  <c r="F215" i="103"/>
  <c r="E215" i="103"/>
  <c r="D215" i="103"/>
  <c r="X214" i="103"/>
  <c r="W214" i="103"/>
  <c r="V214" i="103"/>
  <c r="U214" i="103"/>
  <c r="T214" i="103"/>
  <c r="S214" i="103"/>
  <c r="R214" i="103"/>
  <c r="Q214" i="103"/>
  <c r="P214" i="103"/>
  <c r="O214" i="103"/>
  <c r="H214" i="103"/>
  <c r="G214" i="103"/>
  <c r="F214" i="103"/>
  <c r="I214" i="103" s="1"/>
  <c r="Y214" i="103" s="1"/>
  <c r="E214" i="103"/>
  <c r="D214" i="103"/>
  <c r="X213" i="103"/>
  <c r="W213" i="103"/>
  <c r="V213" i="103"/>
  <c r="U213" i="103"/>
  <c r="T213" i="103"/>
  <c r="S213" i="103"/>
  <c r="R213" i="103"/>
  <c r="Q213" i="103"/>
  <c r="P213" i="103"/>
  <c r="O213" i="103"/>
  <c r="H213" i="103"/>
  <c r="G213" i="103"/>
  <c r="F213" i="103"/>
  <c r="I213" i="103" s="1"/>
  <c r="Y213" i="103" s="1"/>
  <c r="E213" i="103"/>
  <c r="D213" i="103"/>
  <c r="X212" i="103"/>
  <c r="W212" i="103"/>
  <c r="V212" i="103"/>
  <c r="U212" i="103"/>
  <c r="T212" i="103"/>
  <c r="S212" i="103"/>
  <c r="R212" i="103"/>
  <c r="Q212" i="103"/>
  <c r="P212" i="103"/>
  <c r="O212" i="103"/>
  <c r="H212" i="103"/>
  <c r="G212" i="103"/>
  <c r="F212" i="103"/>
  <c r="I212" i="103" s="1"/>
  <c r="Y212" i="103" s="1"/>
  <c r="E212" i="103"/>
  <c r="D212" i="103"/>
  <c r="X211" i="103"/>
  <c r="W211" i="103"/>
  <c r="V211" i="103"/>
  <c r="U211" i="103"/>
  <c r="T211" i="103"/>
  <c r="S211" i="103"/>
  <c r="R211" i="103"/>
  <c r="Q211" i="103"/>
  <c r="P211" i="103"/>
  <c r="O211" i="103"/>
  <c r="H211" i="103"/>
  <c r="G211" i="103"/>
  <c r="F211" i="103"/>
  <c r="I211" i="103" s="1"/>
  <c r="Y211" i="103" s="1"/>
  <c r="E211" i="103"/>
  <c r="D211" i="103"/>
  <c r="U210" i="103"/>
  <c r="T210" i="103"/>
  <c r="P210" i="103"/>
  <c r="O210" i="103"/>
  <c r="H210" i="103"/>
  <c r="G210" i="103"/>
  <c r="F210" i="103"/>
  <c r="Q210" i="103" s="1"/>
  <c r="E210" i="103"/>
  <c r="D210" i="103"/>
  <c r="X209" i="103"/>
  <c r="W209" i="103"/>
  <c r="V209" i="103"/>
  <c r="U209" i="103"/>
  <c r="T209" i="103"/>
  <c r="S209" i="103"/>
  <c r="R209" i="103"/>
  <c r="Q209" i="103"/>
  <c r="P209" i="103"/>
  <c r="O209" i="103"/>
  <c r="H209" i="103"/>
  <c r="G209" i="103"/>
  <c r="F209" i="103"/>
  <c r="I209" i="103" s="1"/>
  <c r="Y209" i="103" s="1"/>
  <c r="E209" i="103"/>
  <c r="D209" i="103"/>
  <c r="U208" i="103"/>
  <c r="T208" i="103"/>
  <c r="P208" i="103"/>
  <c r="O208" i="103"/>
  <c r="H208" i="103"/>
  <c r="G208" i="103"/>
  <c r="F208" i="103"/>
  <c r="E208" i="103"/>
  <c r="D208" i="103"/>
  <c r="U207" i="103"/>
  <c r="T207" i="103"/>
  <c r="P207" i="103"/>
  <c r="O207" i="103"/>
  <c r="H207" i="103"/>
  <c r="G207" i="103"/>
  <c r="F207" i="103"/>
  <c r="X207" i="103" s="1"/>
  <c r="E207" i="103"/>
  <c r="D207" i="103"/>
  <c r="T206" i="103"/>
  <c r="O206" i="103"/>
  <c r="H206" i="103"/>
  <c r="G206" i="103"/>
  <c r="F206" i="103"/>
  <c r="X206" i="103" s="1"/>
  <c r="E206" i="103"/>
  <c r="D206" i="103"/>
  <c r="H205" i="103"/>
  <c r="G205" i="103"/>
  <c r="F205" i="103"/>
  <c r="V205" i="103" s="1"/>
  <c r="E205" i="103"/>
  <c r="D205" i="103"/>
  <c r="T204" i="103"/>
  <c r="O204" i="103"/>
  <c r="H204" i="103"/>
  <c r="G204" i="103"/>
  <c r="F204" i="103"/>
  <c r="X204" i="103" s="1"/>
  <c r="E204" i="103"/>
  <c r="D204" i="103"/>
  <c r="T203" i="103"/>
  <c r="O203" i="103"/>
  <c r="H203" i="103"/>
  <c r="G203" i="103"/>
  <c r="F203" i="103"/>
  <c r="E203" i="103"/>
  <c r="D203" i="103"/>
  <c r="X202" i="103"/>
  <c r="W202" i="103"/>
  <c r="V202" i="103"/>
  <c r="U202" i="103"/>
  <c r="T202" i="103"/>
  <c r="S202" i="103"/>
  <c r="R202" i="103"/>
  <c r="Q202" i="103"/>
  <c r="P202" i="103"/>
  <c r="O202" i="103"/>
  <c r="H202" i="103"/>
  <c r="G202" i="103"/>
  <c r="F202" i="103"/>
  <c r="I202" i="103" s="1"/>
  <c r="Y202" i="103" s="1"/>
  <c r="E202" i="103"/>
  <c r="D202" i="103"/>
  <c r="T201" i="103"/>
  <c r="O201" i="103"/>
  <c r="H201" i="103"/>
  <c r="G201" i="103"/>
  <c r="F201" i="103"/>
  <c r="E201" i="103"/>
  <c r="D201" i="103"/>
  <c r="H200" i="103"/>
  <c r="G200" i="103"/>
  <c r="F200" i="103"/>
  <c r="E200" i="103"/>
  <c r="D200" i="103"/>
  <c r="H199" i="103"/>
  <c r="G199" i="103"/>
  <c r="F199" i="103"/>
  <c r="E199" i="103"/>
  <c r="D199" i="103"/>
  <c r="H198" i="103"/>
  <c r="G198" i="103"/>
  <c r="F198" i="103"/>
  <c r="I198" i="103" s="1"/>
  <c r="Y198" i="103" s="1"/>
  <c r="E198" i="103"/>
  <c r="D198" i="103"/>
  <c r="H197" i="103"/>
  <c r="G197" i="103"/>
  <c r="F197" i="103"/>
  <c r="E197" i="103"/>
  <c r="D197" i="103"/>
  <c r="H196" i="103"/>
  <c r="G196" i="103"/>
  <c r="F196" i="103"/>
  <c r="S196" i="103" s="1"/>
  <c r="E196" i="103"/>
  <c r="D196" i="103"/>
  <c r="H195" i="103"/>
  <c r="G195" i="103"/>
  <c r="F195" i="103"/>
  <c r="I195" i="103" s="1"/>
  <c r="Y195" i="103" s="1"/>
  <c r="E195" i="103"/>
  <c r="D195" i="103"/>
  <c r="H194" i="103"/>
  <c r="G194" i="103"/>
  <c r="F194" i="103"/>
  <c r="Q194" i="103" s="1"/>
  <c r="E194" i="103"/>
  <c r="D194" i="103"/>
  <c r="H193" i="103"/>
  <c r="G193" i="103"/>
  <c r="F193" i="103"/>
  <c r="E193" i="103"/>
  <c r="D193" i="103"/>
  <c r="T192" i="103"/>
  <c r="O192" i="103"/>
  <c r="H192" i="103"/>
  <c r="G192" i="103"/>
  <c r="F192" i="103"/>
  <c r="X192" i="103" s="1"/>
  <c r="E192" i="103"/>
  <c r="D192" i="103"/>
  <c r="T191" i="103"/>
  <c r="O191" i="103"/>
  <c r="H191" i="103"/>
  <c r="G191" i="103"/>
  <c r="F191" i="103"/>
  <c r="E191" i="103"/>
  <c r="D191" i="103"/>
  <c r="H190" i="103"/>
  <c r="G190" i="103"/>
  <c r="F190" i="103"/>
  <c r="E190" i="103"/>
  <c r="D190" i="103"/>
  <c r="H189" i="103"/>
  <c r="G189" i="103"/>
  <c r="F189" i="103"/>
  <c r="I189" i="103" s="1"/>
  <c r="Y189" i="103" s="1"/>
  <c r="E189" i="103"/>
  <c r="D189" i="103"/>
  <c r="H188" i="103"/>
  <c r="G188" i="103"/>
  <c r="F188" i="103"/>
  <c r="E188" i="103"/>
  <c r="D188" i="103"/>
  <c r="I187" i="103"/>
  <c r="Y187" i="103" s="1"/>
  <c r="H187" i="103"/>
  <c r="G187" i="103"/>
  <c r="F187" i="103"/>
  <c r="E187" i="103"/>
  <c r="D187" i="103"/>
  <c r="H186" i="103"/>
  <c r="G186" i="103"/>
  <c r="F186" i="103"/>
  <c r="R186" i="103" s="1"/>
  <c r="E186" i="103"/>
  <c r="D186" i="103"/>
  <c r="H185" i="103"/>
  <c r="G185" i="103"/>
  <c r="F185" i="103"/>
  <c r="S185" i="103" s="1"/>
  <c r="E185" i="103"/>
  <c r="D185" i="103"/>
  <c r="H184" i="103"/>
  <c r="G184" i="103"/>
  <c r="F184" i="103"/>
  <c r="P184" i="103" s="1"/>
  <c r="E184" i="103"/>
  <c r="D184" i="103"/>
  <c r="H183" i="103"/>
  <c r="G183" i="103"/>
  <c r="F183" i="103"/>
  <c r="T183" i="103" s="1"/>
  <c r="E183" i="103"/>
  <c r="D183" i="103"/>
  <c r="H182" i="103"/>
  <c r="G182" i="103"/>
  <c r="F182" i="103"/>
  <c r="V182" i="103" s="1"/>
  <c r="E182" i="103"/>
  <c r="D182" i="103"/>
  <c r="H181" i="103"/>
  <c r="G181" i="103"/>
  <c r="F181" i="103"/>
  <c r="I181" i="103" s="1"/>
  <c r="Y181" i="103" s="1"/>
  <c r="E181" i="103"/>
  <c r="D181" i="103"/>
  <c r="H180" i="103"/>
  <c r="G180" i="103"/>
  <c r="F180" i="103"/>
  <c r="E180" i="103"/>
  <c r="D180" i="103"/>
  <c r="H179" i="103"/>
  <c r="G179" i="103"/>
  <c r="F179" i="103"/>
  <c r="E179" i="103"/>
  <c r="D179" i="103"/>
  <c r="H178" i="103"/>
  <c r="G178" i="103"/>
  <c r="F178" i="103"/>
  <c r="U178" i="103" s="1"/>
  <c r="E178" i="103"/>
  <c r="D178" i="103"/>
  <c r="H177" i="103"/>
  <c r="G177" i="103"/>
  <c r="F177" i="103"/>
  <c r="E177" i="103"/>
  <c r="D177" i="103"/>
  <c r="H176" i="103"/>
  <c r="G176" i="103"/>
  <c r="F176" i="103"/>
  <c r="I176" i="103" s="1"/>
  <c r="Y176" i="103" s="1"/>
  <c r="E176" i="103"/>
  <c r="D176" i="103"/>
  <c r="H175" i="103"/>
  <c r="G175" i="103"/>
  <c r="F175" i="103"/>
  <c r="I175" i="103" s="1"/>
  <c r="Y175" i="103" s="1"/>
  <c r="E175" i="103"/>
  <c r="D175" i="103"/>
  <c r="X174" i="103"/>
  <c r="W174" i="103"/>
  <c r="V174" i="103"/>
  <c r="U174" i="103"/>
  <c r="T174" i="103"/>
  <c r="S174" i="103"/>
  <c r="R174" i="103"/>
  <c r="Q174" i="103"/>
  <c r="P174" i="103"/>
  <c r="O174" i="103"/>
  <c r="H174" i="103"/>
  <c r="G174" i="103"/>
  <c r="F174" i="103"/>
  <c r="I174" i="103" s="1"/>
  <c r="Y174" i="103" s="1"/>
  <c r="E174" i="103"/>
  <c r="D174" i="103"/>
  <c r="H173" i="103"/>
  <c r="G173" i="103"/>
  <c r="F173" i="103"/>
  <c r="W173" i="103" s="1"/>
  <c r="E173" i="103"/>
  <c r="D173" i="103"/>
  <c r="X172" i="103"/>
  <c r="W172" i="103"/>
  <c r="V172" i="103"/>
  <c r="U172" i="103"/>
  <c r="T172" i="103"/>
  <c r="S172" i="103"/>
  <c r="R172" i="103"/>
  <c r="Q172" i="103"/>
  <c r="P172" i="103"/>
  <c r="O172" i="103"/>
  <c r="H172" i="103"/>
  <c r="G172" i="103"/>
  <c r="F172" i="103"/>
  <c r="I172" i="103" s="1"/>
  <c r="Y172" i="103" s="1"/>
  <c r="E172" i="103"/>
  <c r="D172" i="103"/>
  <c r="H171" i="103"/>
  <c r="G171" i="103"/>
  <c r="F171" i="103"/>
  <c r="W171" i="103" s="1"/>
  <c r="E171" i="103"/>
  <c r="D171" i="103"/>
  <c r="H170" i="103"/>
  <c r="G170" i="103"/>
  <c r="F170" i="103"/>
  <c r="E170" i="103"/>
  <c r="D170" i="103"/>
  <c r="H169" i="103"/>
  <c r="G169" i="103"/>
  <c r="F169" i="103"/>
  <c r="W169" i="103" s="1"/>
  <c r="E169" i="103"/>
  <c r="D169" i="103"/>
  <c r="X168" i="103"/>
  <c r="W168" i="103"/>
  <c r="V168" i="103"/>
  <c r="U168" i="103"/>
  <c r="T168" i="103"/>
  <c r="S168" i="103"/>
  <c r="R168" i="103"/>
  <c r="Q168" i="103"/>
  <c r="P168" i="103"/>
  <c r="O168" i="103"/>
  <c r="H168" i="103"/>
  <c r="G168" i="103"/>
  <c r="F168" i="103"/>
  <c r="I168" i="103" s="1"/>
  <c r="Y168" i="103" s="1"/>
  <c r="E168" i="103"/>
  <c r="D168" i="103"/>
  <c r="X167" i="103"/>
  <c r="W167" i="103"/>
  <c r="V167" i="103"/>
  <c r="U167" i="103"/>
  <c r="T167" i="103"/>
  <c r="S167" i="103"/>
  <c r="R167" i="103"/>
  <c r="Q167" i="103"/>
  <c r="P167" i="103"/>
  <c r="O167" i="103"/>
  <c r="H167" i="103"/>
  <c r="G167" i="103"/>
  <c r="F167" i="103"/>
  <c r="I167" i="103" s="1"/>
  <c r="Y167" i="103" s="1"/>
  <c r="E167" i="103"/>
  <c r="D167" i="103"/>
  <c r="X166" i="103"/>
  <c r="W166" i="103"/>
  <c r="V166" i="103"/>
  <c r="U166" i="103"/>
  <c r="T166" i="103"/>
  <c r="S166" i="103"/>
  <c r="R166" i="103"/>
  <c r="Q166" i="103"/>
  <c r="P166" i="103"/>
  <c r="O166" i="103"/>
  <c r="H166" i="103"/>
  <c r="G166" i="103"/>
  <c r="F166" i="103"/>
  <c r="I166" i="103" s="1"/>
  <c r="Y166" i="103" s="1"/>
  <c r="E166" i="103"/>
  <c r="D166" i="103"/>
  <c r="X165" i="103"/>
  <c r="W165" i="103"/>
  <c r="V165" i="103"/>
  <c r="U165" i="103"/>
  <c r="T165" i="103"/>
  <c r="S165" i="103"/>
  <c r="R165" i="103"/>
  <c r="Q165" i="103"/>
  <c r="P165" i="103"/>
  <c r="O165" i="103"/>
  <c r="H165" i="103"/>
  <c r="G165" i="103"/>
  <c r="F165" i="103"/>
  <c r="I165" i="103" s="1"/>
  <c r="Y165" i="103" s="1"/>
  <c r="E165" i="103"/>
  <c r="D165" i="103"/>
  <c r="H164" i="103"/>
  <c r="G164" i="103"/>
  <c r="F164" i="103"/>
  <c r="U164" i="103" s="1"/>
  <c r="E164" i="103"/>
  <c r="D164" i="103"/>
  <c r="U163" i="103"/>
  <c r="T163" i="103"/>
  <c r="P163" i="103"/>
  <c r="O163" i="103"/>
  <c r="H163" i="103"/>
  <c r="G163" i="103"/>
  <c r="F163" i="103"/>
  <c r="R163" i="103" s="1"/>
  <c r="E163" i="103"/>
  <c r="D163" i="103"/>
  <c r="U162" i="103"/>
  <c r="T162" i="103"/>
  <c r="P162" i="103"/>
  <c r="O162" i="103"/>
  <c r="H162" i="103"/>
  <c r="G162" i="103"/>
  <c r="F162" i="103"/>
  <c r="S162" i="103" s="1"/>
  <c r="E162" i="103"/>
  <c r="D162" i="103"/>
  <c r="X161" i="103"/>
  <c r="W161" i="103"/>
  <c r="V161" i="103"/>
  <c r="U161" i="103"/>
  <c r="T161" i="103"/>
  <c r="S161" i="103"/>
  <c r="R161" i="103"/>
  <c r="Q161" i="103"/>
  <c r="P161" i="103"/>
  <c r="O161" i="103"/>
  <c r="H161" i="103"/>
  <c r="G161" i="103"/>
  <c r="F161" i="103"/>
  <c r="I161" i="103" s="1"/>
  <c r="Y161" i="103" s="1"/>
  <c r="E161" i="103"/>
  <c r="D161" i="103"/>
  <c r="X160" i="103"/>
  <c r="W160" i="103"/>
  <c r="V160" i="103"/>
  <c r="U160" i="103"/>
  <c r="T160" i="103"/>
  <c r="S160" i="103"/>
  <c r="R160" i="103"/>
  <c r="Q160" i="103"/>
  <c r="P160" i="103"/>
  <c r="O160" i="103"/>
  <c r="H160" i="103"/>
  <c r="G160" i="103"/>
  <c r="F160" i="103"/>
  <c r="I160" i="103" s="1"/>
  <c r="Y160" i="103" s="1"/>
  <c r="E160" i="103"/>
  <c r="D160" i="103"/>
  <c r="H159" i="103"/>
  <c r="G159" i="103"/>
  <c r="F159" i="103"/>
  <c r="U159" i="103" s="1"/>
  <c r="E159" i="103"/>
  <c r="D159" i="103"/>
  <c r="H158" i="103"/>
  <c r="G158" i="103"/>
  <c r="F158" i="103"/>
  <c r="T158" i="103" s="1"/>
  <c r="E158" i="103"/>
  <c r="D158" i="103"/>
  <c r="H157" i="103"/>
  <c r="G157" i="103"/>
  <c r="F157" i="103"/>
  <c r="P157" i="103" s="1"/>
  <c r="E157" i="103"/>
  <c r="D157" i="103"/>
  <c r="H156" i="103"/>
  <c r="G156" i="103"/>
  <c r="F156" i="103"/>
  <c r="V156" i="103" s="1"/>
  <c r="E156" i="103"/>
  <c r="D156" i="103"/>
  <c r="I155" i="103"/>
  <c r="Y155" i="103" s="1"/>
  <c r="H155" i="103"/>
  <c r="G155" i="103"/>
  <c r="F155" i="103"/>
  <c r="E155" i="103"/>
  <c r="D155" i="103"/>
  <c r="H154" i="103"/>
  <c r="G154" i="103"/>
  <c r="F154" i="103"/>
  <c r="E154" i="103"/>
  <c r="D154" i="103"/>
  <c r="T153" i="103"/>
  <c r="O153" i="103"/>
  <c r="H153" i="103"/>
  <c r="G153" i="103"/>
  <c r="F153" i="103"/>
  <c r="V153" i="103" s="1"/>
  <c r="E153" i="103"/>
  <c r="D153" i="103"/>
  <c r="H152" i="103"/>
  <c r="G152" i="103"/>
  <c r="F152" i="103"/>
  <c r="R152" i="103" s="1"/>
  <c r="E152" i="103"/>
  <c r="D152" i="103"/>
  <c r="H151" i="103"/>
  <c r="G151" i="103"/>
  <c r="F151" i="103"/>
  <c r="E151" i="103"/>
  <c r="D151" i="103"/>
  <c r="H150" i="103"/>
  <c r="G150" i="103"/>
  <c r="F150" i="103"/>
  <c r="S150" i="103" s="1"/>
  <c r="E150" i="103"/>
  <c r="D150" i="103"/>
  <c r="H149" i="103"/>
  <c r="G149" i="103"/>
  <c r="F149" i="103"/>
  <c r="E149" i="103"/>
  <c r="D149" i="103"/>
  <c r="H148" i="103"/>
  <c r="G148" i="103"/>
  <c r="F148" i="103"/>
  <c r="E148" i="103"/>
  <c r="D148" i="103"/>
  <c r="H147" i="103"/>
  <c r="G147" i="103"/>
  <c r="F147" i="103"/>
  <c r="R147" i="103" s="1"/>
  <c r="E147" i="103"/>
  <c r="D147" i="103"/>
  <c r="H146" i="103"/>
  <c r="G146" i="103"/>
  <c r="F146" i="103"/>
  <c r="E146" i="103"/>
  <c r="D146" i="103"/>
  <c r="H145" i="103"/>
  <c r="G145" i="103"/>
  <c r="F145" i="103"/>
  <c r="W145" i="103" s="1"/>
  <c r="E145" i="103"/>
  <c r="D145" i="103"/>
  <c r="H144" i="103"/>
  <c r="G144" i="103"/>
  <c r="F144" i="103"/>
  <c r="V144" i="103" s="1"/>
  <c r="E144" i="103"/>
  <c r="D144" i="103"/>
  <c r="H143" i="103"/>
  <c r="G143" i="103"/>
  <c r="F143" i="103"/>
  <c r="U143" i="103" s="1"/>
  <c r="E143" i="103"/>
  <c r="D143" i="103"/>
  <c r="H142" i="103"/>
  <c r="G142" i="103"/>
  <c r="F142" i="103"/>
  <c r="E142" i="103"/>
  <c r="D142" i="103"/>
  <c r="H141" i="103"/>
  <c r="G141" i="103"/>
  <c r="F141" i="103"/>
  <c r="V141" i="103" s="1"/>
  <c r="E141" i="103"/>
  <c r="D141" i="103"/>
  <c r="H140" i="103"/>
  <c r="G140" i="103"/>
  <c r="F140" i="103"/>
  <c r="S140" i="103" s="1"/>
  <c r="E140" i="103"/>
  <c r="D140" i="103"/>
  <c r="H139" i="103"/>
  <c r="G139" i="103"/>
  <c r="F139" i="103"/>
  <c r="W139" i="103" s="1"/>
  <c r="E139" i="103"/>
  <c r="D139" i="103"/>
  <c r="I138" i="103"/>
  <c r="Y138" i="103" s="1"/>
  <c r="H138" i="103"/>
  <c r="G138" i="103"/>
  <c r="F138" i="103"/>
  <c r="E138" i="103"/>
  <c r="D138" i="103"/>
  <c r="H137" i="103"/>
  <c r="G137" i="103"/>
  <c r="F137" i="103"/>
  <c r="Q137" i="103" s="1"/>
  <c r="E137" i="103"/>
  <c r="D137" i="103"/>
  <c r="T136" i="103"/>
  <c r="O136" i="103"/>
  <c r="H136" i="103"/>
  <c r="G136" i="103"/>
  <c r="F136" i="103"/>
  <c r="X136" i="103" s="1"/>
  <c r="E136" i="103"/>
  <c r="D136" i="103"/>
  <c r="T135" i="103"/>
  <c r="O135" i="103"/>
  <c r="H135" i="103"/>
  <c r="G135" i="103"/>
  <c r="F135" i="103"/>
  <c r="U135" i="103" s="1"/>
  <c r="E135" i="103"/>
  <c r="D135" i="103"/>
  <c r="T134" i="103"/>
  <c r="O134" i="103"/>
  <c r="H134" i="103"/>
  <c r="G134" i="103"/>
  <c r="F134" i="103"/>
  <c r="R134" i="103" s="1"/>
  <c r="E134" i="103"/>
  <c r="D134" i="103"/>
  <c r="H133" i="103"/>
  <c r="G133" i="103"/>
  <c r="F133" i="103"/>
  <c r="W133" i="103" s="1"/>
  <c r="E133" i="103"/>
  <c r="D133" i="103"/>
  <c r="H132" i="103"/>
  <c r="G132" i="103"/>
  <c r="F132" i="103"/>
  <c r="V132" i="103" s="1"/>
  <c r="E132" i="103"/>
  <c r="D132" i="103"/>
  <c r="H131" i="103"/>
  <c r="G131" i="103"/>
  <c r="F131" i="103"/>
  <c r="P131" i="103" s="1"/>
  <c r="E131" i="103"/>
  <c r="D131" i="103"/>
  <c r="X130" i="103"/>
  <c r="W130" i="103"/>
  <c r="V130" i="103"/>
  <c r="U130" i="103"/>
  <c r="T130" i="103"/>
  <c r="S130" i="103"/>
  <c r="R130" i="103"/>
  <c r="Q130" i="103"/>
  <c r="P130" i="103"/>
  <c r="O130" i="103"/>
  <c r="H130" i="103"/>
  <c r="G130" i="103"/>
  <c r="F130" i="103"/>
  <c r="I130" i="103" s="1"/>
  <c r="Y130" i="103" s="1"/>
  <c r="E130" i="103"/>
  <c r="D130" i="103"/>
  <c r="X129" i="103"/>
  <c r="W129" i="103"/>
  <c r="V129" i="103"/>
  <c r="U129" i="103"/>
  <c r="T129" i="103"/>
  <c r="S129" i="103"/>
  <c r="R129" i="103"/>
  <c r="Q129" i="103"/>
  <c r="P129" i="103"/>
  <c r="O129" i="103"/>
  <c r="H129" i="103"/>
  <c r="G129" i="103"/>
  <c r="F129" i="103"/>
  <c r="I129" i="103" s="1"/>
  <c r="Y129" i="103" s="1"/>
  <c r="E129" i="103"/>
  <c r="D129" i="103"/>
  <c r="X128" i="103"/>
  <c r="W128" i="103"/>
  <c r="V128" i="103"/>
  <c r="U128" i="103"/>
  <c r="T128" i="103"/>
  <c r="S128" i="103"/>
  <c r="R128" i="103"/>
  <c r="Q128" i="103"/>
  <c r="P128" i="103"/>
  <c r="O128" i="103"/>
  <c r="H128" i="103"/>
  <c r="G128" i="103"/>
  <c r="F128" i="103"/>
  <c r="I128" i="103" s="1"/>
  <c r="Y128" i="103" s="1"/>
  <c r="E128" i="103"/>
  <c r="D128" i="103"/>
  <c r="X127" i="103"/>
  <c r="W127" i="103"/>
  <c r="V127" i="103"/>
  <c r="U127" i="103"/>
  <c r="T127" i="103"/>
  <c r="S127" i="103"/>
  <c r="R127" i="103"/>
  <c r="Q127" i="103"/>
  <c r="P127" i="103"/>
  <c r="O127" i="103"/>
  <c r="H127" i="103"/>
  <c r="G127" i="103"/>
  <c r="F127" i="103"/>
  <c r="I127" i="103" s="1"/>
  <c r="Y127" i="103" s="1"/>
  <c r="E127" i="103"/>
  <c r="D127" i="103"/>
  <c r="X126" i="103"/>
  <c r="W126" i="103"/>
  <c r="V126" i="103"/>
  <c r="U126" i="103"/>
  <c r="T126" i="103"/>
  <c r="S126" i="103"/>
  <c r="R126" i="103"/>
  <c r="Q126" i="103"/>
  <c r="P126" i="103"/>
  <c r="O126" i="103"/>
  <c r="H126" i="103"/>
  <c r="G126" i="103"/>
  <c r="F126" i="103"/>
  <c r="I126" i="103" s="1"/>
  <c r="Y126" i="103" s="1"/>
  <c r="E126" i="103"/>
  <c r="D126" i="103"/>
  <c r="X125" i="103"/>
  <c r="W125" i="103"/>
  <c r="V125" i="103"/>
  <c r="U125" i="103"/>
  <c r="T125" i="103"/>
  <c r="S125" i="103"/>
  <c r="R125" i="103"/>
  <c r="Q125" i="103"/>
  <c r="P125" i="103"/>
  <c r="O125" i="103"/>
  <c r="H125" i="103"/>
  <c r="G125" i="103"/>
  <c r="F125" i="103"/>
  <c r="I125" i="103" s="1"/>
  <c r="Y125" i="103" s="1"/>
  <c r="E125" i="103"/>
  <c r="D125" i="103"/>
  <c r="X124" i="103"/>
  <c r="W124" i="103"/>
  <c r="V124" i="103"/>
  <c r="U124" i="103"/>
  <c r="T124" i="103"/>
  <c r="S124" i="103"/>
  <c r="R124" i="103"/>
  <c r="Q124" i="103"/>
  <c r="P124" i="103"/>
  <c r="O124" i="103"/>
  <c r="H124" i="103"/>
  <c r="G124" i="103"/>
  <c r="F124" i="103"/>
  <c r="I124" i="103" s="1"/>
  <c r="Y124" i="103" s="1"/>
  <c r="E124" i="103"/>
  <c r="D124" i="103"/>
  <c r="X123" i="103"/>
  <c r="W123" i="103"/>
  <c r="V123" i="103"/>
  <c r="U123" i="103"/>
  <c r="T123" i="103"/>
  <c r="S123" i="103"/>
  <c r="R123" i="103"/>
  <c r="Q123" i="103"/>
  <c r="P123" i="103"/>
  <c r="O123" i="103"/>
  <c r="H123" i="103"/>
  <c r="G123" i="103"/>
  <c r="F123" i="103"/>
  <c r="I123" i="103" s="1"/>
  <c r="Y123" i="103" s="1"/>
  <c r="E123" i="103"/>
  <c r="D123" i="103"/>
  <c r="X122" i="103"/>
  <c r="W122" i="103"/>
  <c r="V122" i="103"/>
  <c r="U122" i="103"/>
  <c r="T122" i="103"/>
  <c r="S122" i="103"/>
  <c r="R122" i="103"/>
  <c r="Q122" i="103"/>
  <c r="P122" i="103"/>
  <c r="O122" i="103"/>
  <c r="H122" i="103"/>
  <c r="G122" i="103"/>
  <c r="F122" i="103"/>
  <c r="I122" i="103" s="1"/>
  <c r="Y122" i="103" s="1"/>
  <c r="E122" i="103"/>
  <c r="D122" i="103"/>
  <c r="V121" i="103"/>
  <c r="U121" i="103"/>
  <c r="T121" i="103"/>
  <c r="Q121" i="103"/>
  <c r="P121" i="103"/>
  <c r="O121" i="103"/>
  <c r="H121" i="103"/>
  <c r="G121" i="103"/>
  <c r="F121" i="103"/>
  <c r="X121" i="103" s="1"/>
  <c r="E121" i="103"/>
  <c r="D121" i="103"/>
  <c r="X120" i="103"/>
  <c r="W120" i="103"/>
  <c r="V120" i="103"/>
  <c r="U120" i="103"/>
  <c r="T120" i="103"/>
  <c r="S120" i="103"/>
  <c r="R120" i="103"/>
  <c r="Q120" i="103"/>
  <c r="P120" i="103"/>
  <c r="O120" i="103"/>
  <c r="H120" i="103"/>
  <c r="G120" i="103"/>
  <c r="F120" i="103"/>
  <c r="I120" i="103" s="1"/>
  <c r="Y120" i="103" s="1"/>
  <c r="E120" i="103"/>
  <c r="D120" i="103"/>
  <c r="V119" i="103"/>
  <c r="U119" i="103"/>
  <c r="T119" i="103"/>
  <c r="Q119" i="103"/>
  <c r="P119" i="103"/>
  <c r="O119" i="103"/>
  <c r="H119" i="103"/>
  <c r="G119" i="103"/>
  <c r="F119" i="103"/>
  <c r="E119" i="103"/>
  <c r="D119" i="103"/>
  <c r="X118" i="103"/>
  <c r="W118" i="103"/>
  <c r="V118" i="103"/>
  <c r="U118" i="103"/>
  <c r="T118" i="103"/>
  <c r="S118" i="103"/>
  <c r="R118" i="103"/>
  <c r="Q118" i="103"/>
  <c r="P118" i="103"/>
  <c r="O118" i="103"/>
  <c r="H118" i="103"/>
  <c r="G118" i="103"/>
  <c r="F118" i="103"/>
  <c r="I118" i="103" s="1"/>
  <c r="Y118" i="103" s="1"/>
  <c r="E118" i="103"/>
  <c r="D118" i="103"/>
  <c r="X117" i="103"/>
  <c r="W117" i="103"/>
  <c r="V117" i="103"/>
  <c r="U117" i="103"/>
  <c r="T117" i="103"/>
  <c r="S117" i="103"/>
  <c r="R117" i="103"/>
  <c r="Q117" i="103"/>
  <c r="P117" i="103"/>
  <c r="O117" i="103"/>
  <c r="H117" i="103"/>
  <c r="G117" i="103"/>
  <c r="F117" i="103"/>
  <c r="I117" i="103" s="1"/>
  <c r="Y117" i="103" s="1"/>
  <c r="E117" i="103"/>
  <c r="D117" i="103"/>
  <c r="X116" i="103"/>
  <c r="W116" i="103"/>
  <c r="V116" i="103"/>
  <c r="U116" i="103"/>
  <c r="T116" i="103"/>
  <c r="S116" i="103"/>
  <c r="R116" i="103"/>
  <c r="Q116" i="103"/>
  <c r="P116" i="103"/>
  <c r="O116" i="103"/>
  <c r="H116" i="103"/>
  <c r="G116" i="103"/>
  <c r="F116" i="103"/>
  <c r="I116" i="103" s="1"/>
  <c r="Y116" i="103" s="1"/>
  <c r="E116" i="103"/>
  <c r="D116" i="103"/>
  <c r="V115" i="103"/>
  <c r="U115" i="103"/>
  <c r="T115" i="103"/>
  <c r="Q115" i="103"/>
  <c r="P115" i="103"/>
  <c r="O115" i="103"/>
  <c r="H115" i="103"/>
  <c r="G115" i="103"/>
  <c r="F115" i="103"/>
  <c r="E115" i="103"/>
  <c r="D115" i="103"/>
  <c r="V114" i="103"/>
  <c r="U114" i="103"/>
  <c r="T114" i="103"/>
  <c r="Q114" i="103"/>
  <c r="P114" i="103"/>
  <c r="O114" i="103"/>
  <c r="H114" i="103"/>
  <c r="G114" i="103"/>
  <c r="F114" i="103"/>
  <c r="X114" i="103" s="1"/>
  <c r="E114" i="103"/>
  <c r="D114" i="103"/>
  <c r="X113" i="103"/>
  <c r="W113" i="103"/>
  <c r="V113" i="103"/>
  <c r="U113" i="103"/>
  <c r="T113" i="103"/>
  <c r="S113" i="103"/>
  <c r="R113" i="103"/>
  <c r="Q113" i="103"/>
  <c r="P113" i="103"/>
  <c r="O113" i="103"/>
  <c r="H113" i="103"/>
  <c r="G113" i="103"/>
  <c r="F113" i="103"/>
  <c r="I113" i="103" s="1"/>
  <c r="Y113" i="103" s="1"/>
  <c r="E113" i="103"/>
  <c r="D113" i="103"/>
  <c r="X112" i="103"/>
  <c r="W112" i="103"/>
  <c r="V112" i="103"/>
  <c r="U112" i="103"/>
  <c r="T112" i="103"/>
  <c r="S112" i="103"/>
  <c r="R112" i="103"/>
  <c r="Q112" i="103"/>
  <c r="P112" i="103"/>
  <c r="O112" i="103"/>
  <c r="H112" i="103"/>
  <c r="G112" i="103"/>
  <c r="F112" i="103"/>
  <c r="I112" i="103" s="1"/>
  <c r="Y112" i="103" s="1"/>
  <c r="E112" i="103"/>
  <c r="D112" i="103"/>
  <c r="H111" i="103"/>
  <c r="G111" i="103"/>
  <c r="F111" i="103"/>
  <c r="W111" i="103" s="1"/>
  <c r="E111" i="103"/>
  <c r="D111" i="103"/>
  <c r="H110" i="103"/>
  <c r="G110" i="103"/>
  <c r="F110" i="103"/>
  <c r="R110" i="103" s="1"/>
  <c r="E110" i="103"/>
  <c r="D110" i="103"/>
  <c r="H109" i="103"/>
  <c r="G109" i="103"/>
  <c r="F109" i="103"/>
  <c r="E109" i="103"/>
  <c r="D109" i="103"/>
  <c r="H108" i="103"/>
  <c r="G108" i="103"/>
  <c r="F108" i="103"/>
  <c r="P108" i="103" s="1"/>
  <c r="E108" i="103"/>
  <c r="D108" i="103"/>
  <c r="H107" i="103"/>
  <c r="G107" i="103"/>
  <c r="F107" i="103"/>
  <c r="E107" i="103"/>
  <c r="D107" i="103"/>
  <c r="I106" i="103"/>
  <c r="Y106" i="103" s="1"/>
  <c r="H106" i="103"/>
  <c r="G106" i="103"/>
  <c r="F106" i="103"/>
  <c r="E106" i="103"/>
  <c r="D106" i="103"/>
  <c r="U105" i="103"/>
  <c r="T105" i="103"/>
  <c r="P105" i="103"/>
  <c r="O105" i="103"/>
  <c r="H105" i="103"/>
  <c r="G105" i="103"/>
  <c r="F105" i="103"/>
  <c r="X105" i="103" s="1"/>
  <c r="E105" i="103"/>
  <c r="D105" i="103"/>
  <c r="X104" i="103"/>
  <c r="W104" i="103"/>
  <c r="V104" i="103"/>
  <c r="U104" i="103"/>
  <c r="T104" i="103"/>
  <c r="S104" i="103"/>
  <c r="R104" i="103"/>
  <c r="Q104" i="103"/>
  <c r="P104" i="103"/>
  <c r="O104" i="103"/>
  <c r="H104" i="103"/>
  <c r="G104" i="103"/>
  <c r="F104" i="103"/>
  <c r="I104" i="103" s="1"/>
  <c r="Y104" i="103" s="1"/>
  <c r="E104" i="103"/>
  <c r="D104" i="103"/>
  <c r="H103" i="103"/>
  <c r="G103" i="103"/>
  <c r="F103" i="103"/>
  <c r="Q103" i="103" s="1"/>
  <c r="E103" i="103"/>
  <c r="D103" i="103"/>
  <c r="X102" i="103"/>
  <c r="W102" i="103"/>
  <c r="V102" i="103"/>
  <c r="U102" i="103"/>
  <c r="T102" i="103"/>
  <c r="S102" i="103"/>
  <c r="R102" i="103"/>
  <c r="Q102" i="103"/>
  <c r="P102" i="103"/>
  <c r="O102" i="103"/>
  <c r="H102" i="103"/>
  <c r="G102" i="103"/>
  <c r="F102" i="103"/>
  <c r="I102" i="103" s="1"/>
  <c r="Y102" i="103" s="1"/>
  <c r="E102" i="103"/>
  <c r="D102" i="103"/>
  <c r="X101" i="103"/>
  <c r="W101" i="103"/>
  <c r="V101" i="103"/>
  <c r="U101" i="103"/>
  <c r="T101" i="103"/>
  <c r="S101" i="103"/>
  <c r="R101" i="103"/>
  <c r="Q101" i="103"/>
  <c r="P101" i="103"/>
  <c r="O101" i="103"/>
  <c r="H101" i="103"/>
  <c r="G101" i="103"/>
  <c r="F101" i="103"/>
  <c r="I101" i="103" s="1"/>
  <c r="Y101" i="103" s="1"/>
  <c r="E101" i="103"/>
  <c r="D101" i="103"/>
  <c r="H100" i="103"/>
  <c r="G100" i="103"/>
  <c r="F100" i="103"/>
  <c r="X100" i="103" s="1"/>
  <c r="E100" i="103"/>
  <c r="D100" i="103"/>
  <c r="H99" i="103"/>
  <c r="G99" i="103"/>
  <c r="F99" i="103"/>
  <c r="X99" i="103" s="1"/>
  <c r="E99" i="103"/>
  <c r="D99" i="103"/>
  <c r="H98" i="103"/>
  <c r="G98" i="103"/>
  <c r="F98" i="103"/>
  <c r="U98" i="103" s="1"/>
  <c r="E98" i="103"/>
  <c r="D98" i="103"/>
  <c r="H97" i="103"/>
  <c r="G97" i="103"/>
  <c r="F97" i="103"/>
  <c r="R97" i="103" s="1"/>
  <c r="E97" i="103"/>
  <c r="D97" i="103"/>
  <c r="H96" i="103"/>
  <c r="G96" i="103"/>
  <c r="F96" i="103"/>
  <c r="O96" i="103" s="1"/>
  <c r="E96" i="103"/>
  <c r="D96" i="103"/>
  <c r="H95" i="103"/>
  <c r="G95" i="103"/>
  <c r="F95" i="103"/>
  <c r="E95" i="103"/>
  <c r="D95" i="103"/>
  <c r="H94" i="103"/>
  <c r="G94" i="103"/>
  <c r="F94" i="103"/>
  <c r="I94" i="103" s="1"/>
  <c r="Y94" i="103" s="1"/>
  <c r="E94" i="103"/>
  <c r="D94" i="103"/>
  <c r="H93" i="103"/>
  <c r="G93" i="103"/>
  <c r="F93" i="103"/>
  <c r="E93" i="103"/>
  <c r="D93" i="103"/>
  <c r="H92" i="103"/>
  <c r="G92" i="103"/>
  <c r="F92" i="103"/>
  <c r="U92" i="103" s="1"/>
  <c r="E92" i="103"/>
  <c r="D92" i="103"/>
  <c r="H91" i="103"/>
  <c r="G91" i="103"/>
  <c r="F91" i="103"/>
  <c r="E91" i="103"/>
  <c r="D91" i="103"/>
  <c r="H90" i="103"/>
  <c r="G90" i="103"/>
  <c r="F90" i="103"/>
  <c r="E90" i="103"/>
  <c r="D90" i="103"/>
  <c r="H89" i="103"/>
  <c r="G89" i="103"/>
  <c r="F89" i="103"/>
  <c r="W89" i="103" s="1"/>
  <c r="E89" i="103"/>
  <c r="D89" i="103"/>
  <c r="H88" i="103"/>
  <c r="G88" i="103"/>
  <c r="F88" i="103"/>
  <c r="P88" i="103" s="1"/>
  <c r="E88" i="103"/>
  <c r="D88" i="103"/>
  <c r="H87" i="103"/>
  <c r="G87" i="103"/>
  <c r="F87" i="103"/>
  <c r="T87" i="103" s="1"/>
  <c r="E87" i="103"/>
  <c r="D87" i="103"/>
  <c r="H86" i="103"/>
  <c r="G86" i="103"/>
  <c r="F86" i="103"/>
  <c r="I86" i="103" s="1"/>
  <c r="Y86" i="103" s="1"/>
  <c r="E86" i="103"/>
  <c r="D86" i="103"/>
  <c r="I85" i="103"/>
  <c r="Y85" i="103" s="1"/>
  <c r="H85" i="103"/>
  <c r="G85" i="103"/>
  <c r="F85" i="103"/>
  <c r="E85" i="103"/>
  <c r="D85" i="103"/>
  <c r="X84" i="103"/>
  <c r="W84" i="103"/>
  <c r="V84" i="103"/>
  <c r="U84" i="103"/>
  <c r="T84" i="103"/>
  <c r="S84" i="103"/>
  <c r="R84" i="103"/>
  <c r="Q84" i="103"/>
  <c r="P84" i="103"/>
  <c r="O84" i="103"/>
  <c r="H84" i="103"/>
  <c r="G84" i="103"/>
  <c r="F84" i="103"/>
  <c r="I84" i="103" s="1"/>
  <c r="Y84" i="103" s="1"/>
  <c r="E84" i="103"/>
  <c r="D84" i="103"/>
  <c r="V83" i="103"/>
  <c r="U83" i="103"/>
  <c r="T83" i="103"/>
  <c r="Q83" i="103"/>
  <c r="P83" i="103"/>
  <c r="O83" i="103"/>
  <c r="H83" i="103"/>
  <c r="G83" i="103"/>
  <c r="F83" i="103"/>
  <c r="W83" i="103" s="1"/>
  <c r="E83" i="103"/>
  <c r="D83" i="103"/>
  <c r="H82" i="103"/>
  <c r="G82" i="103"/>
  <c r="F82" i="103"/>
  <c r="U82" i="103" s="1"/>
  <c r="E82" i="103"/>
  <c r="D82" i="103"/>
  <c r="H81" i="103"/>
  <c r="G81" i="103"/>
  <c r="F81" i="103"/>
  <c r="E81" i="103"/>
  <c r="D81" i="103"/>
  <c r="H80" i="103"/>
  <c r="G80" i="103"/>
  <c r="F80" i="103"/>
  <c r="E80" i="103"/>
  <c r="D80" i="103"/>
  <c r="H79" i="103"/>
  <c r="G79" i="103"/>
  <c r="F79" i="103"/>
  <c r="E79" i="103"/>
  <c r="D79" i="103"/>
  <c r="U78" i="103"/>
  <c r="T78" i="103"/>
  <c r="P78" i="103"/>
  <c r="O78" i="103"/>
  <c r="H78" i="103"/>
  <c r="G78" i="103"/>
  <c r="F78" i="103"/>
  <c r="Q78" i="103" s="1"/>
  <c r="E78" i="103"/>
  <c r="D78" i="103"/>
  <c r="U77" i="103"/>
  <c r="T77" i="103"/>
  <c r="P77" i="103"/>
  <c r="O77" i="103"/>
  <c r="H77" i="103"/>
  <c r="G77" i="103"/>
  <c r="F77" i="103"/>
  <c r="E77" i="103"/>
  <c r="D77" i="103"/>
  <c r="H76" i="103"/>
  <c r="G76" i="103"/>
  <c r="F76" i="103"/>
  <c r="Q76" i="103" s="1"/>
  <c r="E76" i="103"/>
  <c r="D76" i="103"/>
  <c r="H75" i="103"/>
  <c r="G75" i="103"/>
  <c r="F75" i="103"/>
  <c r="E75" i="103"/>
  <c r="D75" i="103"/>
  <c r="H74" i="103"/>
  <c r="G74" i="103"/>
  <c r="F74" i="103"/>
  <c r="U74" i="103" s="1"/>
  <c r="E74" i="103"/>
  <c r="D74" i="103"/>
  <c r="H73" i="103"/>
  <c r="G73" i="103"/>
  <c r="F73" i="103"/>
  <c r="U73" i="103" s="1"/>
  <c r="E73" i="103"/>
  <c r="D73" i="103"/>
  <c r="H72" i="103"/>
  <c r="G72" i="103"/>
  <c r="F72" i="103"/>
  <c r="E72" i="103"/>
  <c r="D72" i="103"/>
  <c r="H71" i="103"/>
  <c r="G71" i="103"/>
  <c r="F71" i="103"/>
  <c r="E71" i="103"/>
  <c r="D71" i="103"/>
  <c r="H70" i="103"/>
  <c r="G70" i="103"/>
  <c r="F70" i="103"/>
  <c r="E70" i="103"/>
  <c r="D70" i="103"/>
  <c r="H69" i="103"/>
  <c r="G69" i="103"/>
  <c r="F69" i="103"/>
  <c r="E69" i="103"/>
  <c r="D69" i="103"/>
  <c r="H68" i="103"/>
  <c r="G68" i="103"/>
  <c r="F68" i="103"/>
  <c r="U68" i="103" s="1"/>
  <c r="E68" i="103"/>
  <c r="D68" i="103"/>
  <c r="H67" i="103"/>
  <c r="G67" i="103"/>
  <c r="F67" i="103"/>
  <c r="O67" i="103" s="1"/>
  <c r="E67" i="103"/>
  <c r="D67" i="103"/>
  <c r="H66" i="103"/>
  <c r="G66" i="103"/>
  <c r="F66" i="103"/>
  <c r="S66" i="103" s="1"/>
  <c r="E66" i="103"/>
  <c r="D66" i="103"/>
  <c r="H65" i="103"/>
  <c r="G65" i="103"/>
  <c r="F65" i="103"/>
  <c r="Q65" i="103" s="1"/>
  <c r="E65" i="103"/>
  <c r="D65" i="103"/>
  <c r="H64" i="103"/>
  <c r="G64" i="103"/>
  <c r="F64" i="103"/>
  <c r="E64" i="103"/>
  <c r="D64" i="103"/>
  <c r="H63" i="103"/>
  <c r="G63" i="103"/>
  <c r="F63" i="103"/>
  <c r="R63" i="103" s="1"/>
  <c r="E63" i="103"/>
  <c r="D63" i="103"/>
  <c r="H62" i="103"/>
  <c r="G62" i="103"/>
  <c r="F62" i="103"/>
  <c r="R62" i="103" s="1"/>
  <c r="E62" i="103"/>
  <c r="D62" i="103"/>
  <c r="H61" i="103"/>
  <c r="G61" i="103"/>
  <c r="F61" i="103"/>
  <c r="O61" i="103" s="1"/>
  <c r="E61" i="103"/>
  <c r="D61" i="103"/>
  <c r="H60" i="103"/>
  <c r="G60" i="103"/>
  <c r="F60" i="103"/>
  <c r="U60" i="103" s="1"/>
  <c r="E60" i="103"/>
  <c r="D60" i="103"/>
  <c r="H59" i="103"/>
  <c r="G59" i="103"/>
  <c r="F59" i="103"/>
  <c r="W59" i="103" s="1"/>
  <c r="E59" i="103"/>
  <c r="D59" i="103"/>
  <c r="T58" i="103"/>
  <c r="O58" i="103"/>
  <c r="H58" i="103"/>
  <c r="G58" i="103"/>
  <c r="F58" i="103"/>
  <c r="E58" i="103"/>
  <c r="D58" i="103"/>
  <c r="T57" i="103"/>
  <c r="O57" i="103"/>
  <c r="H57" i="103"/>
  <c r="G57" i="103"/>
  <c r="F57" i="103"/>
  <c r="I57" i="103" s="1"/>
  <c r="Y57" i="103" s="1"/>
  <c r="E57" i="103"/>
  <c r="D57" i="103"/>
  <c r="H56" i="103"/>
  <c r="G56" i="103"/>
  <c r="F56" i="103"/>
  <c r="P56" i="103" s="1"/>
  <c r="E56" i="103"/>
  <c r="D56" i="103"/>
  <c r="H55" i="103"/>
  <c r="G55" i="103"/>
  <c r="F55" i="103"/>
  <c r="V55" i="103" s="1"/>
  <c r="E55" i="103"/>
  <c r="D55" i="103"/>
  <c r="H54" i="103"/>
  <c r="G54" i="103"/>
  <c r="F54" i="103"/>
  <c r="Q54" i="103" s="1"/>
  <c r="E54" i="103"/>
  <c r="D54" i="103"/>
  <c r="H53" i="103"/>
  <c r="G53" i="103"/>
  <c r="F53" i="103"/>
  <c r="E53" i="103"/>
  <c r="D53" i="103"/>
  <c r="H52" i="103"/>
  <c r="G52" i="103"/>
  <c r="F52" i="103"/>
  <c r="Q52" i="103" s="1"/>
  <c r="E52" i="103"/>
  <c r="D52" i="103"/>
  <c r="H51" i="103"/>
  <c r="G51" i="103"/>
  <c r="F51" i="103"/>
  <c r="E51" i="103"/>
  <c r="D51" i="103"/>
  <c r="H50" i="103"/>
  <c r="G50" i="103"/>
  <c r="F50" i="103"/>
  <c r="E50" i="103"/>
  <c r="D50" i="103"/>
  <c r="H49" i="103"/>
  <c r="G49" i="103"/>
  <c r="F49" i="103"/>
  <c r="U49" i="103" s="1"/>
  <c r="E49" i="103"/>
  <c r="D49" i="103"/>
  <c r="A49" i="103"/>
  <c r="E48" i="103"/>
  <c r="D48" i="103"/>
  <c r="H47" i="103"/>
  <c r="G47" i="103"/>
  <c r="F47" i="103"/>
  <c r="V47" i="103" s="1"/>
  <c r="E47" i="103"/>
  <c r="D47" i="103"/>
  <c r="A47" i="103"/>
  <c r="H46" i="103"/>
  <c r="G46" i="103"/>
  <c r="F46" i="103"/>
  <c r="H45" i="103"/>
  <c r="G45" i="103"/>
  <c r="F45" i="103"/>
  <c r="U45" i="103" s="1"/>
  <c r="A45" i="103"/>
  <c r="H44" i="103"/>
  <c r="G44" i="103"/>
  <c r="F44" i="103"/>
  <c r="W44" i="103" s="1"/>
  <c r="H43" i="103"/>
  <c r="G43" i="103"/>
  <c r="F43" i="103"/>
  <c r="A43" i="103"/>
  <c r="E42" i="103"/>
  <c r="D42" i="103"/>
  <c r="H41" i="103"/>
  <c r="G41" i="103"/>
  <c r="F41" i="103"/>
  <c r="X41" i="103" s="1"/>
  <c r="A41" i="103"/>
  <c r="H40" i="103"/>
  <c r="G40" i="103"/>
  <c r="F40" i="103"/>
  <c r="O40" i="103" s="1"/>
  <c r="E40" i="103"/>
  <c r="D40" i="103"/>
  <c r="A40" i="103"/>
  <c r="H39" i="103"/>
  <c r="G39" i="103"/>
  <c r="F39" i="103"/>
  <c r="A39" i="103"/>
  <c r="H38" i="103"/>
  <c r="G38" i="103"/>
  <c r="F38" i="103"/>
  <c r="A38" i="103"/>
  <c r="H37" i="103"/>
  <c r="G37" i="103"/>
  <c r="F37" i="103"/>
  <c r="A37" i="103"/>
  <c r="H36" i="103"/>
  <c r="G36" i="103"/>
  <c r="F36" i="103"/>
  <c r="A36" i="103"/>
  <c r="E35" i="103"/>
  <c r="D35" i="103"/>
  <c r="H34" i="103"/>
  <c r="G34" i="103"/>
  <c r="F34" i="103"/>
  <c r="A34" i="103"/>
  <c r="H33" i="103"/>
  <c r="G33" i="103"/>
  <c r="F33" i="103"/>
  <c r="E33" i="103"/>
  <c r="D33" i="103"/>
  <c r="A33" i="103"/>
  <c r="H32" i="103"/>
  <c r="G32" i="103"/>
  <c r="F32" i="103"/>
  <c r="V32" i="103" s="1"/>
  <c r="E32" i="103"/>
  <c r="D32" i="103"/>
  <c r="A32" i="103"/>
  <c r="H31" i="103"/>
  <c r="G31" i="103"/>
  <c r="F31" i="103"/>
  <c r="A31" i="103"/>
  <c r="H30" i="103"/>
  <c r="G30" i="103"/>
  <c r="F30" i="103"/>
  <c r="A30" i="103"/>
  <c r="H29" i="103"/>
  <c r="G29" i="103"/>
  <c r="F29" i="103"/>
  <c r="A29" i="103"/>
  <c r="H28" i="103"/>
  <c r="G28" i="103"/>
  <c r="F28" i="103"/>
  <c r="A28" i="103"/>
  <c r="H27" i="103"/>
  <c r="G27" i="103"/>
  <c r="F27" i="103"/>
  <c r="A27" i="103"/>
  <c r="H26" i="103"/>
  <c r="G26" i="103"/>
  <c r="F26" i="103"/>
  <c r="X26" i="103" s="1"/>
  <c r="A26" i="103"/>
  <c r="H25" i="103"/>
  <c r="G25" i="103"/>
  <c r="F25" i="103"/>
  <c r="A25" i="103"/>
  <c r="H24" i="103"/>
  <c r="G24" i="103"/>
  <c r="F24" i="103"/>
  <c r="X24" i="103" s="1"/>
  <c r="A24" i="103"/>
  <c r="H23" i="103"/>
  <c r="G23" i="103"/>
  <c r="F23" i="103"/>
  <c r="A23" i="103"/>
  <c r="E22" i="103"/>
  <c r="D22" i="103"/>
  <c r="H21" i="103"/>
  <c r="G21" i="103"/>
  <c r="F21" i="103"/>
  <c r="A21" i="103"/>
  <c r="H20" i="103"/>
  <c r="G20" i="103"/>
  <c r="F20" i="103"/>
  <c r="A20" i="103"/>
  <c r="H19" i="103"/>
  <c r="G19" i="103"/>
  <c r="F19" i="103"/>
  <c r="A19" i="103"/>
  <c r="E18" i="103"/>
  <c r="D18" i="103"/>
  <c r="H17" i="103"/>
  <c r="G17" i="103"/>
  <c r="F17" i="103"/>
  <c r="W17" i="103" s="1"/>
  <c r="A17" i="103"/>
  <c r="H16" i="103"/>
  <c r="G16" i="103"/>
  <c r="F16" i="103"/>
  <c r="A16" i="103"/>
  <c r="H15" i="103"/>
  <c r="G15" i="103"/>
  <c r="F15" i="103"/>
  <c r="A15" i="103"/>
  <c r="H14" i="103"/>
  <c r="G14" i="103"/>
  <c r="F14" i="103"/>
  <c r="W14" i="103" s="1"/>
  <c r="A14" i="103"/>
  <c r="H13" i="103"/>
  <c r="G13" i="103"/>
  <c r="F13" i="103"/>
  <c r="P13" i="103" s="1"/>
  <c r="E13" i="103"/>
  <c r="D13" i="103"/>
  <c r="A13" i="103"/>
  <c r="E12" i="103"/>
  <c r="D12" i="103"/>
  <c r="H11" i="103"/>
  <c r="G11" i="103"/>
  <c r="F11" i="103"/>
  <c r="P11" i="103" s="1"/>
  <c r="E11" i="103"/>
  <c r="D11" i="103"/>
  <c r="A11" i="103"/>
  <c r="H10" i="103"/>
  <c r="G10" i="103"/>
  <c r="F10" i="103"/>
  <c r="T10" i="103" s="1"/>
  <c r="E10" i="103"/>
  <c r="D10" i="103"/>
  <c r="A10" i="103"/>
  <c r="H9" i="103"/>
  <c r="G9" i="103"/>
  <c r="F9" i="103"/>
  <c r="U9" i="103" s="1"/>
  <c r="E9" i="103"/>
  <c r="D9" i="103"/>
  <c r="A9" i="103"/>
  <c r="H8" i="103"/>
  <c r="G8" i="103"/>
  <c r="F8" i="103"/>
  <c r="O8" i="103" s="1"/>
  <c r="E8" i="103"/>
  <c r="D8" i="103"/>
  <c r="A8" i="103"/>
  <c r="E7" i="103"/>
  <c r="D7" i="103"/>
  <c r="E6" i="103"/>
  <c r="D6" i="103"/>
  <c r="AD19" i="103" l="1"/>
  <c r="AE35" i="103"/>
  <c r="AE51" i="103"/>
  <c r="AG68" i="103"/>
  <c r="AG71" i="103" s="1"/>
  <c r="AG64" i="103"/>
  <c r="AG67" i="103" s="1"/>
  <c r="AG60" i="103"/>
  <c r="AG63" i="103" s="1"/>
  <c r="AG56" i="103"/>
  <c r="AG59" i="103" s="1"/>
  <c r="AG52" i="103"/>
  <c r="AG55" i="103" s="1"/>
  <c r="AG48" i="103"/>
  <c r="AG51" i="103" s="1"/>
  <c r="AG44" i="103"/>
  <c r="AG47" i="103" s="1"/>
  <c r="AG40" i="103"/>
  <c r="AG43" i="103" s="1"/>
  <c r="AG32" i="103"/>
  <c r="AG35" i="103" s="1"/>
  <c r="AG28" i="103"/>
  <c r="AG31" i="103" s="1"/>
  <c r="AG24" i="103"/>
  <c r="AG27" i="103" s="1"/>
  <c r="AG20" i="103"/>
  <c r="AG23" i="103" s="1"/>
  <c r="AG16" i="103"/>
  <c r="AG19" i="103" s="1"/>
  <c r="J465" i="103"/>
  <c r="L431" i="103"/>
  <c r="L492" i="103"/>
  <c r="K166" i="103"/>
  <c r="Q327" i="103"/>
  <c r="L327" i="103" s="1"/>
  <c r="M386" i="103"/>
  <c r="K470" i="103"/>
  <c r="J483" i="103"/>
  <c r="K322" i="103"/>
  <c r="J434" i="103"/>
  <c r="K435" i="103"/>
  <c r="L436" i="103"/>
  <c r="J342" i="103"/>
  <c r="J252" i="103"/>
  <c r="J404" i="103"/>
  <c r="J411" i="103"/>
  <c r="K412" i="103"/>
  <c r="L477" i="103"/>
  <c r="N479" i="103"/>
  <c r="N161" i="103"/>
  <c r="J78" i="103"/>
  <c r="L397" i="103"/>
  <c r="M398" i="103"/>
  <c r="S89" i="103"/>
  <c r="T92" i="103"/>
  <c r="N490" i="103"/>
  <c r="X73" i="103"/>
  <c r="M365" i="103"/>
  <c r="K400" i="103"/>
  <c r="J442" i="103"/>
  <c r="L444" i="103"/>
  <c r="N446" i="103"/>
  <c r="L261" i="103"/>
  <c r="P205" i="103"/>
  <c r="Q276" i="103"/>
  <c r="I28" i="103"/>
  <c r="Y28" i="103" s="1"/>
  <c r="X21" i="103"/>
  <c r="L128" i="103"/>
  <c r="J220" i="103"/>
  <c r="L429" i="103"/>
  <c r="M127" i="103"/>
  <c r="X184" i="103"/>
  <c r="R262" i="103"/>
  <c r="L268" i="103"/>
  <c r="M269" i="103"/>
  <c r="J83" i="103"/>
  <c r="K428" i="103"/>
  <c r="U55" i="103"/>
  <c r="S74" i="103"/>
  <c r="P67" i="103"/>
  <c r="W74" i="103"/>
  <c r="P246" i="103"/>
  <c r="J265" i="103"/>
  <c r="J268" i="103"/>
  <c r="K269" i="103"/>
  <c r="I276" i="103"/>
  <c r="Y276" i="103" s="1"/>
  <c r="N117" i="103"/>
  <c r="J253" i="103"/>
  <c r="J309" i="103"/>
  <c r="K356" i="103"/>
  <c r="L409" i="103"/>
  <c r="M418" i="103"/>
  <c r="N419" i="103"/>
  <c r="N427" i="103"/>
  <c r="I43" i="103"/>
  <c r="Y43" i="103" s="1"/>
  <c r="S132" i="103"/>
  <c r="N167" i="103"/>
  <c r="J112" i="103"/>
  <c r="J123" i="103"/>
  <c r="T132" i="103"/>
  <c r="L485" i="103"/>
  <c r="J209" i="103"/>
  <c r="S404" i="103"/>
  <c r="N404" i="103" s="1"/>
  <c r="J101" i="103"/>
  <c r="J114" i="103"/>
  <c r="L116" i="103"/>
  <c r="N118" i="103"/>
  <c r="J122" i="103"/>
  <c r="Q131" i="103"/>
  <c r="S204" i="103"/>
  <c r="N204" i="103" s="1"/>
  <c r="R438" i="103"/>
  <c r="L495" i="103"/>
  <c r="K392" i="103"/>
  <c r="L453" i="103"/>
  <c r="O10" i="103"/>
  <c r="J10" i="103" s="1"/>
  <c r="R276" i="103"/>
  <c r="M276" i="103" s="1"/>
  <c r="K395" i="103"/>
  <c r="N213" i="103"/>
  <c r="O304" i="103"/>
  <c r="R326" i="103"/>
  <c r="L370" i="103"/>
  <c r="M384" i="103"/>
  <c r="N385" i="103"/>
  <c r="V60" i="103"/>
  <c r="W135" i="103"/>
  <c r="T171" i="103"/>
  <c r="L114" i="103"/>
  <c r="U171" i="103"/>
  <c r="I184" i="103"/>
  <c r="Y184" i="103" s="1"/>
  <c r="R250" i="103"/>
  <c r="K334" i="103"/>
  <c r="N445" i="103"/>
  <c r="N451" i="103"/>
  <c r="N361" i="103"/>
  <c r="S9" i="103"/>
  <c r="I54" i="103"/>
  <c r="Y54" i="103" s="1"/>
  <c r="P54" i="103"/>
  <c r="I96" i="103"/>
  <c r="Y96" i="103" s="1"/>
  <c r="J130" i="103"/>
  <c r="Q162" i="103"/>
  <c r="J163" i="103"/>
  <c r="T184" i="103"/>
  <c r="J241" i="103"/>
  <c r="S276" i="103"/>
  <c r="L308" i="103"/>
  <c r="N310" i="103"/>
  <c r="R363" i="103"/>
  <c r="J312" i="103"/>
  <c r="S326" i="103"/>
  <c r="N326" i="103" s="1"/>
  <c r="R327" i="103"/>
  <c r="M423" i="103"/>
  <c r="J429" i="103"/>
  <c r="K430" i="103"/>
  <c r="I438" i="103"/>
  <c r="Y438" i="103" s="1"/>
  <c r="W438" i="103"/>
  <c r="K464" i="103"/>
  <c r="L465" i="103"/>
  <c r="M466" i="103"/>
  <c r="U131" i="103"/>
  <c r="K131" i="103" s="1"/>
  <c r="I140" i="103"/>
  <c r="Y140" i="103" s="1"/>
  <c r="R204" i="103"/>
  <c r="J218" i="103"/>
  <c r="J323" i="103"/>
  <c r="T327" i="103"/>
  <c r="J376" i="103"/>
  <c r="P61" i="103"/>
  <c r="Q173" i="103"/>
  <c r="K174" i="103"/>
  <c r="J202" i="103"/>
  <c r="U327" i="103"/>
  <c r="M364" i="103"/>
  <c r="J386" i="103"/>
  <c r="N422" i="103"/>
  <c r="K427" i="103"/>
  <c r="K462" i="103"/>
  <c r="M472" i="103"/>
  <c r="J489" i="103"/>
  <c r="U11" i="103"/>
  <c r="K11" i="103" s="1"/>
  <c r="R60" i="103"/>
  <c r="J104" i="103"/>
  <c r="I157" i="103"/>
  <c r="Y157" i="103" s="1"/>
  <c r="I162" i="103"/>
  <c r="Y162" i="103" s="1"/>
  <c r="I171" i="103"/>
  <c r="Y171" i="103" s="1"/>
  <c r="X173" i="103"/>
  <c r="S198" i="103"/>
  <c r="J385" i="103"/>
  <c r="L399" i="103"/>
  <c r="J417" i="103"/>
  <c r="L439" i="103"/>
  <c r="J470" i="103"/>
  <c r="J479" i="103"/>
  <c r="L481" i="103"/>
  <c r="M366" i="103"/>
  <c r="K397" i="103"/>
  <c r="J416" i="103"/>
  <c r="J463" i="103"/>
  <c r="N468" i="103"/>
  <c r="I17" i="103"/>
  <c r="Y17" i="103" s="1"/>
  <c r="X132" i="103"/>
  <c r="T139" i="103"/>
  <c r="Q152" i="103"/>
  <c r="X156" i="103"/>
  <c r="K172" i="103"/>
  <c r="N172" i="103"/>
  <c r="I291" i="103"/>
  <c r="Y291" i="103" s="1"/>
  <c r="M397" i="103"/>
  <c r="K455" i="103"/>
  <c r="I456" i="103"/>
  <c r="Y456" i="103" s="1"/>
  <c r="O103" i="103"/>
  <c r="L104" i="103"/>
  <c r="K112" i="103"/>
  <c r="L113" i="103"/>
  <c r="M123" i="103"/>
  <c r="I159" i="103"/>
  <c r="Y159" i="103" s="1"/>
  <c r="I186" i="103"/>
  <c r="Y186" i="103" s="1"/>
  <c r="I194" i="103"/>
  <c r="Y194" i="103" s="1"/>
  <c r="L266" i="103"/>
  <c r="M267" i="103"/>
  <c r="I343" i="103"/>
  <c r="Y343" i="103" s="1"/>
  <c r="I344" i="103"/>
  <c r="Y344" i="103" s="1"/>
  <c r="J347" i="103"/>
  <c r="J401" i="103"/>
  <c r="L407" i="103"/>
  <c r="K414" i="103"/>
  <c r="M417" i="103"/>
  <c r="J432" i="103"/>
  <c r="J433" i="103"/>
  <c r="K434" i="103"/>
  <c r="L435" i="103"/>
  <c r="N440" i="103"/>
  <c r="K454" i="103"/>
  <c r="J469" i="103"/>
  <c r="M476" i="103"/>
  <c r="N477" i="103"/>
  <c r="J481" i="103"/>
  <c r="K482" i="103"/>
  <c r="K483" i="103"/>
  <c r="L484" i="103"/>
  <c r="L494" i="103"/>
  <c r="J102" i="103"/>
  <c r="N123" i="103"/>
  <c r="I135" i="103"/>
  <c r="Y135" i="103" s="1"/>
  <c r="L160" i="103"/>
  <c r="N168" i="103"/>
  <c r="Q186" i="103"/>
  <c r="N209" i="103"/>
  <c r="I216" i="103"/>
  <c r="Y216" i="103" s="1"/>
  <c r="R290" i="103"/>
  <c r="M290" i="103" s="1"/>
  <c r="J310" i="103"/>
  <c r="L312" i="103"/>
  <c r="T330" i="103"/>
  <c r="M349" i="103"/>
  <c r="J381" i="103"/>
  <c r="L414" i="103"/>
  <c r="N416" i="103"/>
  <c r="K422" i="103"/>
  <c r="J430" i="103"/>
  <c r="J431" i="103"/>
  <c r="N432" i="103"/>
  <c r="J443" i="103"/>
  <c r="Q449" i="103"/>
  <c r="L449" i="103" s="1"/>
  <c r="M475" i="103"/>
  <c r="J480" i="103"/>
  <c r="M480" i="103"/>
  <c r="K487" i="103"/>
  <c r="K492" i="103"/>
  <c r="L493" i="103"/>
  <c r="N495" i="103"/>
  <c r="M101" i="103"/>
  <c r="L115" i="103"/>
  <c r="J476" i="103"/>
  <c r="I14" i="103"/>
  <c r="Y14" i="103" s="1"/>
  <c r="O88" i="103"/>
  <c r="I47" i="103"/>
  <c r="Y47" i="103" s="1"/>
  <c r="O56" i="103"/>
  <c r="I65" i="103"/>
  <c r="Y65" i="103" s="1"/>
  <c r="I97" i="103"/>
  <c r="Y97" i="103" s="1"/>
  <c r="L102" i="103"/>
  <c r="K123" i="103"/>
  <c r="K126" i="103"/>
  <c r="P141" i="103"/>
  <c r="O144" i="103"/>
  <c r="N166" i="103"/>
  <c r="I204" i="103"/>
  <c r="Y204" i="103" s="1"/>
  <c r="J213" i="103"/>
  <c r="I225" i="103"/>
  <c r="Y225" i="103" s="1"/>
  <c r="N252" i="103"/>
  <c r="L263" i="103"/>
  <c r="R274" i="103"/>
  <c r="N303" i="103"/>
  <c r="V344" i="103"/>
  <c r="L344" i="103" s="1"/>
  <c r="J369" i="103"/>
  <c r="V381" i="103"/>
  <c r="K387" i="103"/>
  <c r="K399" i="103"/>
  <c r="L412" i="103"/>
  <c r="J419" i="103"/>
  <c r="N423" i="103"/>
  <c r="J427" i="103"/>
  <c r="K429" i="103"/>
  <c r="N454" i="103"/>
  <c r="L468" i="103"/>
  <c r="R470" i="103"/>
  <c r="N474" i="103"/>
  <c r="K479" i="103"/>
  <c r="R55" i="103"/>
  <c r="R65" i="103"/>
  <c r="M84" i="103"/>
  <c r="K120" i="103"/>
  <c r="R136" i="103"/>
  <c r="W144" i="103"/>
  <c r="I150" i="103"/>
  <c r="Y150" i="103" s="1"/>
  <c r="X183" i="103"/>
  <c r="K214" i="103"/>
  <c r="J246" i="103"/>
  <c r="L315" i="103"/>
  <c r="K333" i="103"/>
  <c r="K335" i="103"/>
  <c r="W344" i="103"/>
  <c r="S371" i="103"/>
  <c r="N398" i="103"/>
  <c r="J423" i="103"/>
  <c r="W449" i="103"/>
  <c r="L467" i="103"/>
  <c r="K484" i="103"/>
  <c r="I19" i="103"/>
  <c r="Y19" i="103" s="1"/>
  <c r="I39" i="103"/>
  <c r="Y39" i="103" s="1"/>
  <c r="W277" i="103"/>
  <c r="U277" i="103"/>
  <c r="W331" i="103"/>
  <c r="Q331" i="103"/>
  <c r="P331" i="103"/>
  <c r="V10" i="103"/>
  <c r="W10" i="103"/>
  <c r="U10" i="103"/>
  <c r="W58" i="103"/>
  <c r="S58" i="103"/>
  <c r="P72" i="103"/>
  <c r="O72" i="103"/>
  <c r="V94" i="103"/>
  <c r="X94" i="103"/>
  <c r="R94" i="103"/>
  <c r="O94" i="103"/>
  <c r="V69" i="103"/>
  <c r="W69" i="103"/>
  <c r="S105" i="103"/>
  <c r="N105" i="103" s="1"/>
  <c r="R119" i="103"/>
  <c r="W119" i="103"/>
  <c r="J129" i="103"/>
  <c r="X33" i="103"/>
  <c r="I33" i="103"/>
  <c r="Y33" i="103" s="1"/>
  <c r="V25" i="103"/>
  <c r="I44" i="103"/>
  <c r="Y44" i="103" s="1"/>
  <c r="W57" i="103"/>
  <c r="X57" i="103"/>
  <c r="U57" i="103"/>
  <c r="R57" i="103"/>
  <c r="P57" i="103"/>
  <c r="Q91" i="103"/>
  <c r="P91" i="103"/>
  <c r="S193" i="103"/>
  <c r="V193" i="103"/>
  <c r="T24" i="103"/>
  <c r="X56" i="103"/>
  <c r="Q56" i="103"/>
  <c r="S62" i="103"/>
  <c r="O62" i="103"/>
  <c r="X81" i="103"/>
  <c r="R81" i="103"/>
  <c r="K113" i="103"/>
  <c r="S147" i="103"/>
  <c r="X149" i="103"/>
  <c r="Q149" i="103"/>
  <c r="I191" i="103"/>
  <c r="Y191" i="103" s="1"/>
  <c r="X191" i="103"/>
  <c r="K212" i="103"/>
  <c r="V259" i="103"/>
  <c r="T259" i="103"/>
  <c r="R259" i="103"/>
  <c r="S259" i="103"/>
  <c r="O259" i="103"/>
  <c r="N369" i="103"/>
  <c r="X43" i="103"/>
  <c r="V43" i="103"/>
  <c r="T145" i="103"/>
  <c r="R145" i="103"/>
  <c r="M145" i="103" s="1"/>
  <c r="R179" i="103"/>
  <c r="W179" i="103"/>
  <c r="Q179" i="103"/>
  <c r="P188" i="103"/>
  <c r="O188" i="103"/>
  <c r="W246" i="103"/>
  <c r="I246" i="103"/>
  <c r="Y246" i="103" s="1"/>
  <c r="Q246" i="103"/>
  <c r="R137" i="103"/>
  <c r="O137" i="103"/>
  <c r="V289" i="103"/>
  <c r="S289" i="103"/>
  <c r="P289" i="103"/>
  <c r="Q289" i="103"/>
  <c r="I289" i="103"/>
  <c r="Y289" i="103" s="1"/>
  <c r="T86" i="103"/>
  <c r="R86" i="103"/>
  <c r="U107" i="103"/>
  <c r="S107" i="103"/>
  <c r="T258" i="103"/>
  <c r="U258" i="103"/>
  <c r="P258" i="103"/>
  <c r="O258" i="103"/>
  <c r="I258" i="103"/>
  <c r="Y258" i="103" s="1"/>
  <c r="Q286" i="103"/>
  <c r="P286" i="103"/>
  <c r="S103" i="103"/>
  <c r="I103" i="103"/>
  <c r="Y103" i="103" s="1"/>
  <c r="W103" i="103"/>
  <c r="U145" i="103"/>
  <c r="P179" i="103"/>
  <c r="X197" i="103"/>
  <c r="V197" i="103"/>
  <c r="S232" i="103"/>
  <c r="O232" i="103"/>
  <c r="X403" i="103"/>
  <c r="W403" i="103"/>
  <c r="U65" i="103"/>
  <c r="J121" i="103"/>
  <c r="J124" i="103"/>
  <c r="J216" i="103"/>
  <c r="X238" i="103"/>
  <c r="M319" i="103"/>
  <c r="K320" i="103"/>
  <c r="K332" i="103"/>
  <c r="J343" i="103"/>
  <c r="J351" i="103"/>
  <c r="J353" i="103"/>
  <c r="L361" i="103"/>
  <c r="J366" i="103"/>
  <c r="J389" i="103"/>
  <c r="X394" i="103"/>
  <c r="M410" i="103"/>
  <c r="N411" i="103"/>
  <c r="K423" i="103"/>
  <c r="J212" i="103"/>
  <c r="J270" i="103"/>
  <c r="J315" i="103"/>
  <c r="K316" i="103"/>
  <c r="J338" i="103"/>
  <c r="J340" i="103"/>
  <c r="J360" i="103"/>
  <c r="J361" i="103"/>
  <c r="J372" i="103"/>
  <c r="K410" i="103"/>
  <c r="L411" i="103"/>
  <c r="M412" i="103"/>
  <c r="N413" i="103"/>
  <c r="M432" i="103"/>
  <c r="M433" i="103"/>
  <c r="N434" i="103"/>
  <c r="K451" i="103"/>
  <c r="M465" i="103"/>
  <c r="J487" i="103"/>
  <c r="K488" i="103"/>
  <c r="M492" i="103"/>
  <c r="M493" i="103"/>
  <c r="M261" i="103"/>
  <c r="N311" i="103"/>
  <c r="N312" i="103"/>
  <c r="J332" i="103"/>
  <c r="N349" i="103"/>
  <c r="K372" i="103"/>
  <c r="K391" i="103"/>
  <c r="J394" i="103"/>
  <c r="N405" i="103"/>
  <c r="J408" i="103"/>
  <c r="M420" i="103"/>
  <c r="N421" i="103"/>
  <c r="K425" i="103"/>
  <c r="N429" i="103"/>
  <c r="K441" i="103"/>
  <c r="M464" i="103"/>
  <c r="W470" i="103"/>
  <c r="N472" i="103"/>
  <c r="N480" i="103"/>
  <c r="N492" i="103"/>
  <c r="J412" i="103"/>
  <c r="L457" i="103"/>
  <c r="J492" i="103"/>
  <c r="N211" i="103"/>
  <c r="L323" i="103"/>
  <c r="K355" i="103"/>
  <c r="L400" i="103"/>
  <c r="R49" i="103"/>
  <c r="V67" i="103"/>
  <c r="I89" i="103"/>
  <c r="Y89" i="103" s="1"/>
  <c r="J115" i="103"/>
  <c r="K118" i="103"/>
  <c r="L126" i="103"/>
  <c r="Q150" i="103"/>
  <c r="R158" i="103"/>
  <c r="Q159" i="103"/>
  <c r="J161" i="103"/>
  <c r="M166" i="103"/>
  <c r="L168" i="103"/>
  <c r="O171" i="103"/>
  <c r="I173" i="103"/>
  <c r="Y173" i="103" s="1"/>
  <c r="Q175" i="103"/>
  <c r="M214" i="103"/>
  <c r="O224" i="103"/>
  <c r="U228" i="103"/>
  <c r="J235" i="103"/>
  <c r="J237" i="103"/>
  <c r="K263" i="103"/>
  <c r="J266" i="103"/>
  <c r="N267" i="103"/>
  <c r="K268" i="103"/>
  <c r="O273" i="103"/>
  <c r="J273" i="103" s="1"/>
  <c r="S274" i="103"/>
  <c r="U290" i="103"/>
  <c r="T304" i="103"/>
  <c r="J304" i="103" s="1"/>
  <c r="M308" i="103"/>
  <c r="N309" i="103"/>
  <c r="K311" i="103"/>
  <c r="L321" i="103"/>
  <c r="K352" i="103"/>
  <c r="M362" i="103"/>
  <c r="K374" i="103"/>
  <c r="Q394" i="103"/>
  <c r="J400" i="103"/>
  <c r="K401" i="103"/>
  <c r="L402" i="103"/>
  <c r="K407" i="103"/>
  <c r="N410" i="103"/>
  <c r="N415" i="103"/>
  <c r="K419" i="103"/>
  <c r="J446" i="103"/>
  <c r="J474" i="103"/>
  <c r="J118" i="103"/>
  <c r="J238" i="103"/>
  <c r="J242" i="103"/>
  <c r="K321" i="103"/>
  <c r="J352" i="103"/>
  <c r="K364" i="103"/>
  <c r="W67" i="103"/>
  <c r="K78" i="103"/>
  <c r="Q89" i="103"/>
  <c r="N113" i="103"/>
  <c r="K117" i="103"/>
  <c r="J119" i="103"/>
  <c r="L124" i="103"/>
  <c r="M129" i="103"/>
  <c r="P171" i="103"/>
  <c r="J172" i="103"/>
  <c r="O173" i="103"/>
  <c r="M202" i="103"/>
  <c r="M209" i="103"/>
  <c r="U237" i="103"/>
  <c r="Q238" i="103"/>
  <c r="S242" i="103"/>
  <c r="J245" i="103"/>
  <c r="M264" i="103"/>
  <c r="V290" i="103"/>
  <c r="M332" i="103"/>
  <c r="L351" i="103"/>
  <c r="N357" i="103"/>
  <c r="L366" i="103"/>
  <c r="K368" i="103"/>
  <c r="L369" i="103"/>
  <c r="J384" i="103"/>
  <c r="K404" i="103"/>
  <c r="M445" i="103"/>
  <c r="I449" i="103"/>
  <c r="Y449" i="103" s="1"/>
  <c r="N467" i="103"/>
  <c r="N487" i="103"/>
  <c r="T17" i="103"/>
  <c r="U47" i="103"/>
  <c r="R52" i="103"/>
  <c r="U52" i="103"/>
  <c r="I52" i="103"/>
  <c r="Y52" i="103" s="1"/>
  <c r="V70" i="103"/>
  <c r="W70" i="103"/>
  <c r="U70" i="103"/>
  <c r="I70" i="103"/>
  <c r="Y70" i="103" s="1"/>
  <c r="S70" i="103"/>
  <c r="T108" i="103"/>
  <c r="S108" i="103"/>
  <c r="V176" i="103"/>
  <c r="W176" i="103"/>
  <c r="S176" i="103"/>
  <c r="Q176" i="103"/>
  <c r="W185" i="103"/>
  <c r="T185" i="103"/>
  <c r="V227" i="103"/>
  <c r="R227" i="103"/>
  <c r="T227" i="103"/>
  <c r="J227" i="103" s="1"/>
  <c r="P227" i="103"/>
  <c r="W240" i="103"/>
  <c r="I240" i="103"/>
  <c r="Y240" i="103" s="1"/>
  <c r="Q240" i="103"/>
  <c r="X11" i="103"/>
  <c r="X17" i="103"/>
  <c r="T32" i="103"/>
  <c r="W37" i="103"/>
  <c r="X47" i="103"/>
  <c r="I76" i="103"/>
  <c r="Y76" i="103" s="1"/>
  <c r="U76" i="103"/>
  <c r="R76" i="103"/>
  <c r="N112" i="103"/>
  <c r="T140" i="103"/>
  <c r="L161" i="103"/>
  <c r="V188" i="103"/>
  <c r="R201" i="103"/>
  <c r="V201" i="103"/>
  <c r="I201" i="103"/>
  <c r="Y201" i="103" s="1"/>
  <c r="Q220" i="103"/>
  <c r="I220" i="103"/>
  <c r="Y220" i="103" s="1"/>
  <c r="W220" i="103"/>
  <c r="P220" i="103"/>
  <c r="U220" i="103"/>
  <c r="R383" i="103"/>
  <c r="O383" i="103"/>
  <c r="N116" i="103"/>
  <c r="L120" i="103"/>
  <c r="N129" i="103"/>
  <c r="T156" i="103"/>
  <c r="Q157" i="103"/>
  <c r="J165" i="103"/>
  <c r="T176" i="103"/>
  <c r="V185" i="103"/>
  <c r="Q192" i="103"/>
  <c r="U229" i="103"/>
  <c r="V229" i="103"/>
  <c r="J260" i="103"/>
  <c r="S278" i="103"/>
  <c r="V278" i="103"/>
  <c r="R278" i="103"/>
  <c r="K359" i="103"/>
  <c r="L360" i="103"/>
  <c r="J450" i="103"/>
  <c r="S226" i="103"/>
  <c r="I226" i="103"/>
  <c r="Y226" i="103" s="1"/>
  <c r="W226" i="103"/>
  <c r="T226" i="103"/>
  <c r="V247" i="103"/>
  <c r="X247" i="103"/>
  <c r="Q288" i="103"/>
  <c r="W288" i="103"/>
  <c r="U288" i="103"/>
  <c r="T288" i="103"/>
  <c r="V305" i="103"/>
  <c r="X305" i="103"/>
  <c r="T305" i="103"/>
  <c r="Q305" i="103"/>
  <c r="W305" i="103"/>
  <c r="P305" i="103"/>
  <c r="Q339" i="103"/>
  <c r="I339" i="103"/>
  <c r="Y339" i="103" s="1"/>
  <c r="D5" i="103"/>
  <c r="X32" i="103"/>
  <c r="O47" i="103"/>
  <c r="O70" i="103"/>
  <c r="R33" i="103"/>
  <c r="O75" i="103"/>
  <c r="Q75" i="103"/>
  <c r="P75" i="103"/>
  <c r="V139" i="103"/>
  <c r="Q139" i="103"/>
  <c r="I139" i="103"/>
  <c r="Y139" i="103" s="1"/>
  <c r="S157" i="103"/>
  <c r="J192" i="103"/>
  <c r="Q196" i="103"/>
  <c r="P196" i="103"/>
  <c r="I196" i="103"/>
  <c r="Y196" i="103" s="1"/>
  <c r="W196" i="103"/>
  <c r="U196" i="103"/>
  <c r="S270" i="103"/>
  <c r="Q270" i="103"/>
  <c r="V347" i="103"/>
  <c r="W347" i="103"/>
  <c r="R347" i="103"/>
  <c r="X347" i="103"/>
  <c r="P347" i="103"/>
  <c r="L364" i="103"/>
  <c r="N122" i="103"/>
  <c r="N174" i="103"/>
  <c r="S181" i="103"/>
  <c r="V181" i="103"/>
  <c r="V221" i="103"/>
  <c r="I224" i="103"/>
  <c r="Y224" i="103" s="1"/>
  <c r="S224" i="103"/>
  <c r="Q224" i="103"/>
  <c r="L224" i="103" s="1"/>
  <c r="W260" i="103"/>
  <c r="S260" i="103"/>
  <c r="L265" i="103"/>
  <c r="X288" i="103"/>
  <c r="I305" i="103"/>
  <c r="Y305" i="103" s="1"/>
  <c r="M309" i="103"/>
  <c r="J339" i="103"/>
  <c r="I342" i="103"/>
  <c r="Y342" i="103" s="1"/>
  <c r="I346" i="103"/>
  <c r="Y346" i="103" s="1"/>
  <c r="X346" i="103"/>
  <c r="R346" i="103"/>
  <c r="J436" i="103"/>
  <c r="K439" i="103"/>
  <c r="W32" i="103"/>
  <c r="X51" i="103"/>
  <c r="V51" i="103"/>
  <c r="V233" i="103"/>
  <c r="Q233" i="103"/>
  <c r="I350" i="103"/>
  <c r="Y350" i="103" s="1"/>
  <c r="X350" i="103"/>
  <c r="X469" i="103"/>
  <c r="V469" i="103"/>
  <c r="Q33" i="103"/>
  <c r="U19" i="103"/>
  <c r="P47" i="103"/>
  <c r="X60" i="103"/>
  <c r="Q60" i="103"/>
  <c r="I60" i="103"/>
  <c r="Y60" i="103" s="1"/>
  <c r="W65" i="103"/>
  <c r="X65" i="103"/>
  <c r="T65" i="103"/>
  <c r="P70" i="103"/>
  <c r="I32" i="103"/>
  <c r="Y32" i="103" s="1"/>
  <c r="S33" i="103"/>
  <c r="I37" i="103"/>
  <c r="Y37" i="103" s="1"/>
  <c r="I45" i="103"/>
  <c r="Y45" i="103" s="1"/>
  <c r="Q47" i="103"/>
  <c r="L47" i="103" s="1"/>
  <c r="W53" i="103"/>
  <c r="T53" i="103"/>
  <c r="R70" i="103"/>
  <c r="W73" i="103"/>
  <c r="T73" i="103"/>
  <c r="R73" i="103"/>
  <c r="I73" i="103"/>
  <c r="Y73" i="103" s="1"/>
  <c r="O82" i="103"/>
  <c r="P96" i="103"/>
  <c r="W99" i="103"/>
  <c r="Q99" i="103"/>
  <c r="P99" i="103"/>
  <c r="I99" i="103"/>
  <c r="Y99" i="103" s="1"/>
  <c r="K104" i="103"/>
  <c r="I11" i="103"/>
  <c r="Y11" i="103" s="1"/>
  <c r="T14" i="103"/>
  <c r="O32" i="103"/>
  <c r="T33" i="103"/>
  <c r="X36" i="103"/>
  <c r="U43" i="103"/>
  <c r="U42" i="103" s="1"/>
  <c r="X44" i="103"/>
  <c r="T47" i="103"/>
  <c r="T70" i="103"/>
  <c r="J117" i="103"/>
  <c r="K125" i="103"/>
  <c r="J126" i="103"/>
  <c r="X159" i="103"/>
  <c r="O159" i="103"/>
  <c r="V159" i="103"/>
  <c r="V184" i="103"/>
  <c r="W184" i="103"/>
  <c r="R184" i="103"/>
  <c r="Q184" i="103"/>
  <c r="O184" i="103"/>
  <c r="W186" i="103"/>
  <c r="M186" i="103" s="1"/>
  <c r="O186" i="103"/>
  <c r="U186" i="103"/>
  <c r="Q191" i="103"/>
  <c r="W191" i="103"/>
  <c r="U191" i="103"/>
  <c r="V195" i="103"/>
  <c r="T195" i="103"/>
  <c r="S195" i="103"/>
  <c r="U195" i="103"/>
  <c r="Q195" i="103"/>
  <c r="W206" i="103"/>
  <c r="I206" i="103"/>
  <c r="Y206" i="103" s="1"/>
  <c r="U206" i="103"/>
  <c r="S206" i="103"/>
  <c r="N206" i="103" s="1"/>
  <c r="R220" i="103"/>
  <c r="V231" i="103"/>
  <c r="T231" i="103"/>
  <c r="V235" i="103"/>
  <c r="S235" i="103"/>
  <c r="P235" i="103"/>
  <c r="W235" i="103"/>
  <c r="M235" i="103" s="1"/>
  <c r="O278" i="103"/>
  <c r="S305" i="103"/>
  <c r="T71" i="103"/>
  <c r="V71" i="103"/>
  <c r="U71" i="103"/>
  <c r="W82" i="103"/>
  <c r="V82" i="103"/>
  <c r="T82" i="103"/>
  <c r="P32" i="103"/>
  <c r="X70" i="103"/>
  <c r="U80" i="103"/>
  <c r="Q80" i="103"/>
  <c r="P98" i="103"/>
  <c r="K98" i="103" s="1"/>
  <c r="V98" i="103"/>
  <c r="V192" i="103"/>
  <c r="P192" i="103"/>
  <c r="I192" i="103"/>
  <c r="Y192" i="103" s="1"/>
  <c r="W192" i="103"/>
  <c r="W194" i="103"/>
  <c r="U194" i="103"/>
  <c r="R194" i="103"/>
  <c r="O194" i="103"/>
  <c r="V203" i="103"/>
  <c r="R203" i="103"/>
  <c r="P203" i="103"/>
  <c r="R339" i="103"/>
  <c r="K463" i="103"/>
  <c r="V11" i="103"/>
  <c r="U17" i="103"/>
  <c r="X29" i="103"/>
  <c r="Q32" i="103"/>
  <c r="L32" i="103" s="1"/>
  <c r="W47" i="103"/>
  <c r="S60" i="103"/>
  <c r="P65" i="103"/>
  <c r="Q73" i="103"/>
  <c r="W97" i="103"/>
  <c r="M97" i="103" s="1"/>
  <c r="S97" i="103"/>
  <c r="O97" i="103"/>
  <c r="O99" i="103"/>
  <c r="K116" i="103"/>
  <c r="L118" i="103"/>
  <c r="U139" i="103"/>
  <c r="X141" i="103"/>
  <c r="W143" i="103"/>
  <c r="Q143" i="103"/>
  <c r="X175" i="103"/>
  <c r="V175" i="103"/>
  <c r="L175" i="103" s="1"/>
  <c r="U175" i="103"/>
  <c r="O175" i="103"/>
  <c r="T188" i="103"/>
  <c r="W193" i="103"/>
  <c r="T193" i="103"/>
  <c r="W198" i="103"/>
  <c r="Q198" i="103"/>
  <c r="X198" i="103"/>
  <c r="P198" i="103"/>
  <c r="W292" i="103"/>
  <c r="U292" i="103"/>
  <c r="Q292" i="103"/>
  <c r="P292" i="103"/>
  <c r="I292" i="103"/>
  <c r="Y292" i="103" s="1"/>
  <c r="U295" i="103"/>
  <c r="S295" i="103"/>
  <c r="R295" i="103"/>
  <c r="P342" i="103"/>
  <c r="Q376" i="103"/>
  <c r="I376" i="103"/>
  <c r="Y376" i="103" s="1"/>
  <c r="T379" i="103"/>
  <c r="Q379" i="103"/>
  <c r="P379" i="103"/>
  <c r="J57" i="103"/>
  <c r="X67" i="103"/>
  <c r="L84" i="103"/>
  <c r="R89" i="103"/>
  <c r="M89" i="103" s="1"/>
  <c r="P94" i="103"/>
  <c r="K101" i="103"/>
  <c r="N102" i="103"/>
  <c r="P103" i="103"/>
  <c r="M116" i="103"/>
  <c r="L119" i="103"/>
  <c r="N126" i="103"/>
  <c r="N127" i="103"/>
  <c r="J128" i="103"/>
  <c r="N130" i="103"/>
  <c r="X131" i="103"/>
  <c r="I144" i="103"/>
  <c r="Y144" i="103" s="1"/>
  <c r="O152" i="103"/>
  <c r="J153" i="103"/>
  <c r="K160" i="103"/>
  <c r="K161" i="103"/>
  <c r="X171" i="103"/>
  <c r="L172" i="103"/>
  <c r="R173" i="103"/>
  <c r="M173" i="103" s="1"/>
  <c r="J174" i="103"/>
  <c r="J191" i="103"/>
  <c r="P197" i="103"/>
  <c r="L211" i="103"/>
  <c r="V250" i="103"/>
  <c r="I250" i="103"/>
  <c r="Y250" i="103" s="1"/>
  <c r="S250" i="103"/>
  <c r="M265" i="103"/>
  <c r="N266" i="103"/>
  <c r="J348" i="103"/>
  <c r="K351" i="103"/>
  <c r="L355" i="103"/>
  <c r="J357" i="103"/>
  <c r="J373" i="103"/>
  <c r="J375" i="103"/>
  <c r="N389" i="103"/>
  <c r="J399" i="103"/>
  <c r="M402" i="103"/>
  <c r="J414" i="103"/>
  <c r="M421" i="103"/>
  <c r="J441" i="103"/>
  <c r="J451" i="103"/>
  <c r="K465" i="103"/>
  <c r="X89" i="103"/>
  <c r="N89" i="103" s="1"/>
  <c r="S94" i="103"/>
  <c r="R103" i="103"/>
  <c r="J105" i="103"/>
  <c r="L112" i="103"/>
  <c r="M118" i="103"/>
  <c r="K121" i="103"/>
  <c r="M124" i="103"/>
  <c r="L129" i="103"/>
  <c r="M130" i="103"/>
  <c r="P144" i="103"/>
  <c r="U153" i="103"/>
  <c r="M160" i="103"/>
  <c r="M161" i="103"/>
  <c r="K163" i="103"/>
  <c r="N165" i="103"/>
  <c r="L174" i="103"/>
  <c r="V258" i="103"/>
  <c r="S258" i="103"/>
  <c r="Q258" i="103"/>
  <c r="W258" i="103"/>
  <c r="X258" i="103"/>
  <c r="K260" i="103"/>
  <c r="K270" i="103"/>
  <c r="T274" i="103"/>
  <c r="V274" i="103"/>
  <c r="J316" i="103"/>
  <c r="M316" i="103"/>
  <c r="K317" i="103"/>
  <c r="W325" i="103"/>
  <c r="X325" i="103"/>
  <c r="N325" i="103" s="1"/>
  <c r="U325" i="103"/>
  <c r="O325" i="103"/>
  <c r="N334" i="103"/>
  <c r="M358" i="103"/>
  <c r="K389" i="103"/>
  <c r="M400" i="103"/>
  <c r="M415" i="103"/>
  <c r="J435" i="103"/>
  <c r="N443" i="103"/>
  <c r="J444" i="103"/>
  <c r="N466" i="103"/>
  <c r="K481" i="103"/>
  <c r="S57" i="103"/>
  <c r="J84" i="103"/>
  <c r="T94" i="103"/>
  <c r="J94" i="103" s="1"/>
  <c r="U103" i="103"/>
  <c r="N120" i="103"/>
  <c r="L121" i="103"/>
  <c r="Q144" i="103"/>
  <c r="L144" i="103" s="1"/>
  <c r="I234" i="103"/>
  <c r="Y234" i="103" s="1"/>
  <c r="O234" i="103"/>
  <c r="L322" i="103"/>
  <c r="S330" i="103"/>
  <c r="W330" i="103"/>
  <c r="L410" i="103"/>
  <c r="Q380" i="103"/>
  <c r="U380" i="103"/>
  <c r="S380" i="103"/>
  <c r="M395" i="103"/>
  <c r="N397" i="103"/>
  <c r="M405" i="103"/>
  <c r="J457" i="103"/>
  <c r="X144" i="103"/>
  <c r="J248" i="103"/>
  <c r="J333" i="103"/>
  <c r="J335" i="103"/>
  <c r="W348" i="103"/>
  <c r="U348" i="103"/>
  <c r="R348" i="103"/>
  <c r="L371" i="103"/>
  <c r="V391" i="103"/>
  <c r="L391" i="103" s="1"/>
  <c r="R391" i="103"/>
  <c r="X391" i="103"/>
  <c r="W391" i="103"/>
  <c r="K207" i="103"/>
  <c r="J222" i="103"/>
  <c r="I238" i="103"/>
  <c r="Y238" i="103" s="1"/>
  <c r="J244" i="103"/>
  <c r="K252" i="103"/>
  <c r="K255" i="103"/>
  <c r="P259" i="103"/>
  <c r="O276" i="103"/>
  <c r="O289" i="103"/>
  <c r="U304" i="103"/>
  <c r="J311" i="103"/>
  <c r="K319" i="103"/>
  <c r="L320" i="103"/>
  <c r="S322" i="103"/>
  <c r="L352" i="103"/>
  <c r="S355" i="103"/>
  <c r="M359" i="103"/>
  <c r="K360" i="103"/>
  <c r="N364" i="103"/>
  <c r="J365" i="103"/>
  <c r="N366" i="103"/>
  <c r="I371" i="103"/>
  <c r="Y371" i="103" s="1"/>
  <c r="X371" i="103"/>
  <c r="K377" i="103"/>
  <c r="M387" i="103"/>
  <c r="M389" i="103"/>
  <c r="L395" i="103"/>
  <c r="M396" i="103"/>
  <c r="L413" i="103"/>
  <c r="L441" i="103"/>
  <c r="X449" i="103"/>
  <c r="L452" i="103"/>
  <c r="J456" i="103"/>
  <c r="L462" i="103"/>
  <c r="J475" i="103"/>
  <c r="M481" i="103"/>
  <c r="K490" i="103"/>
  <c r="M413" i="103"/>
  <c r="K418" i="103"/>
  <c r="L419" i="103"/>
  <c r="K424" i="103"/>
  <c r="L425" i="103"/>
  <c r="K431" i="103"/>
  <c r="K433" i="103"/>
  <c r="L434" i="103"/>
  <c r="M436" i="103"/>
  <c r="M441" i="103"/>
  <c r="N442" i="103"/>
  <c r="L454" i="103"/>
  <c r="K456" i="103"/>
  <c r="N481" i="103"/>
  <c r="N482" i="103"/>
  <c r="J491" i="103"/>
  <c r="J494" i="103"/>
  <c r="M315" i="103"/>
  <c r="N316" i="103"/>
  <c r="L317" i="103"/>
  <c r="K358" i="103"/>
  <c r="L359" i="103"/>
  <c r="L363" i="103"/>
  <c r="K371" i="103"/>
  <c r="L387" i="103"/>
  <c r="N399" i="103"/>
  <c r="N400" i="103"/>
  <c r="L417" i="103"/>
  <c r="N420" i="103"/>
  <c r="M425" i="103"/>
  <c r="M428" i="103"/>
  <c r="L433" i="103"/>
  <c r="K449" i="103"/>
  <c r="N450" i="103"/>
  <c r="M454" i="103"/>
  <c r="K459" i="103"/>
  <c r="L474" i="103"/>
  <c r="M490" i="103"/>
  <c r="N491" i="103"/>
  <c r="J211" i="103"/>
  <c r="J214" i="103"/>
  <c r="S238" i="103"/>
  <c r="X259" i="103"/>
  <c r="L260" i="103"/>
  <c r="N261" i="103"/>
  <c r="N263" i="103"/>
  <c r="L269" i="103"/>
  <c r="T276" i="103"/>
  <c r="T289" i="103"/>
  <c r="K310" i="103"/>
  <c r="J337" i="103"/>
  <c r="J344" i="103"/>
  <c r="L354" i="103"/>
  <c r="X355" i="103"/>
  <c r="J364" i="103"/>
  <c r="M370" i="103"/>
  <c r="K376" i="103"/>
  <c r="N387" i="103"/>
  <c r="M407" i="103"/>
  <c r="J409" i="103"/>
  <c r="N424" i="103"/>
  <c r="J425" i="103"/>
  <c r="N431" i="103"/>
  <c r="K436" i="103"/>
  <c r="R449" i="103"/>
  <c r="X452" i="103"/>
  <c r="W456" i="103"/>
  <c r="K457" i="103"/>
  <c r="L463" i="103"/>
  <c r="K473" i="103"/>
  <c r="K475" i="103"/>
  <c r="N475" i="103"/>
  <c r="J477" i="103"/>
  <c r="K478" i="103"/>
  <c r="L482" i="103"/>
  <c r="J484" i="103"/>
  <c r="K485" i="103"/>
  <c r="N485" i="103"/>
  <c r="K486" i="103"/>
  <c r="K489" i="103"/>
  <c r="L490" i="103"/>
  <c r="M494" i="103"/>
  <c r="L202" i="103"/>
  <c r="J203" i="103"/>
  <c r="P204" i="103"/>
  <c r="L209" i="103"/>
  <c r="K211" i="103"/>
  <c r="L212" i="103"/>
  <c r="N217" i="103"/>
  <c r="K242" i="103"/>
  <c r="U246" i="103"/>
  <c r="K247" i="103"/>
  <c r="J267" i="103"/>
  <c r="X276" i="103"/>
  <c r="L280" i="103"/>
  <c r="X289" i="103"/>
  <c r="I304" i="103"/>
  <c r="Y304" i="103" s="1"/>
  <c r="K308" i="103"/>
  <c r="L311" i="103"/>
  <c r="J322" i="103"/>
  <c r="N332" i="103"/>
  <c r="M334" i="103"/>
  <c r="J349" i="103"/>
  <c r="J371" i="103"/>
  <c r="M374" i="103"/>
  <c r="J396" i="103"/>
  <c r="K409" i="103"/>
  <c r="L421" i="103"/>
  <c r="K438" i="103"/>
  <c r="L445" i="103"/>
  <c r="I452" i="103"/>
  <c r="Y452" i="103" s="1"/>
  <c r="X456" i="103"/>
  <c r="J459" i="103"/>
  <c r="I460" i="103"/>
  <c r="Y460" i="103" s="1"/>
  <c r="L466" i="103"/>
  <c r="K468" i="103"/>
  <c r="L487" i="103"/>
  <c r="M416" i="103"/>
  <c r="W406" i="103"/>
  <c r="S49" i="103"/>
  <c r="W51" i="103"/>
  <c r="X68" i="103"/>
  <c r="S68" i="103"/>
  <c r="R68" i="103"/>
  <c r="V68" i="103"/>
  <c r="X69" i="103"/>
  <c r="V78" i="103"/>
  <c r="L78" i="103" s="1"/>
  <c r="I78" i="103"/>
  <c r="Y78" i="103" s="1"/>
  <c r="S78" i="103"/>
  <c r="X78" i="103"/>
  <c r="R78" i="103"/>
  <c r="S81" i="103"/>
  <c r="Q105" i="103"/>
  <c r="W105" i="103"/>
  <c r="X148" i="103"/>
  <c r="U148" i="103"/>
  <c r="T148" i="103"/>
  <c r="O148" i="103"/>
  <c r="W148" i="103"/>
  <c r="V200" i="103"/>
  <c r="S200" i="103"/>
  <c r="I200" i="103"/>
  <c r="Y200" i="103" s="1"/>
  <c r="W219" i="103"/>
  <c r="S271" i="103"/>
  <c r="U271" i="103"/>
  <c r="T271" i="103"/>
  <c r="R271" i="103"/>
  <c r="Q271" i="103"/>
  <c r="U382" i="103"/>
  <c r="T382" i="103"/>
  <c r="Q382" i="103"/>
  <c r="W382" i="103"/>
  <c r="V382" i="103"/>
  <c r="P382" i="103"/>
  <c r="I382" i="103"/>
  <c r="Y382" i="103" s="1"/>
  <c r="O390" i="103"/>
  <c r="V390" i="103"/>
  <c r="W390" i="103"/>
  <c r="U390" i="103"/>
  <c r="T390" i="103"/>
  <c r="X390" i="103"/>
  <c r="I390" i="103"/>
  <c r="Y390" i="103" s="1"/>
  <c r="J391" i="103"/>
  <c r="I38" i="103"/>
  <c r="Y38" i="103" s="1"/>
  <c r="W45" i="103"/>
  <c r="T45" i="103"/>
  <c r="X45" i="103"/>
  <c r="O54" i="103"/>
  <c r="T61" i="103"/>
  <c r="J61" i="103" s="1"/>
  <c r="Q62" i="103"/>
  <c r="O74" i="103"/>
  <c r="U81" i="103"/>
  <c r="Q86" i="103"/>
  <c r="X97" i="103"/>
  <c r="Q97" i="103"/>
  <c r="P97" i="103"/>
  <c r="T97" i="103"/>
  <c r="U97" i="103"/>
  <c r="K102" i="103"/>
  <c r="V108" i="103"/>
  <c r="Q110" i="103"/>
  <c r="I110" i="103"/>
  <c r="Y110" i="103" s="1"/>
  <c r="K115" i="103"/>
  <c r="I121" i="103"/>
  <c r="Y121" i="103" s="1"/>
  <c r="S121" i="103"/>
  <c r="N121" i="103" s="1"/>
  <c r="W121" i="103"/>
  <c r="R121" i="103"/>
  <c r="J127" i="103"/>
  <c r="K129" i="103"/>
  <c r="W147" i="103"/>
  <c r="M147" i="103" s="1"/>
  <c r="X147" i="103"/>
  <c r="U147" i="103"/>
  <c r="I147" i="103"/>
  <c r="Y147" i="103" s="1"/>
  <c r="T147" i="103"/>
  <c r="P147" i="103"/>
  <c r="Q147" i="103"/>
  <c r="O147" i="103"/>
  <c r="V152" i="103"/>
  <c r="W152" i="103"/>
  <c r="M152" i="103" s="1"/>
  <c r="I152" i="103"/>
  <c r="Y152" i="103" s="1"/>
  <c r="U152" i="103"/>
  <c r="T152" i="103"/>
  <c r="P152" i="103"/>
  <c r="X152" i="103"/>
  <c r="S152" i="103"/>
  <c r="P178" i="103"/>
  <c r="K178" i="103" s="1"/>
  <c r="I178" i="103"/>
  <c r="Y178" i="103" s="1"/>
  <c r="V178" i="103"/>
  <c r="V242" i="103"/>
  <c r="L242" i="103" s="1"/>
  <c r="W242" i="103"/>
  <c r="I242" i="103"/>
  <c r="Y242" i="103" s="1"/>
  <c r="X242" i="103"/>
  <c r="R242" i="103"/>
  <c r="W254" i="103"/>
  <c r="I254" i="103"/>
  <c r="Y254" i="103" s="1"/>
  <c r="X254" i="103"/>
  <c r="N254" i="103" s="1"/>
  <c r="Q254" i="103"/>
  <c r="V340" i="103"/>
  <c r="W340" i="103"/>
  <c r="U340" i="103"/>
  <c r="Q340" i="103"/>
  <c r="P340" i="103"/>
  <c r="I340" i="103"/>
  <c r="Y340" i="103" s="1"/>
  <c r="S340" i="103"/>
  <c r="N340" i="103" s="1"/>
  <c r="R340" i="103"/>
  <c r="I83" i="103"/>
  <c r="Y83" i="103" s="1"/>
  <c r="X92" i="103"/>
  <c r="S92" i="103"/>
  <c r="R92" i="103"/>
  <c r="V92" i="103"/>
  <c r="V136" i="103"/>
  <c r="W136" i="103"/>
  <c r="I136" i="103"/>
  <c r="Y136" i="103" s="1"/>
  <c r="U136" i="103"/>
  <c r="Q136" i="103"/>
  <c r="V177" i="103"/>
  <c r="U177" i="103"/>
  <c r="T177" i="103"/>
  <c r="W177" i="103"/>
  <c r="V219" i="103"/>
  <c r="R219" i="103"/>
  <c r="W230" i="103"/>
  <c r="X230" i="103"/>
  <c r="N230" i="103" s="1"/>
  <c r="I230" i="103"/>
  <c r="Y230" i="103" s="1"/>
  <c r="U230" i="103"/>
  <c r="P230" i="103"/>
  <c r="T230" i="103"/>
  <c r="X9" i="103"/>
  <c r="Q9" i="103"/>
  <c r="I9" i="103"/>
  <c r="Y9" i="103" s="1"/>
  <c r="T9" i="103"/>
  <c r="I13" i="103"/>
  <c r="Y13" i="103" s="1"/>
  <c r="Q13" i="103"/>
  <c r="V20" i="103"/>
  <c r="I21" i="103"/>
  <c r="Y21" i="103" s="1"/>
  <c r="W24" i="103"/>
  <c r="U24" i="103"/>
  <c r="V29" i="103"/>
  <c r="T29" i="103"/>
  <c r="W29" i="103"/>
  <c r="I30" i="103"/>
  <c r="Y30" i="103" s="1"/>
  <c r="P40" i="103"/>
  <c r="T66" i="103"/>
  <c r="I68" i="103"/>
  <c r="Y68" i="103" s="1"/>
  <c r="U72" i="103"/>
  <c r="X72" i="103"/>
  <c r="W72" i="103"/>
  <c r="W78" i="103"/>
  <c r="K84" i="103"/>
  <c r="V87" i="103"/>
  <c r="N101" i="103"/>
  <c r="W107" i="103"/>
  <c r="Q107" i="103"/>
  <c r="P107" i="103"/>
  <c r="X107" i="103"/>
  <c r="R111" i="103"/>
  <c r="M111" i="103" s="1"/>
  <c r="J113" i="103"/>
  <c r="W115" i="103"/>
  <c r="S115" i="103"/>
  <c r="X115" i="103"/>
  <c r="N125" i="103"/>
  <c r="K130" i="103"/>
  <c r="I133" i="103"/>
  <c r="Y133" i="103" s="1"/>
  <c r="U142" i="103"/>
  <c r="Q142" i="103"/>
  <c r="I142" i="103"/>
  <c r="Y142" i="103" s="1"/>
  <c r="T142" i="103"/>
  <c r="R142" i="103"/>
  <c r="Q200" i="103"/>
  <c r="L200" i="103" s="1"/>
  <c r="M217" i="103"/>
  <c r="S218" i="103"/>
  <c r="Q218" i="103"/>
  <c r="P218" i="103"/>
  <c r="W218" i="103"/>
  <c r="I218" i="103"/>
  <c r="Y218" i="103" s="1"/>
  <c r="U218" i="103"/>
  <c r="M266" i="103"/>
  <c r="V271" i="103"/>
  <c r="U285" i="103"/>
  <c r="V285" i="103"/>
  <c r="S285" i="103"/>
  <c r="N285" i="103" s="1"/>
  <c r="W285" i="103"/>
  <c r="W321" i="103"/>
  <c r="R321" i="103"/>
  <c r="S321" i="103"/>
  <c r="N321" i="103" s="1"/>
  <c r="I321" i="103"/>
  <c r="Y321" i="103" s="1"/>
  <c r="S323" i="103"/>
  <c r="X323" i="103"/>
  <c r="W323" i="103"/>
  <c r="I323" i="103"/>
  <c r="Y323" i="103" s="1"/>
  <c r="R323" i="103"/>
  <c r="V329" i="103"/>
  <c r="X329" i="103"/>
  <c r="I329" i="103"/>
  <c r="Y329" i="103" s="1"/>
  <c r="W329" i="103"/>
  <c r="T329" i="103"/>
  <c r="Q329" i="103"/>
  <c r="O329" i="103"/>
  <c r="R329" i="103"/>
  <c r="P329" i="103"/>
  <c r="W388" i="103"/>
  <c r="S388" i="103"/>
  <c r="I388" i="103"/>
  <c r="Y388" i="103" s="1"/>
  <c r="U8" i="103"/>
  <c r="X8" i="103"/>
  <c r="W8" i="103"/>
  <c r="Q8" i="103"/>
  <c r="T8" i="103"/>
  <c r="J8" i="103" s="1"/>
  <c r="W41" i="103"/>
  <c r="T41" i="103"/>
  <c r="W90" i="103"/>
  <c r="S90" i="103"/>
  <c r="O90" i="103"/>
  <c r="P215" i="103"/>
  <c r="X215" i="103"/>
  <c r="V215" i="103"/>
  <c r="I8" i="103"/>
  <c r="Y8" i="103" s="1"/>
  <c r="I41" i="103"/>
  <c r="Y41" i="103" s="1"/>
  <c r="W46" i="103"/>
  <c r="W49" i="103"/>
  <c r="Q49" i="103"/>
  <c r="P49" i="103"/>
  <c r="K49" i="103" s="1"/>
  <c r="T49" i="103"/>
  <c r="X49" i="103"/>
  <c r="I51" i="103"/>
  <c r="Y51" i="103" s="1"/>
  <c r="R51" i="103"/>
  <c r="W81" i="103"/>
  <c r="Q81" i="103"/>
  <c r="P81" i="103"/>
  <c r="T81" i="103"/>
  <c r="Q111" i="103"/>
  <c r="M117" i="103"/>
  <c r="W163" i="103"/>
  <c r="M163" i="103" s="1"/>
  <c r="S163" i="103"/>
  <c r="I163" i="103"/>
  <c r="Y163" i="103" s="1"/>
  <c r="X163" i="103"/>
  <c r="Q163" i="103"/>
  <c r="X170" i="103"/>
  <c r="O170" i="103"/>
  <c r="I170" i="103"/>
  <c r="Y170" i="103" s="1"/>
  <c r="U170" i="103"/>
  <c r="K213" i="103"/>
  <c r="P8" i="103"/>
  <c r="W20" i="103"/>
  <c r="X52" i="103"/>
  <c r="T52" i="103"/>
  <c r="S52" i="103"/>
  <c r="V54" i="103"/>
  <c r="L54" i="103" s="1"/>
  <c r="S54" i="103"/>
  <c r="R54" i="103"/>
  <c r="W54" i="103"/>
  <c r="T54" i="103"/>
  <c r="V62" i="103"/>
  <c r="U62" i="103"/>
  <c r="I62" i="103"/>
  <c r="Y62" i="103" s="1"/>
  <c r="T62" i="103"/>
  <c r="P62" i="103"/>
  <c r="W62" i="103"/>
  <c r="M62" i="103" s="1"/>
  <c r="V86" i="103"/>
  <c r="P86" i="103"/>
  <c r="X86" i="103"/>
  <c r="O86" i="103"/>
  <c r="S86" i="103"/>
  <c r="U86" i="103"/>
  <c r="U111" i="103"/>
  <c r="K114" i="103"/>
  <c r="S119" i="103"/>
  <c r="I119" i="103"/>
  <c r="Y119" i="103" s="1"/>
  <c r="O133" i="103"/>
  <c r="Q134" i="103"/>
  <c r="V137" i="103"/>
  <c r="L137" i="103" s="1"/>
  <c r="W137" i="103"/>
  <c r="U137" i="103"/>
  <c r="I137" i="103"/>
  <c r="Y137" i="103" s="1"/>
  <c r="T137" i="103"/>
  <c r="P137" i="103"/>
  <c r="X137" i="103"/>
  <c r="S137" i="103"/>
  <c r="X164" i="103"/>
  <c r="T164" i="103"/>
  <c r="O164" i="103"/>
  <c r="W164" i="103"/>
  <c r="W208" i="103"/>
  <c r="I208" i="103"/>
  <c r="Y208" i="103" s="1"/>
  <c r="S208" i="103"/>
  <c r="V208" i="103"/>
  <c r="K238" i="103"/>
  <c r="S239" i="103"/>
  <c r="V243" i="103"/>
  <c r="X243" i="103"/>
  <c r="S243" i="103"/>
  <c r="R243" i="103"/>
  <c r="M243" i="103" s="1"/>
  <c r="R8" i="103"/>
  <c r="U36" i="103"/>
  <c r="W36" i="103"/>
  <c r="I49" i="103"/>
  <c r="Y49" i="103" s="1"/>
  <c r="O51" i="103"/>
  <c r="P53" i="103"/>
  <c r="O53" i="103"/>
  <c r="X53" i="103"/>
  <c r="U54" i="103"/>
  <c r="O59" i="103"/>
  <c r="X62" i="103"/>
  <c r="Q68" i="103"/>
  <c r="O69" i="103"/>
  <c r="I81" i="103"/>
  <c r="Y81" i="103" s="1"/>
  <c r="K83" i="103"/>
  <c r="W86" i="103"/>
  <c r="I92" i="103"/>
  <c r="Y92" i="103" s="1"/>
  <c r="J120" i="103"/>
  <c r="K122" i="103"/>
  <c r="Q133" i="103"/>
  <c r="R170" i="103"/>
  <c r="R177" i="103"/>
  <c r="O230" i="103"/>
  <c r="R245" i="103"/>
  <c r="V245" i="103"/>
  <c r="V297" i="103"/>
  <c r="R297" i="103"/>
  <c r="Q297" i="103"/>
  <c r="P297" i="103"/>
  <c r="W297" i="103"/>
  <c r="S297" i="103"/>
  <c r="O297" i="103"/>
  <c r="J297" i="103" s="1"/>
  <c r="I297" i="103"/>
  <c r="Y297" i="103" s="1"/>
  <c r="X297" i="103"/>
  <c r="S354" i="103"/>
  <c r="X354" i="103"/>
  <c r="I354" i="103"/>
  <c r="Y354" i="103" s="1"/>
  <c r="W354" i="103"/>
  <c r="U41" i="103"/>
  <c r="S83" i="103"/>
  <c r="X83" i="103"/>
  <c r="S111" i="103"/>
  <c r="O111" i="103"/>
  <c r="I111" i="103"/>
  <c r="Y111" i="103" s="1"/>
  <c r="T111" i="103"/>
  <c r="I16" i="103"/>
  <c r="Y16" i="103" s="1"/>
  <c r="S8" i="103"/>
  <c r="R9" i="103"/>
  <c r="O13" i="103"/>
  <c r="X19" i="103"/>
  <c r="T19" i="103"/>
  <c r="W21" i="103"/>
  <c r="I24" i="103"/>
  <c r="Y24" i="103" s="1"/>
  <c r="I29" i="103"/>
  <c r="Y29" i="103" s="1"/>
  <c r="I31" i="103"/>
  <c r="Y31" i="103" s="1"/>
  <c r="P51" i="103"/>
  <c r="X54" i="103"/>
  <c r="P59" i="103"/>
  <c r="I67" i="103"/>
  <c r="Y67" i="103" s="1"/>
  <c r="R67" i="103"/>
  <c r="T68" i="103"/>
  <c r="P69" i="103"/>
  <c r="I72" i="103"/>
  <c r="Y72" i="103" s="1"/>
  <c r="X76" i="103"/>
  <c r="T76" i="103"/>
  <c r="S76" i="103"/>
  <c r="N84" i="103"/>
  <c r="Q92" i="103"/>
  <c r="S100" i="103"/>
  <c r="N100" i="103" s="1"/>
  <c r="P100" i="103"/>
  <c r="R105" i="103"/>
  <c r="I107" i="103"/>
  <c r="Y107" i="103" s="1"/>
  <c r="I115" i="103"/>
  <c r="Y115" i="103" s="1"/>
  <c r="W131" i="103"/>
  <c r="I131" i="103"/>
  <c r="Y131" i="103" s="1"/>
  <c r="S131" i="103"/>
  <c r="P136" i="103"/>
  <c r="V142" i="103"/>
  <c r="K165" i="103"/>
  <c r="W170" i="103"/>
  <c r="S177" i="103"/>
  <c r="S189" i="103"/>
  <c r="Q189" i="103"/>
  <c r="O189" i="103"/>
  <c r="X189" i="103"/>
  <c r="V189" i="103"/>
  <c r="P219" i="103"/>
  <c r="Q230" i="103"/>
  <c r="S234" i="103"/>
  <c r="N234" i="103" s="1"/>
  <c r="T234" i="103"/>
  <c r="Q234" i="103"/>
  <c r="P234" i="103"/>
  <c r="W234" i="103"/>
  <c r="U234" i="103"/>
  <c r="X239" i="103"/>
  <c r="Q244" i="103"/>
  <c r="S244" i="103"/>
  <c r="R244" i="103"/>
  <c r="W244" i="103"/>
  <c r="U244" i="103"/>
  <c r="S329" i="103"/>
  <c r="W11" i="103"/>
  <c r="T43" i="103"/>
  <c r="T42" i="103" s="1"/>
  <c r="J58" i="103"/>
  <c r="S73" i="103"/>
  <c r="P89" i="103"/>
  <c r="Q94" i="103"/>
  <c r="N104" i="103"/>
  <c r="L122" i="103"/>
  <c r="K127" i="103"/>
  <c r="S135" i="103"/>
  <c r="R135" i="103"/>
  <c r="Q135" i="103"/>
  <c r="V140" i="103"/>
  <c r="P140" i="103"/>
  <c r="X140" i="103"/>
  <c r="N140" i="103" s="1"/>
  <c r="O140" i="103"/>
  <c r="W140" i="103"/>
  <c r="R140" i="103"/>
  <c r="U140" i="103"/>
  <c r="W149" i="103"/>
  <c r="O149" i="103"/>
  <c r="I149" i="103"/>
  <c r="Y149" i="103" s="1"/>
  <c r="R149" i="103"/>
  <c r="W153" i="103"/>
  <c r="S153" i="103"/>
  <c r="T169" i="103"/>
  <c r="O169" i="103"/>
  <c r="Q183" i="103"/>
  <c r="O183" i="103"/>
  <c r="J183" i="103" s="1"/>
  <c r="I183" i="103"/>
  <c r="Y183" i="103" s="1"/>
  <c r="U183" i="103"/>
  <c r="W222" i="103"/>
  <c r="X222" i="103"/>
  <c r="I222" i="103"/>
  <c r="Y222" i="103" s="1"/>
  <c r="U222" i="103"/>
  <c r="P222" i="103"/>
  <c r="Q236" i="103"/>
  <c r="S236" i="103"/>
  <c r="R236" i="103"/>
  <c r="U236" i="103"/>
  <c r="J251" i="103"/>
  <c r="Q262" i="103"/>
  <c r="O262" i="103"/>
  <c r="I262" i="103"/>
  <c r="Y262" i="103" s="1"/>
  <c r="S262" i="103"/>
  <c r="N262" i="103" s="1"/>
  <c r="X283" i="103"/>
  <c r="W283" i="103"/>
  <c r="V283" i="103"/>
  <c r="Q283" i="103"/>
  <c r="O283" i="103"/>
  <c r="W300" i="103"/>
  <c r="T300" i="103"/>
  <c r="I300" i="103"/>
  <c r="Y300" i="103" s="1"/>
  <c r="S300" i="103"/>
  <c r="R300" i="103"/>
  <c r="O300" i="103"/>
  <c r="U300" i="103"/>
  <c r="Q300" i="103"/>
  <c r="P300" i="103"/>
  <c r="P301" i="103"/>
  <c r="X301" i="103"/>
  <c r="V306" i="103"/>
  <c r="U306" i="103"/>
  <c r="V314" i="103"/>
  <c r="R314" i="103"/>
  <c r="O314" i="103"/>
  <c r="W318" i="103"/>
  <c r="S318" i="103"/>
  <c r="R318" i="103"/>
  <c r="Q318" i="103"/>
  <c r="L318" i="103" s="1"/>
  <c r="O318" i="103"/>
  <c r="I318" i="103"/>
  <c r="Y318" i="103" s="1"/>
  <c r="X318" i="103"/>
  <c r="W350" i="103"/>
  <c r="S350" i="103"/>
  <c r="U14" i="103"/>
  <c r="R32" i="103"/>
  <c r="U33" i="103"/>
  <c r="R47" i="103"/>
  <c r="T89" i="103"/>
  <c r="U94" i="103"/>
  <c r="S99" i="103"/>
  <c r="N99" i="103" s="1"/>
  <c r="M102" i="103"/>
  <c r="K105" i="103"/>
  <c r="M112" i="103"/>
  <c r="M122" i="103"/>
  <c r="M126" i="103"/>
  <c r="L127" i="103"/>
  <c r="K128" i="103"/>
  <c r="N128" i="103"/>
  <c r="L130" i="103"/>
  <c r="S149" i="103"/>
  <c r="R153" i="103"/>
  <c r="V183" i="103"/>
  <c r="S210" i="103"/>
  <c r="I210" i="103"/>
  <c r="Y210" i="103" s="1"/>
  <c r="W210" i="103"/>
  <c r="Q222" i="103"/>
  <c r="S255" i="103"/>
  <c r="X255" i="103"/>
  <c r="V262" i="103"/>
  <c r="L319" i="103"/>
  <c r="R335" i="103"/>
  <c r="S335" i="103"/>
  <c r="K452" i="103"/>
  <c r="O11" i="103"/>
  <c r="X14" i="103"/>
  <c r="S32" i="103"/>
  <c r="V33" i="103"/>
  <c r="X37" i="103"/>
  <c r="S47" i="103"/>
  <c r="Q57" i="103"/>
  <c r="T60" i="103"/>
  <c r="S65" i="103"/>
  <c r="Q70" i="103"/>
  <c r="P73" i="103"/>
  <c r="K73" i="103" s="1"/>
  <c r="K77" i="103"/>
  <c r="U89" i="103"/>
  <c r="W94" i="103"/>
  <c r="U99" i="103"/>
  <c r="T103" i="103"/>
  <c r="L117" i="103"/>
  <c r="L123" i="103"/>
  <c r="K124" i="103"/>
  <c r="J125" i="103"/>
  <c r="M125" i="103"/>
  <c r="J134" i="103"/>
  <c r="Q140" i="103"/>
  <c r="V149" i="103"/>
  <c r="W156" i="103"/>
  <c r="S156" i="103"/>
  <c r="O156" i="103"/>
  <c r="U156" i="103"/>
  <c r="V179" i="103"/>
  <c r="U179" i="103"/>
  <c r="I179" i="103"/>
  <c r="Y179" i="103" s="1"/>
  <c r="T179" i="103"/>
  <c r="S179" i="103"/>
  <c r="X179" i="103"/>
  <c r="O179" i="103"/>
  <c r="W183" i="103"/>
  <c r="K208" i="103"/>
  <c r="S222" i="103"/>
  <c r="W236" i="103"/>
  <c r="J240" i="103"/>
  <c r="V251" i="103"/>
  <c r="X251" i="103"/>
  <c r="S251" i="103"/>
  <c r="W251" i="103"/>
  <c r="M251" i="103" s="1"/>
  <c r="W262" i="103"/>
  <c r="U272" i="103"/>
  <c r="P272" i="103"/>
  <c r="W272" i="103"/>
  <c r="W284" i="103"/>
  <c r="P284" i="103"/>
  <c r="O284" i="103"/>
  <c r="J284" i="103" s="1"/>
  <c r="X284" i="103"/>
  <c r="S284" i="103"/>
  <c r="R284" i="103"/>
  <c r="Q284" i="103"/>
  <c r="I284" i="103"/>
  <c r="Y284" i="103" s="1"/>
  <c r="U284" i="103"/>
  <c r="X300" i="103"/>
  <c r="W307" i="103"/>
  <c r="V307" i="103"/>
  <c r="U307" i="103"/>
  <c r="R307" i="103"/>
  <c r="X307" i="103"/>
  <c r="O307" i="103"/>
  <c r="I307" i="103"/>
  <c r="Y307" i="103" s="1"/>
  <c r="J321" i="103"/>
  <c r="X336" i="103"/>
  <c r="V336" i="103"/>
  <c r="Q336" i="103"/>
  <c r="V337" i="103"/>
  <c r="L337" i="103" s="1"/>
  <c r="X337" i="103"/>
  <c r="I337" i="103"/>
  <c r="Y337" i="103" s="1"/>
  <c r="W337" i="103"/>
  <c r="R337" i="103"/>
  <c r="P337" i="103"/>
  <c r="S337" i="103"/>
  <c r="Q348" i="103"/>
  <c r="S348" i="103"/>
  <c r="R139" i="103"/>
  <c r="M139" i="103" s="1"/>
  <c r="J162" i="103"/>
  <c r="J166" i="103"/>
  <c r="M172" i="103"/>
  <c r="R176" i="103"/>
  <c r="X181" i="103"/>
  <c r="V191" i="103"/>
  <c r="R195" i="103"/>
  <c r="R196" i="103"/>
  <c r="Q204" i="103"/>
  <c r="L213" i="103"/>
  <c r="U226" i="103"/>
  <c r="W228" i="103"/>
  <c r="J247" i="103"/>
  <c r="Q250" i="103"/>
  <c r="J263" i="103"/>
  <c r="V273" i="103"/>
  <c r="X273" i="103"/>
  <c r="W273" i="103"/>
  <c r="I273" i="103"/>
  <c r="Y273" i="103" s="1"/>
  <c r="Q273" i="103"/>
  <c r="P299" i="103"/>
  <c r="I299" i="103"/>
  <c r="Y299" i="103" s="1"/>
  <c r="P302" i="103"/>
  <c r="O302" i="103"/>
  <c r="S343" i="103"/>
  <c r="X343" i="103"/>
  <c r="W343" i="103"/>
  <c r="J345" i="103"/>
  <c r="L374" i="103"/>
  <c r="I379" i="103"/>
  <c r="Y379" i="103" s="1"/>
  <c r="V383" i="103"/>
  <c r="X383" i="103"/>
  <c r="I383" i="103"/>
  <c r="Y383" i="103" s="1"/>
  <c r="W383" i="103"/>
  <c r="T383" i="103"/>
  <c r="Q383" i="103"/>
  <c r="N384" i="103"/>
  <c r="K403" i="103"/>
  <c r="S457" i="103"/>
  <c r="I457" i="103"/>
  <c r="Y457" i="103" s="1"/>
  <c r="R457" i="103"/>
  <c r="M457" i="103" s="1"/>
  <c r="X457" i="103"/>
  <c r="J136" i="103"/>
  <c r="X139" i="103"/>
  <c r="R141" i="103"/>
  <c r="R144" i="103"/>
  <c r="M165" i="103"/>
  <c r="M167" i="103"/>
  <c r="Q171" i="103"/>
  <c r="S173" i="103"/>
  <c r="M174" i="103"/>
  <c r="X176" i="103"/>
  <c r="O181" i="103"/>
  <c r="V186" i="103"/>
  <c r="V194" i="103"/>
  <c r="L194" i="103" s="1"/>
  <c r="W195" i="103"/>
  <c r="N202" i="103"/>
  <c r="W203" i="103"/>
  <c r="U204" i="103"/>
  <c r="R205" i="103"/>
  <c r="J206" i="103"/>
  <c r="M211" i="103"/>
  <c r="M212" i="103"/>
  <c r="M213" i="103"/>
  <c r="T225" i="103"/>
  <c r="O226" i="103"/>
  <c r="W227" i="103"/>
  <c r="O228" i="103"/>
  <c r="J236" i="103"/>
  <c r="V240" i="103"/>
  <c r="R249" i="103"/>
  <c r="U250" i="103"/>
  <c r="K250" i="103" s="1"/>
  <c r="K264" i="103"/>
  <c r="N264" i="103"/>
  <c r="P273" i="103"/>
  <c r="V299" i="103"/>
  <c r="L299" i="103" s="1"/>
  <c r="L303" i="103"/>
  <c r="S339" i="103"/>
  <c r="X339" i="103"/>
  <c r="W339" i="103"/>
  <c r="S346" i="103"/>
  <c r="Q346" i="103"/>
  <c r="P346" i="103"/>
  <c r="U346" i="103"/>
  <c r="W346" i="103"/>
  <c r="M357" i="103"/>
  <c r="L358" i="103"/>
  <c r="P383" i="103"/>
  <c r="O139" i="103"/>
  <c r="U141" i="103"/>
  <c r="S144" i="103"/>
  <c r="W162" i="103"/>
  <c r="L166" i="103"/>
  <c r="K167" i="103"/>
  <c r="J168" i="103"/>
  <c r="R171" i="103"/>
  <c r="M171" i="103" s="1"/>
  <c r="V173" i="103"/>
  <c r="O176" i="103"/>
  <c r="Q181" i="103"/>
  <c r="X186" i="103"/>
  <c r="R192" i="103"/>
  <c r="X194" i="103"/>
  <c r="O195" i="103"/>
  <c r="X195" i="103"/>
  <c r="X203" i="103"/>
  <c r="W204" i="103"/>
  <c r="P206" i="103"/>
  <c r="V207" i="103"/>
  <c r="J210" i="103"/>
  <c r="N212" i="103"/>
  <c r="L214" i="103"/>
  <c r="K217" i="103"/>
  <c r="V225" i="103"/>
  <c r="L225" i="103" s="1"/>
  <c r="P226" i="103"/>
  <c r="X227" i="103"/>
  <c r="R228" i="103"/>
  <c r="Q241" i="103"/>
  <c r="J243" i="103"/>
  <c r="J249" i="103"/>
  <c r="W250" i="103"/>
  <c r="L252" i="103"/>
  <c r="L264" i="103"/>
  <c r="K266" i="103"/>
  <c r="M268" i="103"/>
  <c r="R273" i="103"/>
  <c r="V277" i="103"/>
  <c r="T277" i="103"/>
  <c r="O277" i="103"/>
  <c r="X277" i="103"/>
  <c r="U279" i="103"/>
  <c r="S279" i="103"/>
  <c r="I286" i="103"/>
  <c r="Y286" i="103" s="1"/>
  <c r="S286" i="103"/>
  <c r="M303" i="103"/>
  <c r="L316" i="103"/>
  <c r="O326" i="103"/>
  <c r="Q326" i="103"/>
  <c r="I326" i="103"/>
  <c r="Y326" i="103" s="1"/>
  <c r="W326" i="103"/>
  <c r="X341" i="103"/>
  <c r="S341" i="103"/>
  <c r="W341" i="103"/>
  <c r="J355" i="103"/>
  <c r="V379" i="103"/>
  <c r="X379" i="103"/>
  <c r="N379" i="103" s="1"/>
  <c r="O379" i="103"/>
  <c r="W379" i="103"/>
  <c r="U379" i="103"/>
  <c r="R379" i="103"/>
  <c r="K386" i="103"/>
  <c r="L420" i="103"/>
  <c r="J422" i="103"/>
  <c r="J478" i="103"/>
  <c r="P139" i="103"/>
  <c r="T144" i="103"/>
  <c r="J160" i="103"/>
  <c r="X162" i="103"/>
  <c r="N162" i="103" s="1"/>
  <c r="K168" i="103"/>
  <c r="S171" i="103"/>
  <c r="P176" i="103"/>
  <c r="S184" i="103"/>
  <c r="S192" i="103"/>
  <c r="N192" i="103" s="1"/>
  <c r="P195" i="103"/>
  <c r="O196" i="103"/>
  <c r="U198" i="103"/>
  <c r="J201" i="103"/>
  <c r="K202" i="103"/>
  <c r="J204" i="103"/>
  <c r="Q206" i="103"/>
  <c r="J208" i="103"/>
  <c r="K209" i="103"/>
  <c r="L217" i="103"/>
  <c r="S220" i="103"/>
  <c r="Q226" i="103"/>
  <c r="S228" i="103"/>
  <c r="X235" i="103"/>
  <c r="K243" i="103"/>
  <c r="S246" i="103"/>
  <c r="N246" i="103" s="1"/>
  <c r="X250" i="103"/>
  <c r="K251" i="103"/>
  <c r="M252" i="103"/>
  <c r="J254" i="103"/>
  <c r="R258" i="103"/>
  <c r="W259" i="103"/>
  <c r="K261" i="103"/>
  <c r="M263" i="103"/>
  <c r="K265" i="103"/>
  <c r="N268" i="103"/>
  <c r="N269" i="103"/>
  <c r="S273" i="103"/>
  <c r="V339" i="103"/>
  <c r="N356" i="103"/>
  <c r="X363" i="103"/>
  <c r="W363" i="103"/>
  <c r="S363" i="103"/>
  <c r="Q372" i="103"/>
  <c r="W372" i="103"/>
  <c r="R372" i="103"/>
  <c r="K375" i="103"/>
  <c r="S383" i="103"/>
  <c r="M385" i="103"/>
  <c r="L386" i="103"/>
  <c r="N412" i="103"/>
  <c r="M419" i="103"/>
  <c r="W274" i="103"/>
  <c r="P276" i="103"/>
  <c r="Q278" i="103"/>
  <c r="V288" i="103"/>
  <c r="W289" i="103"/>
  <c r="O292" i="103"/>
  <c r="I295" i="103"/>
  <c r="Y295" i="103" s="1"/>
  <c r="Q304" i="103"/>
  <c r="R305" i="103"/>
  <c r="J313" i="103"/>
  <c r="V330" i="103"/>
  <c r="R355" i="103"/>
  <c r="J358" i="103"/>
  <c r="K361" i="103"/>
  <c r="K369" i="103"/>
  <c r="R371" i="103"/>
  <c r="M371" i="103" s="1"/>
  <c r="W380" i="103"/>
  <c r="P381" i="103"/>
  <c r="N401" i="103"/>
  <c r="N433" i="103"/>
  <c r="J452" i="103"/>
  <c r="W278" i="103"/>
  <c r="K280" i="103"/>
  <c r="I288" i="103"/>
  <c r="Y288" i="103" s="1"/>
  <c r="R292" i="103"/>
  <c r="V304" i="103"/>
  <c r="J308" i="103"/>
  <c r="M312" i="103"/>
  <c r="T325" i="103"/>
  <c r="V345" i="103"/>
  <c r="J346" i="103"/>
  <c r="S347" i="103"/>
  <c r="J350" i="103"/>
  <c r="K366" i="103"/>
  <c r="L367" i="103"/>
  <c r="K384" i="103"/>
  <c r="V394" i="103"/>
  <c r="I394" i="103"/>
  <c r="Y394" i="103" s="1"/>
  <c r="S394" i="103"/>
  <c r="M408" i="103"/>
  <c r="M442" i="103"/>
  <c r="L460" i="103"/>
  <c r="S463" i="103"/>
  <c r="R463" i="103"/>
  <c r="L473" i="103"/>
  <c r="X278" i="103"/>
  <c r="O288" i="103"/>
  <c r="S292" i="103"/>
  <c r="N292" i="103" s="1"/>
  <c r="T295" i="103"/>
  <c r="J303" i="103"/>
  <c r="W304" i="103"/>
  <c r="K309" i="103"/>
  <c r="M311" i="103"/>
  <c r="K312" i="103"/>
  <c r="K313" i="103"/>
  <c r="N319" i="103"/>
  <c r="R330" i="103"/>
  <c r="K350" i="103"/>
  <c r="L356" i="103"/>
  <c r="N358" i="103"/>
  <c r="N362" i="103"/>
  <c r="J363" i="103"/>
  <c r="M367" i="103"/>
  <c r="J368" i="103"/>
  <c r="J370" i="103"/>
  <c r="J374" i="103"/>
  <c r="O380" i="103"/>
  <c r="L384" i="103"/>
  <c r="N386" i="103"/>
  <c r="J402" i="103"/>
  <c r="O406" i="103"/>
  <c r="K411" i="103"/>
  <c r="K415" i="103"/>
  <c r="N418" i="103"/>
  <c r="L428" i="103"/>
  <c r="L430" i="103"/>
  <c r="M434" i="103"/>
  <c r="N435" i="103"/>
  <c r="J445" i="103"/>
  <c r="M450" i="103"/>
  <c r="U276" i="103"/>
  <c r="R289" i="103"/>
  <c r="T292" i="103"/>
  <c r="K303" i="103"/>
  <c r="O305" i="103"/>
  <c r="L309" i="103"/>
  <c r="L313" i="103"/>
  <c r="K315" i="103"/>
  <c r="N315" i="103"/>
  <c r="J319" i="103"/>
  <c r="V325" i="103"/>
  <c r="L332" i="103"/>
  <c r="J334" i="103"/>
  <c r="U347" i="103"/>
  <c r="L349" i="103"/>
  <c r="L350" i="103"/>
  <c r="K353" i="103"/>
  <c r="W355" i="103"/>
  <c r="J356" i="103"/>
  <c r="N360" i="103"/>
  <c r="M361" i="103"/>
  <c r="L362" i="103"/>
  <c r="K363" i="103"/>
  <c r="K365" i="103"/>
  <c r="N365" i="103"/>
  <c r="K367" i="103"/>
  <c r="M369" i="103"/>
  <c r="N370" i="103"/>
  <c r="J377" i="103"/>
  <c r="R380" i="103"/>
  <c r="J393" i="103"/>
  <c r="W394" i="103"/>
  <c r="M394" i="103" s="1"/>
  <c r="K396" i="103"/>
  <c r="N396" i="103"/>
  <c r="J398" i="103"/>
  <c r="L415" i="103"/>
  <c r="N426" i="103"/>
  <c r="K443" i="103"/>
  <c r="K444" i="103"/>
  <c r="J455" i="103"/>
  <c r="K460" i="103"/>
  <c r="X462" i="103"/>
  <c r="W462" i="103"/>
  <c r="S462" i="103"/>
  <c r="R462" i="103"/>
  <c r="L464" i="103"/>
  <c r="K466" i="103"/>
  <c r="I391" i="103"/>
  <c r="Y391" i="103" s="1"/>
  <c r="S391" i="103"/>
  <c r="V403" i="103"/>
  <c r="M429" i="103"/>
  <c r="U437" i="103"/>
  <c r="X438" i="103"/>
  <c r="N438" i="103" s="1"/>
  <c r="V448" i="103"/>
  <c r="L448" i="103" s="1"/>
  <c r="J453" i="103"/>
  <c r="J458" i="103"/>
  <c r="J467" i="103"/>
  <c r="V470" i="103"/>
  <c r="S470" i="103"/>
  <c r="Q470" i="103"/>
  <c r="X470" i="103"/>
  <c r="L479" i="103"/>
  <c r="V471" i="103"/>
  <c r="N484" i="103"/>
  <c r="M401" i="103"/>
  <c r="J403" i="103"/>
  <c r="L423" i="103"/>
  <c r="K426" i="103"/>
  <c r="J439" i="103"/>
  <c r="J448" i="103"/>
  <c r="S449" i="103"/>
  <c r="L405" i="103"/>
  <c r="J407" i="103"/>
  <c r="M409" i="103"/>
  <c r="L416" i="103"/>
  <c r="L418" i="103"/>
  <c r="J420" i="103"/>
  <c r="L422" i="103"/>
  <c r="L426" i="103"/>
  <c r="N428" i="103"/>
  <c r="N436" i="103"/>
  <c r="K442" i="103"/>
  <c r="M444" i="103"/>
  <c r="K446" i="103"/>
  <c r="J447" i="103"/>
  <c r="J449" i="103"/>
  <c r="K450" i="103"/>
  <c r="R452" i="103"/>
  <c r="M452" i="103" s="1"/>
  <c r="K458" i="103"/>
  <c r="W460" i="103"/>
  <c r="R460" i="103"/>
  <c r="S460" i="103"/>
  <c r="N460" i="103" s="1"/>
  <c r="J462" i="103"/>
  <c r="M468" i="103"/>
  <c r="L476" i="103"/>
  <c r="N483" i="103"/>
  <c r="L488" i="103"/>
  <c r="K491" i="103"/>
  <c r="K495" i="103"/>
  <c r="K393" i="103"/>
  <c r="J397" i="103"/>
  <c r="K402" i="103"/>
  <c r="S403" i="103"/>
  <c r="J415" i="103"/>
  <c r="K417" i="103"/>
  <c r="J418" i="103"/>
  <c r="K420" i="103"/>
  <c r="M422" i="103"/>
  <c r="J424" i="103"/>
  <c r="M424" i="103"/>
  <c r="J426" i="103"/>
  <c r="M426" i="103"/>
  <c r="J428" i="103"/>
  <c r="M431" i="103"/>
  <c r="J440" i="103"/>
  <c r="M440" i="103"/>
  <c r="L442" i="103"/>
  <c r="N444" i="103"/>
  <c r="L446" i="103"/>
  <c r="K447" i="103"/>
  <c r="L450" i="103"/>
  <c r="S452" i="103"/>
  <c r="J454" i="103"/>
  <c r="L459" i="103"/>
  <c r="W469" i="103"/>
  <c r="L486" i="103"/>
  <c r="J468" i="103"/>
  <c r="M474" i="103"/>
  <c r="L478" i="103"/>
  <c r="K480" i="103"/>
  <c r="M484" i="103"/>
  <c r="M487" i="103"/>
  <c r="L461" i="103"/>
  <c r="K467" i="103"/>
  <c r="M473" i="103"/>
  <c r="K476" i="103"/>
  <c r="N478" i="103"/>
  <c r="M479" i="103"/>
  <c r="J482" i="103"/>
  <c r="M482" i="103"/>
  <c r="M489" i="103"/>
  <c r="J495" i="103"/>
  <c r="J460" i="103"/>
  <c r="J464" i="103"/>
  <c r="M467" i="103"/>
  <c r="L483" i="103"/>
  <c r="J485" i="103"/>
  <c r="M485" i="103"/>
  <c r="J486" i="103"/>
  <c r="J488" i="103"/>
  <c r="M488" i="103"/>
  <c r="K493" i="103"/>
  <c r="N493" i="103"/>
  <c r="K494" i="103"/>
  <c r="J461" i="103"/>
  <c r="N464" i="103"/>
  <c r="M477" i="103"/>
  <c r="N488" i="103"/>
  <c r="U109" i="103"/>
  <c r="T109" i="103"/>
  <c r="R109" i="103"/>
  <c r="X109" i="103"/>
  <c r="P109" i="103"/>
  <c r="Q109" i="103"/>
  <c r="O109" i="103"/>
  <c r="W109" i="103"/>
  <c r="S109" i="103"/>
  <c r="I109" i="103"/>
  <c r="Y109" i="103" s="1"/>
  <c r="V109" i="103"/>
  <c r="X190" i="103"/>
  <c r="P190" i="103"/>
  <c r="W190" i="103"/>
  <c r="O190" i="103"/>
  <c r="T190" i="103"/>
  <c r="S190" i="103"/>
  <c r="I190" i="103"/>
  <c r="Y190" i="103" s="1"/>
  <c r="Q190" i="103"/>
  <c r="V190" i="103"/>
  <c r="R190" i="103"/>
  <c r="U190" i="103"/>
  <c r="U23" i="103"/>
  <c r="T23" i="103"/>
  <c r="X23" i="103"/>
  <c r="I23" i="103"/>
  <c r="Y23" i="103" s="1"/>
  <c r="W23" i="103"/>
  <c r="V23" i="103"/>
  <c r="T64" i="103"/>
  <c r="S64" i="103"/>
  <c r="R64" i="103"/>
  <c r="O64" i="103"/>
  <c r="W64" i="103"/>
  <c r="U64" i="103"/>
  <c r="X64" i="103"/>
  <c r="I64" i="103"/>
  <c r="Y64" i="103" s="1"/>
  <c r="V64" i="103"/>
  <c r="S93" i="103"/>
  <c r="Q93" i="103"/>
  <c r="R93" i="103"/>
  <c r="I93" i="103"/>
  <c r="Y93" i="103" s="1"/>
  <c r="P93" i="103"/>
  <c r="X93" i="103"/>
  <c r="W93" i="103"/>
  <c r="V93" i="103"/>
  <c r="O93" i="103"/>
  <c r="Q95" i="103"/>
  <c r="I95" i="103"/>
  <c r="Y95" i="103" s="1"/>
  <c r="W95" i="103"/>
  <c r="X95" i="103"/>
  <c r="P95" i="103"/>
  <c r="O95" i="103"/>
  <c r="V95" i="103"/>
  <c r="U95" i="103"/>
  <c r="T95" i="103"/>
  <c r="I34" i="103"/>
  <c r="Y34" i="103" s="1"/>
  <c r="X34" i="103"/>
  <c r="W34" i="103"/>
  <c r="U34" i="103"/>
  <c r="V34" i="103"/>
  <c r="T34" i="103"/>
  <c r="P64" i="103"/>
  <c r="K64" i="103" s="1"/>
  <c r="T93" i="103"/>
  <c r="R95" i="103"/>
  <c r="R50" i="103"/>
  <c r="P50" i="103"/>
  <c r="Q50" i="103"/>
  <c r="I50" i="103"/>
  <c r="Y50" i="103" s="1"/>
  <c r="X50" i="103"/>
  <c r="O50" i="103"/>
  <c r="W50" i="103"/>
  <c r="V50" i="103"/>
  <c r="U50" i="103"/>
  <c r="Q79" i="103"/>
  <c r="I79" i="103"/>
  <c r="Y79" i="103" s="1"/>
  <c r="W79" i="103"/>
  <c r="X79" i="103"/>
  <c r="P79" i="103"/>
  <c r="O79" i="103"/>
  <c r="V79" i="103"/>
  <c r="U79" i="103"/>
  <c r="T79" i="103"/>
  <c r="S79" i="103"/>
  <c r="T146" i="103"/>
  <c r="S146" i="103"/>
  <c r="V146" i="103"/>
  <c r="U146" i="103"/>
  <c r="I146" i="103"/>
  <c r="Y146" i="103" s="1"/>
  <c r="Q146" i="103"/>
  <c r="O146" i="103"/>
  <c r="R146" i="103"/>
  <c r="P146" i="103"/>
  <c r="X146" i="103"/>
  <c r="W146" i="103"/>
  <c r="Q64" i="103"/>
  <c r="S77" i="103"/>
  <c r="Q77" i="103"/>
  <c r="R77" i="103"/>
  <c r="I77" i="103"/>
  <c r="Y77" i="103" s="1"/>
  <c r="X77" i="103"/>
  <c r="V77" i="103"/>
  <c r="W77" i="103"/>
  <c r="U93" i="103"/>
  <c r="S95" i="103"/>
  <c r="T154" i="103"/>
  <c r="S154" i="103"/>
  <c r="R154" i="103"/>
  <c r="Q154" i="103"/>
  <c r="O154" i="103"/>
  <c r="W154" i="103"/>
  <c r="I154" i="103"/>
  <c r="Y154" i="103" s="1"/>
  <c r="X154" i="103"/>
  <c r="V154" i="103"/>
  <c r="U154" i="103"/>
  <c r="P154" i="103"/>
  <c r="S50" i="103"/>
  <c r="T50" i="103"/>
  <c r="R79" i="103"/>
  <c r="E5" i="103"/>
  <c r="R66" i="103"/>
  <c r="X66" i="103"/>
  <c r="N66" i="103" s="1"/>
  <c r="Q66" i="103"/>
  <c r="I66" i="103"/>
  <c r="Y66" i="103" s="1"/>
  <c r="P66" i="103"/>
  <c r="O66" i="103"/>
  <c r="U66" i="103"/>
  <c r="W66" i="103"/>
  <c r="V66" i="103"/>
  <c r="T80" i="103"/>
  <c r="S80" i="103"/>
  <c r="R80" i="103"/>
  <c r="P80" i="103"/>
  <c r="I80" i="103"/>
  <c r="O80" i="103"/>
  <c r="X80" i="103"/>
  <c r="W80" i="103"/>
  <c r="V80" i="103"/>
  <c r="U91" i="103"/>
  <c r="S91" i="103"/>
  <c r="T91" i="103"/>
  <c r="O91" i="103"/>
  <c r="X91" i="103"/>
  <c r="W91" i="103"/>
  <c r="V91" i="103"/>
  <c r="R91" i="103"/>
  <c r="I91" i="103"/>
  <c r="Y91" i="103" s="1"/>
  <c r="L167" i="103"/>
  <c r="M495" i="103"/>
  <c r="R471" i="103"/>
  <c r="T26" i="103"/>
  <c r="U27" i="103"/>
  <c r="T27" i="103"/>
  <c r="U40" i="103"/>
  <c r="S40" i="103"/>
  <c r="T40" i="103"/>
  <c r="J40" i="103" s="1"/>
  <c r="S61" i="103"/>
  <c r="I61" i="103"/>
  <c r="Y61" i="103" s="1"/>
  <c r="R61" i="103"/>
  <c r="Q61" i="103"/>
  <c r="Q63" i="103"/>
  <c r="I63" i="103"/>
  <c r="Y63" i="103" s="1"/>
  <c r="O63" i="103"/>
  <c r="X63" i="103"/>
  <c r="P63" i="103"/>
  <c r="W63" i="103"/>
  <c r="M63" i="103" s="1"/>
  <c r="T275" i="103"/>
  <c r="S275" i="103"/>
  <c r="V275" i="103"/>
  <c r="U275" i="103"/>
  <c r="I275" i="103"/>
  <c r="Y275" i="103" s="1"/>
  <c r="Q275" i="103"/>
  <c r="O275" i="103"/>
  <c r="W275" i="103"/>
  <c r="R275" i="103"/>
  <c r="P275" i="103"/>
  <c r="R40" i="103"/>
  <c r="Q59" i="103"/>
  <c r="U75" i="103"/>
  <c r="S75" i="103"/>
  <c r="T75" i="103"/>
  <c r="T88" i="103"/>
  <c r="S88" i="103"/>
  <c r="R88" i="103"/>
  <c r="Q88" i="103"/>
  <c r="T90" i="103"/>
  <c r="M113" i="103"/>
  <c r="J116" i="103"/>
  <c r="S151" i="103"/>
  <c r="R151" i="103"/>
  <c r="X151" i="103"/>
  <c r="W151" i="103"/>
  <c r="U151" i="103"/>
  <c r="I151" i="103"/>
  <c r="Y151" i="103" s="1"/>
  <c r="Q151" i="103"/>
  <c r="T151" i="103"/>
  <c r="O151" i="103"/>
  <c r="P151" i="103"/>
  <c r="R180" i="103"/>
  <c r="Q180" i="103"/>
  <c r="I180" i="103"/>
  <c r="Y180" i="103" s="1"/>
  <c r="X180" i="103"/>
  <c r="W180" i="103"/>
  <c r="U180" i="103"/>
  <c r="S180" i="103"/>
  <c r="P180" i="103"/>
  <c r="O180" i="103"/>
  <c r="R199" i="103"/>
  <c r="Q199" i="103"/>
  <c r="I199" i="103"/>
  <c r="Y199" i="103" s="1"/>
  <c r="W199" i="103"/>
  <c r="O199" i="103"/>
  <c r="U199" i="103"/>
  <c r="X199" i="103"/>
  <c r="S199" i="103"/>
  <c r="P199" i="103"/>
  <c r="V199" i="103"/>
  <c r="T199" i="103"/>
  <c r="S328" i="103"/>
  <c r="R328" i="103"/>
  <c r="O328" i="103"/>
  <c r="X328" i="103"/>
  <c r="W328" i="103"/>
  <c r="T328" i="103"/>
  <c r="Q328" i="103"/>
  <c r="P328" i="103"/>
  <c r="I328" i="103"/>
  <c r="Y328" i="103" s="1"/>
  <c r="U328" i="103"/>
  <c r="V328" i="103"/>
  <c r="V27" i="103"/>
  <c r="V40" i="103"/>
  <c r="T56" i="103"/>
  <c r="S56" i="103"/>
  <c r="R56" i="103"/>
  <c r="R58" i="103"/>
  <c r="P58" i="103"/>
  <c r="Q58" i="103"/>
  <c r="I58" i="103"/>
  <c r="Y58" i="103" s="1"/>
  <c r="X58" i="103"/>
  <c r="R59" i="103"/>
  <c r="M59" i="103" s="1"/>
  <c r="V61" i="103"/>
  <c r="R87" i="103"/>
  <c r="U88" i="103"/>
  <c r="K88" i="103" s="1"/>
  <c r="U90" i="103"/>
  <c r="S114" i="103"/>
  <c r="N114" i="103" s="1"/>
  <c r="I114" i="103"/>
  <c r="Y114" i="103" s="1"/>
  <c r="W114" i="103"/>
  <c r="R114" i="103"/>
  <c r="S143" i="103"/>
  <c r="R143" i="103"/>
  <c r="O143" i="103"/>
  <c r="X143" i="103"/>
  <c r="V143" i="103"/>
  <c r="T143" i="103"/>
  <c r="I143" i="103"/>
  <c r="Y143" i="103" s="1"/>
  <c r="X287" i="103"/>
  <c r="P287" i="103"/>
  <c r="W287" i="103"/>
  <c r="O287" i="103"/>
  <c r="V287" i="103"/>
  <c r="U287" i="103"/>
  <c r="S287" i="103"/>
  <c r="I287" i="103"/>
  <c r="Y287" i="103" s="1"/>
  <c r="Q287" i="103"/>
  <c r="R287" i="103"/>
  <c r="T287" i="103"/>
  <c r="R351" i="103"/>
  <c r="I351" i="103"/>
  <c r="Y351" i="103" s="1"/>
  <c r="W351" i="103"/>
  <c r="X351" i="103"/>
  <c r="N351" i="103" s="1"/>
  <c r="I15" i="103"/>
  <c r="Y15" i="103" s="1"/>
  <c r="T21" i="103"/>
  <c r="U25" i="103"/>
  <c r="W27" i="103"/>
  <c r="W40" i="103"/>
  <c r="V46" i="103"/>
  <c r="S53" i="103"/>
  <c r="Q53" i="103"/>
  <c r="R53" i="103"/>
  <c r="I53" i="103"/>
  <c r="Y53" i="103" s="1"/>
  <c r="Q55" i="103"/>
  <c r="L55" i="103" s="1"/>
  <c r="I55" i="103"/>
  <c r="Y55" i="103" s="1"/>
  <c r="W55" i="103"/>
  <c r="X55" i="103"/>
  <c r="P55" i="103"/>
  <c r="O55" i="103"/>
  <c r="U56" i="103"/>
  <c r="V59" i="103"/>
  <c r="Q72" i="103"/>
  <c r="T74" i="103"/>
  <c r="S87" i="103"/>
  <c r="V90" i="103"/>
  <c r="R132" i="103"/>
  <c r="Q132" i="103"/>
  <c r="L132" i="103" s="1"/>
  <c r="I132" i="103"/>
  <c r="Y132" i="103" s="1"/>
  <c r="W132" i="103"/>
  <c r="O132" i="103"/>
  <c r="U132" i="103"/>
  <c r="P132" i="103"/>
  <c r="U21" i="103"/>
  <c r="X27" i="103"/>
  <c r="X40" i="103"/>
  <c r="I46" i="103"/>
  <c r="Y46" i="103" s="1"/>
  <c r="U53" i="103"/>
  <c r="S55" i="103"/>
  <c r="V56" i="103"/>
  <c r="U58" i="103"/>
  <c r="I59" i="103"/>
  <c r="Y59" i="103" s="1"/>
  <c r="X61" i="103"/>
  <c r="V63" i="103"/>
  <c r="S69" i="103"/>
  <c r="I69" i="103"/>
  <c r="Y69" i="103" s="1"/>
  <c r="R69" i="103"/>
  <c r="Q69" i="103"/>
  <c r="T69" i="103"/>
  <c r="Q71" i="103"/>
  <c r="I71" i="103"/>
  <c r="Y71" i="103" s="1"/>
  <c r="O71" i="103"/>
  <c r="X71" i="103"/>
  <c r="P71" i="103"/>
  <c r="W71" i="103"/>
  <c r="R71" i="103"/>
  <c r="I75" i="103"/>
  <c r="Y75" i="103" s="1"/>
  <c r="W75" i="103"/>
  <c r="L83" i="103"/>
  <c r="I88" i="103"/>
  <c r="Y88" i="103" s="1"/>
  <c r="W88" i="103"/>
  <c r="R108" i="103"/>
  <c r="Q108" i="103"/>
  <c r="I108" i="103"/>
  <c r="Y108" i="103" s="1"/>
  <c r="W108" i="103"/>
  <c r="O108" i="103"/>
  <c r="U108" i="103"/>
  <c r="X108" i="103"/>
  <c r="T141" i="103"/>
  <c r="S141" i="103"/>
  <c r="Q141" i="103"/>
  <c r="L141" i="103" s="1"/>
  <c r="I141" i="103"/>
  <c r="Y141" i="103" s="1"/>
  <c r="W141" i="103"/>
  <c r="O141" i="103"/>
  <c r="T180" i="103"/>
  <c r="X182" i="103"/>
  <c r="P182" i="103"/>
  <c r="W182" i="103"/>
  <c r="O182" i="103"/>
  <c r="T182" i="103"/>
  <c r="S182" i="103"/>
  <c r="I182" i="103"/>
  <c r="Y182" i="103" s="1"/>
  <c r="Q182" i="103"/>
  <c r="L182" i="103" s="1"/>
  <c r="U182" i="103"/>
  <c r="R182" i="103"/>
  <c r="U248" i="103"/>
  <c r="R248" i="103"/>
  <c r="M248" i="103" s="1"/>
  <c r="X248" i="103"/>
  <c r="P248" i="103"/>
  <c r="V248" i="103"/>
  <c r="I248" i="103"/>
  <c r="Y248" i="103" s="1"/>
  <c r="S248" i="103"/>
  <c r="Q248" i="103"/>
  <c r="S253" i="103"/>
  <c r="Q253" i="103"/>
  <c r="I253" i="103"/>
  <c r="Y253" i="103" s="1"/>
  <c r="W253" i="103"/>
  <c r="M253" i="103" s="1"/>
  <c r="X253" i="103"/>
  <c r="V253" i="103"/>
  <c r="X257" i="103"/>
  <c r="P257" i="103"/>
  <c r="W257" i="103"/>
  <c r="O257" i="103"/>
  <c r="U257" i="103"/>
  <c r="S257" i="103"/>
  <c r="V257" i="103"/>
  <c r="T257" i="103"/>
  <c r="I257" i="103"/>
  <c r="Y257" i="103" s="1"/>
  <c r="Q257" i="103"/>
  <c r="R257" i="103"/>
  <c r="S320" i="103"/>
  <c r="R320" i="103"/>
  <c r="I320" i="103"/>
  <c r="Y320" i="103" s="1"/>
  <c r="X320" i="103"/>
  <c r="W320" i="103"/>
  <c r="I25" i="103"/>
  <c r="Y25" i="103" s="1"/>
  <c r="W25" i="103"/>
  <c r="X25" i="103"/>
  <c r="I26" i="103"/>
  <c r="Y26" i="103" s="1"/>
  <c r="Q40" i="103"/>
  <c r="R90" i="103"/>
  <c r="P90" i="103"/>
  <c r="Q90" i="103"/>
  <c r="I90" i="103"/>
  <c r="Y90" i="103" s="1"/>
  <c r="X90" i="103"/>
  <c r="T98" i="103"/>
  <c r="S98" i="103"/>
  <c r="Q98" i="103"/>
  <c r="I98" i="103"/>
  <c r="W98" i="103"/>
  <c r="O98" i="103"/>
  <c r="X98" i="103"/>
  <c r="K108" i="103"/>
  <c r="X134" i="103"/>
  <c r="P134" i="103"/>
  <c r="W134" i="103"/>
  <c r="M134" i="103" s="1"/>
  <c r="U134" i="103"/>
  <c r="S134" i="103"/>
  <c r="V134" i="103"/>
  <c r="I134" i="103"/>
  <c r="Y134" i="103" s="1"/>
  <c r="U294" i="103"/>
  <c r="T294" i="103"/>
  <c r="X294" i="103"/>
  <c r="W294" i="103"/>
  <c r="S294" i="103"/>
  <c r="I294" i="103"/>
  <c r="Y294" i="103" s="1"/>
  <c r="Q294" i="103"/>
  <c r="P294" i="103"/>
  <c r="O294" i="103"/>
  <c r="V294" i="103"/>
  <c r="R294" i="103"/>
  <c r="U13" i="103"/>
  <c r="K13" i="103" s="1"/>
  <c r="T13" i="103"/>
  <c r="S13" i="103"/>
  <c r="U26" i="103"/>
  <c r="T46" i="103"/>
  <c r="U59" i="103"/>
  <c r="S59" i="103"/>
  <c r="T59" i="103"/>
  <c r="U61" i="103"/>
  <c r="S63" i="103"/>
  <c r="L101" i="103"/>
  <c r="R13" i="103"/>
  <c r="T25" i="103"/>
  <c r="V26" i="103"/>
  <c r="U46" i="103"/>
  <c r="T63" i="103"/>
  <c r="R74" i="103"/>
  <c r="P74" i="103"/>
  <c r="K74" i="103" s="1"/>
  <c r="Q74" i="103"/>
  <c r="I74" i="103"/>
  <c r="Y74" i="103" s="1"/>
  <c r="X74" i="103"/>
  <c r="R75" i="103"/>
  <c r="Q87" i="103"/>
  <c r="I87" i="103"/>
  <c r="Y87" i="103" s="1"/>
  <c r="W87" i="103"/>
  <c r="X87" i="103"/>
  <c r="P87" i="103"/>
  <c r="O87" i="103"/>
  <c r="J87" i="103" s="1"/>
  <c r="L125" i="103"/>
  <c r="V13" i="103"/>
  <c r="X20" i="103"/>
  <c r="I20" i="103"/>
  <c r="Y20" i="103" s="1"/>
  <c r="W26" i="103"/>
  <c r="I27" i="103"/>
  <c r="Y27" i="103" s="1"/>
  <c r="I36" i="103"/>
  <c r="Y36" i="103" s="1"/>
  <c r="T36" i="103"/>
  <c r="U37" i="103"/>
  <c r="T37" i="103"/>
  <c r="I40" i="103"/>
  <c r="Y40" i="103" s="1"/>
  <c r="U44" i="103"/>
  <c r="T44" i="103"/>
  <c r="W61" i="103"/>
  <c r="U63" i="103"/>
  <c r="T72" i="103"/>
  <c r="S72" i="103"/>
  <c r="R72" i="103"/>
  <c r="V75" i="103"/>
  <c r="V88" i="103"/>
  <c r="N124" i="103"/>
  <c r="X275" i="103"/>
  <c r="W13" i="103"/>
  <c r="W12" i="103" s="1"/>
  <c r="T20" i="103"/>
  <c r="R10" i="103"/>
  <c r="X10" i="103"/>
  <c r="Q10" i="103"/>
  <c r="I10" i="103"/>
  <c r="Y10" i="103" s="1"/>
  <c r="P10" i="103"/>
  <c r="S10" i="103"/>
  <c r="T11" i="103"/>
  <c r="S11" i="103"/>
  <c r="R11" i="103"/>
  <c r="Q11" i="103"/>
  <c r="X13" i="103"/>
  <c r="U20" i="103"/>
  <c r="V21" i="103"/>
  <c r="V36" i="103"/>
  <c r="V37" i="103"/>
  <c r="V44" i="103"/>
  <c r="X46" i="103"/>
  <c r="U51" i="103"/>
  <c r="S51" i="103"/>
  <c r="T51" i="103"/>
  <c r="Q51" i="103"/>
  <c r="V53" i="103"/>
  <c r="T55" i="103"/>
  <c r="I56" i="103"/>
  <c r="Y56" i="103" s="1"/>
  <c r="W56" i="103"/>
  <c r="V58" i="103"/>
  <c r="X59" i="103"/>
  <c r="U67" i="103"/>
  <c r="T67" i="103"/>
  <c r="J67" i="103" s="1"/>
  <c r="S67" i="103"/>
  <c r="Q67" i="103"/>
  <c r="U69" i="103"/>
  <c r="S71" i="103"/>
  <c r="V72" i="103"/>
  <c r="V74" i="103"/>
  <c r="X75" i="103"/>
  <c r="J77" i="103"/>
  <c r="R82" i="103"/>
  <c r="X82" i="103"/>
  <c r="Q82" i="103"/>
  <c r="I82" i="103"/>
  <c r="Y82" i="103" s="1"/>
  <c r="P82" i="103"/>
  <c r="K82" i="103" s="1"/>
  <c r="S82" i="103"/>
  <c r="R83" i="103"/>
  <c r="M83" i="103" s="1"/>
  <c r="U87" i="103"/>
  <c r="X88" i="103"/>
  <c r="V96" i="103"/>
  <c r="U96" i="103"/>
  <c r="S96" i="103"/>
  <c r="Q96" i="103"/>
  <c r="X96" i="103"/>
  <c r="T96" i="103"/>
  <c r="J96" i="103" s="1"/>
  <c r="W96" i="103"/>
  <c r="R96" i="103"/>
  <c r="R98" i="103"/>
  <c r="P143" i="103"/>
  <c r="K143" i="103" s="1"/>
  <c r="V151" i="103"/>
  <c r="X158" i="103"/>
  <c r="P158" i="103"/>
  <c r="W158" i="103"/>
  <c r="O158" i="103"/>
  <c r="J158" i="103" s="1"/>
  <c r="V158" i="103"/>
  <c r="U158" i="103"/>
  <c r="S158" i="103"/>
  <c r="I158" i="103"/>
  <c r="Y158" i="103" s="1"/>
  <c r="Q158" i="103"/>
  <c r="V180" i="103"/>
  <c r="S280" i="103"/>
  <c r="R280" i="103"/>
  <c r="X280" i="103"/>
  <c r="W280" i="103"/>
  <c r="I280" i="103"/>
  <c r="Y280" i="103" s="1"/>
  <c r="Q298" i="103"/>
  <c r="I298" i="103"/>
  <c r="Y298" i="103" s="1"/>
  <c r="X298" i="103"/>
  <c r="P298" i="103"/>
  <c r="T298" i="103"/>
  <c r="V298" i="103"/>
  <c r="S298" i="103"/>
  <c r="W298" i="103"/>
  <c r="U298" i="103"/>
  <c r="O298" i="103"/>
  <c r="R298" i="103"/>
  <c r="V76" i="103"/>
  <c r="L76" i="103" s="1"/>
  <c r="X110" i="103"/>
  <c r="P110" i="103"/>
  <c r="W110" i="103"/>
  <c r="M110" i="103" s="1"/>
  <c r="O110" i="103"/>
  <c r="U110" i="103"/>
  <c r="S110" i="103"/>
  <c r="K119" i="103"/>
  <c r="M128" i="103"/>
  <c r="T178" i="103"/>
  <c r="S178" i="103"/>
  <c r="R178" i="103"/>
  <c r="Q178" i="103"/>
  <c r="O178" i="103"/>
  <c r="W178" i="103"/>
  <c r="S237" i="103"/>
  <c r="Q237" i="103"/>
  <c r="I237" i="103"/>
  <c r="Y237" i="103" s="1"/>
  <c r="W237" i="103"/>
  <c r="M237" i="103" s="1"/>
  <c r="X237" i="103"/>
  <c r="V237" i="103"/>
  <c r="P237" i="103"/>
  <c r="T291" i="103"/>
  <c r="S291" i="103"/>
  <c r="R291" i="103"/>
  <c r="Q291" i="103"/>
  <c r="L291" i="103" s="1"/>
  <c r="O291" i="103"/>
  <c r="W291" i="103"/>
  <c r="X291" i="103"/>
  <c r="U291" i="103"/>
  <c r="P291" i="103"/>
  <c r="O9" i="103"/>
  <c r="W9" i="103"/>
  <c r="V14" i="103"/>
  <c r="V17" i="103"/>
  <c r="W19" i="103"/>
  <c r="V24" i="103"/>
  <c r="U29" i="103"/>
  <c r="U32" i="103"/>
  <c r="O33" i="103"/>
  <c r="W33" i="103"/>
  <c r="V41" i="103"/>
  <c r="W43" i="103"/>
  <c r="V45" i="103"/>
  <c r="V49" i="103"/>
  <c r="O52" i="103"/>
  <c r="W52" i="103"/>
  <c r="V57" i="103"/>
  <c r="O60" i="103"/>
  <c r="W60" i="103"/>
  <c r="V65" i="103"/>
  <c r="L65" i="103" s="1"/>
  <c r="O68" i="103"/>
  <c r="W68" i="103"/>
  <c r="V73" i="103"/>
  <c r="O76" i="103"/>
  <c r="W76" i="103"/>
  <c r="V81" i="103"/>
  <c r="V89" i="103"/>
  <c r="O92" i="103"/>
  <c r="W92" i="103"/>
  <c r="R100" i="103"/>
  <c r="Q100" i="103"/>
  <c r="I100" i="103"/>
  <c r="Y100" i="103" s="1"/>
  <c r="W100" i="103"/>
  <c r="O100" i="103"/>
  <c r="U100" i="103"/>
  <c r="T100" i="103"/>
  <c r="T110" i="103"/>
  <c r="U133" i="103"/>
  <c r="T133" i="103"/>
  <c r="R133" i="103"/>
  <c r="M133" i="103" s="1"/>
  <c r="X133" i="103"/>
  <c r="P133" i="103"/>
  <c r="S133" i="103"/>
  <c r="X150" i="103"/>
  <c r="N150" i="103" s="1"/>
  <c r="P150" i="103"/>
  <c r="W150" i="103"/>
  <c r="O150" i="103"/>
  <c r="V150" i="103"/>
  <c r="T150" i="103"/>
  <c r="R150" i="103"/>
  <c r="U150" i="103"/>
  <c r="X178" i="103"/>
  <c r="R188" i="103"/>
  <c r="Q188" i="103"/>
  <c r="I188" i="103"/>
  <c r="Y188" i="103" s="1"/>
  <c r="X188" i="103"/>
  <c r="W188" i="103"/>
  <c r="U188" i="103"/>
  <c r="S188" i="103"/>
  <c r="T205" i="103"/>
  <c r="S205" i="103"/>
  <c r="Q205" i="103"/>
  <c r="L205" i="103" s="1"/>
  <c r="I205" i="103"/>
  <c r="Y205" i="103" s="1"/>
  <c r="W205" i="103"/>
  <c r="O205" i="103"/>
  <c r="X205" i="103"/>
  <c r="U205" i="103"/>
  <c r="X233" i="103"/>
  <c r="P233" i="103"/>
  <c r="W233" i="103"/>
  <c r="O233" i="103"/>
  <c r="U233" i="103"/>
  <c r="S233" i="103"/>
  <c r="T233" i="103"/>
  <c r="R233" i="103"/>
  <c r="Q282" i="103"/>
  <c r="I282" i="103"/>
  <c r="Y282" i="103" s="1"/>
  <c r="X282" i="103"/>
  <c r="N282" i="103" s="1"/>
  <c r="P282" i="103"/>
  <c r="U282" i="103"/>
  <c r="T282" i="103"/>
  <c r="R282" i="103"/>
  <c r="W282" i="103"/>
  <c r="V282" i="103"/>
  <c r="O282" i="103"/>
  <c r="Q338" i="103"/>
  <c r="I338" i="103"/>
  <c r="Y338" i="103" s="1"/>
  <c r="X338" i="103"/>
  <c r="P338" i="103"/>
  <c r="W338" i="103"/>
  <c r="V338" i="103"/>
  <c r="U338" i="103"/>
  <c r="R338" i="103"/>
  <c r="S338" i="103"/>
  <c r="V9" i="103"/>
  <c r="V19" i="103"/>
  <c r="V52" i="103"/>
  <c r="L52" i="103" s="1"/>
  <c r="T197" i="103"/>
  <c r="S197" i="103"/>
  <c r="Q197" i="103"/>
  <c r="I197" i="103"/>
  <c r="Y197" i="103" s="1"/>
  <c r="W197" i="103"/>
  <c r="O197" i="103"/>
  <c r="U197" i="103"/>
  <c r="R197" i="103"/>
  <c r="U232" i="103"/>
  <c r="T232" i="103"/>
  <c r="R232" i="103"/>
  <c r="X232" i="103"/>
  <c r="P232" i="103"/>
  <c r="W232" i="103"/>
  <c r="V232" i="103"/>
  <c r="Q232" i="103"/>
  <c r="X241" i="103"/>
  <c r="P241" i="103"/>
  <c r="W241" i="103"/>
  <c r="M241" i="103" s="1"/>
  <c r="U241" i="103"/>
  <c r="S241" i="103"/>
  <c r="V241" i="103"/>
  <c r="I241" i="103"/>
  <c r="Y241" i="103" s="1"/>
  <c r="V8" i="103"/>
  <c r="P9" i="103"/>
  <c r="K9" i="103" s="1"/>
  <c r="P33" i="103"/>
  <c r="O49" i="103"/>
  <c r="P52" i="103"/>
  <c r="P60" i="103"/>
  <c r="K60" i="103" s="1"/>
  <c r="O65" i="103"/>
  <c r="P68" i="103"/>
  <c r="K68" i="103" s="1"/>
  <c r="O73" i="103"/>
  <c r="P76" i="103"/>
  <c r="O81" i="103"/>
  <c r="O89" i="103"/>
  <c r="P92" i="103"/>
  <c r="K92" i="103" s="1"/>
  <c r="V100" i="103"/>
  <c r="M104" i="103"/>
  <c r="V110" i="103"/>
  <c r="M120" i="103"/>
  <c r="V133" i="103"/>
  <c r="J135" i="103"/>
  <c r="U157" i="103"/>
  <c r="T157" i="103"/>
  <c r="O157" i="103"/>
  <c r="X157" i="103"/>
  <c r="V157" i="103"/>
  <c r="R157" i="103"/>
  <c r="W157" i="103"/>
  <c r="L165" i="103"/>
  <c r="Q169" i="103"/>
  <c r="I169" i="103"/>
  <c r="Y169" i="103" s="1"/>
  <c r="X169" i="103"/>
  <c r="P169" i="103"/>
  <c r="S169" i="103"/>
  <c r="R169" i="103"/>
  <c r="M169" i="103" s="1"/>
  <c r="V169" i="103"/>
  <c r="U169" i="103"/>
  <c r="T229" i="103"/>
  <c r="S229" i="103"/>
  <c r="Q229" i="103"/>
  <c r="I229" i="103"/>
  <c r="Y229" i="103" s="1"/>
  <c r="W229" i="103"/>
  <c r="O229" i="103"/>
  <c r="X229" i="103"/>
  <c r="R229" i="103"/>
  <c r="P229" i="103"/>
  <c r="J280" i="103"/>
  <c r="R99" i="103"/>
  <c r="V103" i="103"/>
  <c r="L103" i="103" s="1"/>
  <c r="R107" i="103"/>
  <c r="V111" i="103"/>
  <c r="R115" i="103"/>
  <c r="R131" i="103"/>
  <c r="V135" i="103"/>
  <c r="S142" i="103"/>
  <c r="Q145" i="103"/>
  <c r="I145" i="103"/>
  <c r="Y145" i="103" s="1"/>
  <c r="X145" i="103"/>
  <c r="P145" i="103"/>
  <c r="O145" i="103"/>
  <c r="V148" i="103"/>
  <c r="S159" i="103"/>
  <c r="R159" i="103"/>
  <c r="P159" i="103"/>
  <c r="K159" i="103" s="1"/>
  <c r="K162" i="103"/>
  <c r="V164" i="103"/>
  <c r="V170" i="103"/>
  <c r="S175" i="103"/>
  <c r="R175" i="103"/>
  <c r="P175" i="103"/>
  <c r="U181" i="103"/>
  <c r="T181" i="103"/>
  <c r="P181" i="103"/>
  <c r="U185" i="103"/>
  <c r="U189" i="103"/>
  <c r="T189" i="103"/>
  <c r="P189" i="103"/>
  <c r="U193" i="103"/>
  <c r="K210" i="103"/>
  <c r="U216" i="103"/>
  <c r="R216" i="103"/>
  <c r="X216" i="103"/>
  <c r="P216" i="103"/>
  <c r="V216" i="103"/>
  <c r="L216" i="103" s="1"/>
  <c r="S216" i="103"/>
  <c r="R231" i="103"/>
  <c r="Q231" i="103"/>
  <c r="I231" i="103"/>
  <c r="Y231" i="103" s="1"/>
  <c r="W231" i="103"/>
  <c r="O231" i="103"/>
  <c r="U231" i="103"/>
  <c r="S231" i="103"/>
  <c r="P231" i="103"/>
  <c r="X231" i="103"/>
  <c r="K254" i="103"/>
  <c r="R255" i="103"/>
  <c r="Q255" i="103"/>
  <c r="I255" i="103"/>
  <c r="Y255" i="103" s="1"/>
  <c r="W255" i="103"/>
  <c r="S272" i="103"/>
  <c r="R272" i="103"/>
  <c r="O272" i="103"/>
  <c r="X272" i="103"/>
  <c r="V272" i="103"/>
  <c r="T272" i="103"/>
  <c r="I272" i="103"/>
  <c r="Y272" i="103" s="1"/>
  <c r="R293" i="103"/>
  <c r="M293" i="103" s="1"/>
  <c r="Q293" i="103"/>
  <c r="I293" i="103"/>
  <c r="Y293" i="103" s="1"/>
  <c r="O293" i="103"/>
  <c r="X293" i="103"/>
  <c r="V293" i="103"/>
  <c r="T293" i="103"/>
  <c r="S293" i="103"/>
  <c r="P293" i="103"/>
  <c r="R317" i="103"/>
  <c r="I317" i="103"/>
  <c r="Y317" i="103" s="1"/>
  <c r="S317" i="103"/>
  <c r="X317" i="103"/>
  <c r="W317" i="103"/>
  <c r="J354" i="103"/>
  <c r="M411" i="103"/>
  <c r="R406" i="103"/>
  <c r="S453" i="103"/>
  <c r="R453" i="103"/>
  <c r="I453" i="103"/>
  <c r="Y453" i="103" s="1"/>
  <c r="W453" i="103"/>
  <c r="X453" i="103"/>
  <c r="V97" i="103"/>
  <c r="T99" i="103"/>
  <c r="X103" i="103"/>
  <c r="V105" i="103"/>
  <c r="T107" i="103"/>
  <c r="P111" i="103"/>
  <c r="X111" i="103"/>
  <c r="X119" i="103"/>
  <c r="T131" i="103"/>
  <c r="P135" i="103"/>
  <c r="K135" i="103" s="1"/>
  <c r="X135" i="103"/>
  <c r="S136" i="103"/>
  <c r="N136" i="103" s="1"/>
  <c r="S139" i="103"/>
  <c r="S145" i="103"/>
  <c r="Q153" i="103"/>
  <c r="L153" i="103" s="1"/>
  <c r="I153" i="103"/>
  <c r="Y153" i="103" s="1"/>
  <c r="X153" i="103"/>
  <c r="P153" i="103"/>
  <c r="T159" i="103"/>
  <c r="R162" i="103"/>
  <c r="M168" i="103"/>
  <c r="U173" i="103"/>
  <c r="T173" i="103"/>
  <c r="P173" i="103"/>
  <c r="T175" i="103"/>
  <c r="Q177" i="103"/>
  <c r="I177" i="103"/>
  <c r="Y177" i="103" s="1"/>
  <c r="X177" i="103"/>
  <c r="P177" i="103"/>
  <c r="O177" i="103"/>
  <c r="R181" i="103"/>
  <c r="S183" i="103"/>
  <c r="R183" i="103"/>
  <c r="P183" i="103"/>
  <c r="R189" i="103"/>
  <c r="S191" i="103"/>
  <c r="R191" i="103"/>
  <c r="P191" i="103"/>
  <c r="U200" i="103"/>
  <c r="T200" i="103"/>
  <c r="R200" i="103"/>
  <c r="X200" i="103"/>
  <c r="P200" i="103"/>
  <c r="O200" i="103"/>
  <c r="W200" i="103"/>
  <c r="R207" i="103"/>
  <c r="Q207" i="103"/>
  <c r="I207" i="103"/>
  <c r="Y207" i="103" s="1"/>
  <c r="W207" i="103"/>
  <c r="S207" i="103"/>
  <c r="N207" i="103" s="1"/>
  <c r="J215" i="103"/>
  <c r="W216" i="103"/>
  <c r="U224" i="103"/>
  <c r="T224" i="103"/>
  <c r="R224" i="103"/>
  <c r="X224" i="103"/>
  <c r="P224" i="103"/>
  <c r="W224" i="103"/>
  <c r="V255" i="103"/>
  <c r="X279" i="103"/>
  <c r="P279" i="103"/>
  <c r="W279" i="103"/>
  <c r="O279" i="103"/>
  <c r="V279" i="103"/>
  <c r="T279" i="103"/>
  <c r="R279" i="103"/>
  <c r="Q279" i="103"/>
  <c r="R301" i="103"/>
  <c r="Q301" i="103"/>
  <c r="I301" i="103"/>
  <c r="Y301" i="103" s="1"/>
  <c r="V301" i="103"/>
  <c r="U301" i="103"/>
  <c r="T301" i="103"/>
  <c r="O301" i="103"/>
  <c r="W301" i="103"/>
  <c r="S301" i="103"/>
  <c r="U302" i="103"/>
  <c r="T302" i="103"/>
  <c r="S302" i="103"/>
  <c r="I302" i="103"/>
  <c r="Y302" i="103" s="1"/>
  <c r="R302" i="103"/>
  <c r="M302" i="103" s="1"/>
  <c r="Q302" i="103"/>
  <c r="X302" i="103"/>
  <c r="V302" i="103"/>
  <c r="V99" i="103"/>
  <c r="V107" i="103"/>
  <c r="V131" i="103"/>
  <c r="X142" i="103"/>
  <c r="P142" i="103"/>
  <c r="W142" i="103"/>
  <c r="R148" i="103"/>
  <c r="Q148" i="103"/>
  <c r="I148" i="103"/>
  <c r="Y148" i="103" s="1"/>
  <c r="P148" i="103"/>
  <c r="N160" i="103"/>
  <c r="R164" i="103"/>
  <c r="Q164" i="103"/>
  <c r="I164" i="103"/>
  <c r="Y164" i="103" s="1"/>
  <c r="P164" i="103"/>
  <c r="K164" i="103" s="1"/>
  <c r="J167" i="103"/>
  <c r="T170" i="103"/>
  <c r="S170" i="103"/>
  <c r="P170" i="103"/>
  <c r="Q185" i="103"/>
  <c r="I185" i="103"/>
  <c r="Y185" i="103" s="1"/>
  <c r="X185" i="103"/>
  <c r="N185" i="103" s="1"/>
  <c r="P185" i="103"/>
  <c r="O185" i="103"/>
  <c r="Q193" i="103"/>
  <c r="I193" i="103"/>
  <c r="Y193" i="103" s="1"/>
  <c r="X193" i="103"/>
  <c r="P193" i="103"/>
  <c r="O193" i="103"/>
  <c r="T221" i="103"/>
  <c r="S221" i="103"/>
  <c r="Q221" i="103"/>
  <c r="I221" i="103"/>
  <c r="Y221" i="103" s="1"/>
  <c r="W221" i="103"/>
  <c r="O221" i="103"/>
  <c r="R221" i="103"/>
  <c r="P221" i="103"/>
  <c r="K221" i="103" s="1"/>
  <c r="X221" i="103"/>
  <c r="S245" i="103"/>
  <c r="N245" i="103" s="1"/>
  <c r="Q245" i="103"/>
  <c r="I245" i="103"/>
  <c r="Y245" i="103" s="1"/>
  <c r="W245" i="103"/>
  <c r="P245" i="103"/>
  <c r="X249" i="103"/>
  <c r="P249" i="103"/>
  <c r="W249" i="103"/>
  <c r="U249" i="103"/>
  <c r="S249" i="103"/>
  <c r="V249" i="103"/>
  <c r="L249" i="103" s="1"/>
  <c r="I249" i="103"/>
  <c r="Y249" i="103" s="1"/>
  <c r="I105" i="103"/>
  <c r="Y105" i="103" s="1"/>
  <c r="O107" i="103"/>
  <c r="O131" i="103"/>
  <c r="O142" i="103"/>
  <c r="V145" i="103"/>
  <c r="S148" i="103"/>
  <c r="U149" i="103"/>
  <c r="T149" i="103"/>
  <c r="P149" i="103"/>
  <c r="R156" i="103"/>
  <c r="Q156" i="103"/>
  <c r="I156" i="103"/>
  <c r="Y156" i="103" s="1"/>
  <c r="P156" i="103"/>
  <c r="W159" i="103"/>
  <c r="V162" i="103"/>
  <c r="S164" i="103"/>
  <c r="Q170" i="103"/>
  <c r="W175" i="103"/>
  <c r="W181" i="103"/>
  <c r="R185" i="103"/>
  <c r="T186" i="103"/>
  <c r="S186" i="103"/>
  <c r="P186" i="103"/>
  <c r="W189" i="103"/>
  <c r="R193" i="103"/>
  <c r="T194" i="103"/>
  <c r="S194" i="103"/>
  <c r="P194" i="103"/>
  <c r="O217" i="103"/>
  <c r="T217" i="103"/>
  <c r="I217" i="103"/>
  <c r="Y217" i="103" s="1"/>
  <c r="J219" i="103"/>
  <c r="R239" i="103"/>
  <c r="Q239" i="103"/>
  <c r="L239" i="103" s="1"/>
  <c r="I239" i="103"/>
  <c r="Y239" i="103" s="1"/>
  <c r="W239" i="103"/>
  <c r="U239" i="103"/>
  <c r="P239" i="103"/>
  <c r="U245" i="103"/>
  <c r="K253" i="103"/>
  <c r="Q272" i="103"/>
  <c r="U293" i="103"/>
  <c r="R333" i="103"/>
  <c r="Q333" i="103"/>
  <c r="I333" i="103"/>
  <c r="Y333" i="103" s="1"/>
  <c r="X333" i="103"/>
  <c r="W333" i="103"/>
  <c r="V333" i="103"/>
  <c r="S333" i="103"/>
  <c r="U342" i="103"/>
  <c r="X342" i="103"/>
  <c r="N342" i="103" s="1"/>
  <c r="W342" i="103"/>
  <c r="V342" i="103"/>
  <c r="R342" i="103"/>
  <c r="Q342" i="103"/>
  <c r="U144" i="103"/>
  <c r="V147" i="103"/>
  <c r="V163" i="103"/>
  <c r="V171" i="103"/>
  <c r="U176" i="103"/>
  <c r="U184" i="103"/>
  <c r="K184" i="103" s="1"/>
  <c r="U192" i="103"/>
  <c r="X201" i="103"/>
  <c r="P201" i="103"/>
  <c r="W201" i="103"/>
  <c r="U201" i="103"/>
  <c r="S201" i="103"/>
  <c r="Q201" i="103"/>
  <c r="J207" i="103"/>
  <c r="J239" i="103"/>
  <c r="U240" i="103"/>
  <c r="R240" i="103"/>
  <c r="X240" i="103"/>
  <c r="P240" i="103"/>
  <c r="S240" i="103"/>
  <c r="R247" i="103"/>
  <c r="Q247" i="103"/>
  <c r="I247" i="103"/>
  <c r="Y247" i="103" s="1"/>
  <c r="W247" i="103"/>
  <c r="S247" i="103"/>
  <c r="U286" i="103"/>
  <c r="T286" i="103"/>
  <c r="O286" i="103"/>
  <c r="X286" i="103"/>
  <c r="V286" i="103"/>
  <c r="R286" i="103"/>
  <c r="W286" i="103"/>
  <c r="T299" i="103"/>
  <c r="S299" i="103"/>
  <c r="X299" i="103"/>
  <c r="R299" i="103"/>
  <c r="O299" i="103"/>
  <c r="W299" i="103"/>
  <c r="U299" i="103"/>
  <c r="K453" i="103"/>
  <c r="P437" i="103"/>
  <c r="R208" i="103"/>
  <c r="X208" i="103"/>
  <c r="Q208" i="103"/>
  <c r="N214" i="103"/>
  <c r="R215" i="103"/>
  <c r="Q215" i="103"/>
  <c r="I215" i="103"/>
  <c r="Y215" i="103" s="1"/>
  <c r="W215" i="103"/>
  <c r="U215" i="103"/>
  <c r="S215" i="103"/>
  <c r="X225" i="103"/>
  <c r="P225" i="103"/>
  <c r="W225" i="103"/>
  <c r="O225" i="103"/>
  <c r="U225" i="103"/>
  <c r="S225" i="103"/>
  <c r="R225" i="103"/>
  <c r="J250" i="103"/>
  <c r="J255" i="103"/>
  <c r="L267" i="103"/>
  <c r="J269" i="103"/>
  <c r="Q306" i="103"/>
  <c r="I306" i="103"/>
  <c r="Y306" i="103" s="1"/>
  <c r="X306" i="103"/>
  <c r="P306" i="103"/>
  <c r="T306" i="103"/>
  <c r="S306" i="103"/>
  <c r="R306" i="103"/>
  <c r="W306" i="103"/>
  <c r="O306" i="103"/>
  <c r="X353" i="103"/>
  <c r="W353" i="103"/>
  <c r="S353" i="103"/>
  <c r="V353" i="103"/>
  <c r="Q353" i="103"/>
  <c r="R353" i="103"/>
  <c r="M356" i="103"/>
  <c r="K398" i="103"/>
  <c r="T196" i="103"/>
  <c r="R198" i="103"/>
  <c r="I203" i="103"/>
  <c r="Y203" i="103" s="1"/>
  <c r="Q203" i="103"/>
  <c r="R206" i="103"/>
  <c r="V210" i="103"/>
  <c r="L210" i="103" s="1"/>
  <c r="V218" i="103"/>
  <c r="I219" i="103"/>
  <c r="Y219" i="103" s="1"/>
  <c r="Q219" i="103"/>
  <c r="R222" i="103"/>
  <c r="V226" i="103"/>
  <c r="I227" i="103"/>
  <c r="Y227" i="103" s="1"/>
  <c r="Q227" i="103"/>
  <c r="T228" i="103"/>
  <c r="R230" i="103"/>
  <c r="V234" i="103"/>
  <c r="I235" i="103"/>
  <c r="Y235" i="103" s="1"/>
  <c r="Q235" i="103"/>
  <c r="R238" i="103"/>
  <c r="M238" i="103" s="1"/>
  <c r="I243" i="103"/>
  <c r="Y243" i="103" s="1"/>
  <c r="Q243" i="103"/>
  <c r="R246" i="103"/>
  <c r="I251" i="103"/>
  <c r="Y251" i="103" s="1"/>
  <c r="Q251" i="103"/>
  <c r="R254" i="103"/>
  <c r="I259" i="103"/>
  <c r="Y259" i="103" s="1"/>
  <c r="Q259" i="103"/>
  <c r="U262" i="103"/>
  <c r="T262" i="103"/>
  <c r="P262" i="103"/>
  <c r="K267" i="103"/>
  <c r="V270" i="103"/>
  <c r="I271" i="103"/>
  <c r="Y271" i="103" s="1"/>
  <c r="Q274" i="103"/>
  <c r="I274" i="103"/>
  <c r="Y274" i="103" s="1"/>
  <c r="X274" i="103"/>
  <c r="P274" i="103"/>
  <c r="K274" i="103" s="1"/>
  <c r="O274" i="103"/>
  <c r="I278" i="103"/>
  <c r="Y278" i="103" s="1"/>
  <c r="S288" i="103"/>
  <c r="R288" i="103"/>
  <c r="P288" i="103"/>
  <c r="X295" i="103"/>
  <c r="P295" i="103"/>
  <c r="W295" i="103"/>
  <c r="O295" i="103"/>
  <c r="V295" i="103"/>
  <c r="L295" i="103" s="1"/>
  <c r="N313" i="103"/>
  <c r="Q314" i="103"/>
  <c r="I314" i="103"/>
  <c r="Y314" i="103" s="1"/>
  <c r="X314" i="103"/>
  <c r="P314" i="103"/>
  <c r="U314" i="103"/>
  <c r="T314" i="103"/>
  <c r="S314" i="103"/>
  <c r="W314" i="103"/>
  <c r="X335" i="103"/>
  <c r="W335" i="103"/>
  <c r="Q335" i="103"/>
  <c r="I335" i="103"/>
  <c r="Y335" i="103" s="1"/>
  <c r="K357" i="103"/>
  <c r="S393" i="103"/>
  <c r="I393" i="103"/>
  <c r="Y393" i="103" s="1"/>
  <c r="Q393" i="103"/>
  <c r="X393" i="103"/>
  <c r="W393" i="103"/>
  <c r="V393" i="103"/>
  <c r="R393" i="103"/>
  <c r="T437" i="103"/>
  <c r="V196" i="103"/>
  <c r="T198" i="103"/>
  <c r="S203" i="103"/>
  <c r="V204" i="103"/>
  <c r="X210" i="103"/>
  <c r="X218" i="103"/>
  <c r="S219" i="103"/>
  <c r="N219" i="103" s="1"/>
  <c r="V220" i="103"/>
  <c r="X226" i="103"/>
  <c r="S227" i="103"/>
  <c r="V228" i="103"/>
  <c r="L228" i="103" s="1"/>
  <c r="V236" i="103"/>
  <c r="V244" i="103"/>
  <c r="X260" i="103"/>
  <c r="X270" i="103"/>
  <c r="T283" i="103"/>
  <c r="S283" i="103"/>
  <c r="P283" i="103"/>
  <c r="Q290" i="103"/>
  <c r="I290" i="103"/>
  <c r="Y290" i="103" s="1"/>
  <c r="X290" i="103"/>
  <c r="P290" i="103"/>
  <c r="O290" i="103"/>
  <c r="N395" i="103"/>
  <c r="L398" i="103"/>
  <c r="L408" i="103"/>
  <c r="Q406" i="103"/>
  <c r="J438" i="103"/>
  <c r="O437" i="103"/>
  <c r="X196" i="103"/>
  <c r="N196" i="103" s="1"/>
  <c r="V198" i="103"/>
  <c r="U203" i="103"/>
  <c r="V206" i="103"/>
  <c r="R210" i="103"/>
  <c r="R218" i="103"/>
  <c r="U219" i="103"/>
  <c r="X220" i="103"/>
  <c r="V222" i="103"/>
  <c r="R226" i="103"/>
  <c r="U227" i="103"/>
  <c r="P228" i="103"/>
  <c r="X228" i="103"/>
  <c r="V230" i="103"/>
  <c r="R234" i="103"/>
  <c r="U235" i="103"/>
  <c r="P236" i="103"/>
  <c r="X236" i="103"/>
  <c r="V238" i="103"/>
  <c r="P244" i="103"/>
  <c r="X244" i="103"/>
  <c r="V246" i="103"/>
  <c r="V254" i="103"/>
  <c r="U259" i="103"/>
  <c r="J261" i="103"/>
  <c r="N265" i="103"/>
  <c r="R270" i="103"/>
  <c r="M270" i="103" s="1"/>
  <c r="R277" i="103"/>
  <c r="Q277" i="103"/>
  <c r="I277" i="103"/>
  <c r="Y277" i="103" s="1"/>
  <c r="P277" i="103"/>
  <c r="R283" i="103"/>
  <c r="J285" i="103"/>
  <c r="S290" i="103"/>
  <c r="S373" i="103"/>
  <c r="Q373" i="103"/>
  <c r="I373" i="103"/>
  <c r="Y373" i="103" s="1"/>
  <c r="W373" i="103"/>
  <c r="X373" i="103"/>
  <c r="R373" i="103"/>
  <c r="V373" i="103"/>
  <c r="O198" i="103"/>
  <c r="I228" i="103"/>
  <c r="Y228" i="103" s="1"/>
  <c r="I236" i="103"/>
  <c r="Y236" i="103" s="1"/>
  <c r="I244" i="103"/>
  <c r="Y244" i="103" s="1"/>
  <c r="I260" i="103"/>
  <c r="Y260" i="103" s="1"/>
  <c r="R260" i="103"/>
  <c r="J264" i="103"/>
  <c r="I270" i="103"/>
  <c r="Y270" i="103" s="1"/>
  <c r="X271" i="103"/>
  <c r="P271" i="103"/>
  <c r="W271" i="103"/>
  <c r="O271" i="103"/>
  <c r="S277" i="103"/>
  <c r="U278" i="103"/>
  <c r="T278" i="103"/>
  <c r="P278" i="103"/>
  <c r="I283" i="103"/>
  <c r="Y283" i="103" s="1"/>
  <c r="U283" i="103"/>
  <c r="R285" i="103"/>
  <c r="Q285" i="103"/>
  <c r="I285" i="103"/>
  <c r="Y285" i="103" s="1"/>
  <c r="P285" i="103"/>
  <c r="T290" i="103"/>
  <c r="T331" i="103"/>
  <c r="S331" i="103"/>
  <c r="V331" i="103"/>
  <c r="U331" i="103"/>
  <c r="I331" i="103"/>
  <c r="Y331" i="103" s="1"/>
  <c r="R331" i="103"/>
  <c r="O331" i="103"/>
  <c r="X331" i="103"/>
  <c r="V335" i="103"/>
  <c r="Q392" i="103"/>
  <c r="I392" i="103"/>
  <c r="Y392" i="103" s="1"/>
  <c r="X392" i="103"/>
  <c r="V392" i="103"/>
  <c r="S392" i="103"/>
  <c r="W392" i="103"/>
  <c r="R392" i="103"/>
  <c r="N407" i="103"/>
  <c r="S406" i="103"/>
  <c r="S459" i="103"/>
  <c r="X459" i="103"/>
  <c r="W459" i="103"/>
  <c r="M459" i="103" s="1"/>
  <c r="I459" i="103"/>
  <c r="Y459" i="103" s="1"/>
  <c r="N476" i="103"/>
  <c r="S471" i="103"/>
  <c r="S304" i="103"/>
  <c r="N304" i="103" s="1"/>
  <c r="R304" i="103"/>
  <c r="P304" i="103"/>
  <c r="N308" i="103"/>
  <c r="M313" i="103"/>
  <c r="J317" i="103"/>
  <c r="J320" i="103"/>
  <c r="K323" i="103"/>
  <c r="V326" i="103"/>
  <c r="I327" i="103"/>
  <c r="Y327" i="103" s="1"/>
  <c r="S327" i="103"/>
  <c r="Q330" i="103"/>
  <c r="I330" i="103"/>
  <c r="Y330" i="103" s="1"/>
  <c r="X330" i="103"/>
  <c r="P330" i="103"/>
  <c r="K330" i="103" s="1"/>
  <c r="O330" i="103"/>
  <c r="L334" i="103"/>
  <c r="I336" i="103"/>
  <c r="Y336" i="103" s="1"/>
  <c r="U336" i="103"/>
  <c r="K339" i="103"/>
  <c r="U341" i="103"/>
  <c r="R343" i="103"/>
  <c r="Q343" i="103"/>
  <c r="L343" i="103" s="1"/>
  <c r="U343" i="103"/>
  <c r="P343" i="103"/>
  <c r="R352" i="103"/>
  <c r="X352" i="103"/>
  <c r="W352" i="103"/>
  <c r="S352" i="103"/>
  <c r="K354" i="103"/>
  <c r="N359" i="103"/>
  <c r="M360" i="103"/>
  <c r="J367" i="103"/>
  <c r="R376" i="103"/>
  <c r="X376" i="103"/>
  <c r="W376" i="103"/>
  <c r="V376" i="103"/>
  <c r="S376" i="103"/>
  <c r="I377" i="103"/>
  <c r="Y377" i="103" s="1"/>
  <c r="R404" i="103"/>
  <c r="Q404" i="103"/>
  <c r="W404" i="103"/>
  <c r="V404" i="103"/>
  <c r="I404" i="103"/>
  <c r="Y404" i="103" s="1"/>
  <c r="K474" i="103"/>
  <c r="U471" i="103"/>
  <c r="T307" i="103"/>
  <c r="S307" i="103"/>
  <c r="P307" i="103"/>
  <c r="U318" i="103"/>
  <c r="T318" i="103"/>
  <c r="P318" i="103"/>
  <c r="R325" i="103"/>
  <c r="Q325" i="103"/>
  <c r="I325" i="103"/>
  <c r="Y325" i="103" s="1"/>
  <c r="P325" i="103"/>
  <c r="L357" i="103"/>
  <c r="L368" i="103"/>
  <c r="S381" i="103"/>
  <c r="N381" i="103" s="1"/>
  <c r="Q381" i="103"/>
  <c r="I381" i="103"/>
  <c r="Y381" i="103" s="1"/>
  <c r="W381" i="103"/>
  <c r="U381" i="103"/>
  <c r="R381" i="103"/>
  <c r="J392" i="103"/>
  <c r="U406" i="103"/>
  <c r="L438" i="103"/>
  <c r="Q447" i="103"/>
  <c r="I447" i="103"/>
  <c r="Y447" i="103" s="1"/>
  <c r="X447" i="103"/>
  <c r="W447" i="103"/>
  <c r="M447" i="103" s="1"/>
  <c r="V447" i="103"/>
  <c r="S447" i="103"/>
  <c r="Q307" i="103"/>
  <c r="L310" i="103"/>
  <c r="U326" i="103"/>
  <c r="T326" i="103"/>
  <c r="P326" i="103"/>
  <c r="J336" i="103"/>
  <c r="J341" i="103"/>
  <c r="N367" i="103"/>
  <c r="R368" i="103"/>
  <c r="M368" i="103" s="1"/>
  <c r="X368" i="103"/>
  <c r="I368" i="103"/>
  <c r="Y368" i="103" s="1"/>
  <c r="S368" i="103"/>
  <c r="K373" i="103"/>
  <c r="U388" i="103"/>
  <c r="T388" i="103"/>
  <c r="O388" i="103"/>
  <c r="X388" i="103"/>
  <c r="V388" i="103"/>
  <c r="R388" i="103"/>
  <c r="Q388" i="103"/>
  <c r="P388" i="103"/>
  <c r="S461" i="103"/>
  <c r="N461" i="103" s="1"/>
  <c r="R461" i="103"/>
  <c r="I461" i="103"/>
  <c r="Y461" i="103" s="1"/>
  <c r="W461" i="103"/>
  <c r="M478" i="103"/>
  <c r="L480" i="103"/>
  <c r="M310" i="103"/>
  <c r="I322" i="103"/>
  <c r="Y322" i="103" s="1"/>
  <c r="X322" i="103"/>
  <c r="W322" i="103"/>
  <c r="M322" i="103" s="1"/>
  <c r="X327" i="103"/>
  <c r="P327" i="103"/>
  <c r="W327" i="103"/>
  <c r="O327" i="103"/>
  <c r="S336" i="103"/>
  <c r="R336" i="103"/>
  <c r="M336" i="103" s="1"/>
  <c r="P336" i="103"/>
  <c r="R341" i="103"/>
  <c r="Q341" i="103"/>
  <c r="L341" i="103" s="1"/>
  <c r="I341" i="103"/>
  <c r="Y341" i="103" s="1"/>
  <c r="P341" i="103"/>
  <c r="X345" i="103"/>
  <c r="P345" i="103"/>
  <c r="W345" i="103"/>
  <c r="U345" i="103"/>
  <c r="S345" i="103"/>
  <c r="R345" i="103"/>
  <c r="Q345" i="103"/>
  <c r="N374" i="103"/>
  <c r="R375" i="103"/>
  <c r="Q375" i="103"/>
  <c r="I375" i="103"/>
  <c r="Y375" i="103" s="1"/>
  <c r="W375" i="103"/>
  <c r="X375" i="103"/>
  <c r="N375" i="103" s="1"/>
  <c r="V375" i="103"/>
  <c r="X377" i="103"/>
  <c r="W377" i="103"/>
  <c r="S377" i="103"/>
  <c r="V377" i="103"/>
  <c r="L377" i="103" s="1"/>
  <c r="R377" i="103"/>
  <c r="L389" i="103"/>
  <c r="M399" i="103"/>
  <c r="K408" i="103"/>
  <c r="P406" i="103"/>
  <c r="N408" i="103"/>
  <c r="X406" i="103"/>
  <c r="L432" i="103"/>
  <c r="T471" i="103"/>
  <c r="J473" i="103"/>
  <c r="U273" i="103"/>
  <c r="V276" i="103"/>
  <c r="V284" i="103"/>
  <c r="U289" i="103"/>
  <c r="V292" i="103"/>
  <c r="U297" i="103"/>
  <c r="V300" i="103"/>
  <c r="U305" i="103"/>
  <c r="U329" i="103"/>
  <c r="U337" i="103"/>
  <c r="J362" i="103"/>
  <c r="L365" i="103"/>
  <c r="K370" i="103"/>
  <c r="J421" i="103"/>
  <c r="U344" i="103"/>
  <c r="R344" i="103"/>
  <c r="X344" i="103"/>
  <c r="P344" i="103"/>
  <c r="S344" i="103"/>
  <c r="K349" i="103"/>
  <c r="J359" i="103"/>
  <c r="K362" i="103"/>
  <c r="K394" i="103"/>
  <c r="N441" i="103"/>
  <c r="S448" i="103"/>
  <c r="R448" i="103"/>
  <c r="X448" i="103"/>
  <c r="W448" i="103"/>
  <c r="I448" i="103"/>
  <c r="Y448" i="103" s="1"/>
  <c r="V346" i="103"/>
  <c r="I347" i="103"/>
  <c r="Y347" i="103" s="1"/>
  <c r="Q347" i="103"/>
  <c r="R350" i="103"/>
  <c r="T380" i="103"/>
  <c r="Q455" i="103"/>
  <c r="I455" i="103"/>
  <c r="Y455" i="103" s="1"/>
  <c r="X455" i="103"/>
  <c r="N455" i="103" s="1"/>
  <c r="W455" i="103"/>
  <c r="R455" i="103"/>
  <c r="J472" i="103"/>
  <c r="O471" i="103"/>
  <c r="W471" i="103"/>
  <c r="V348" i="103"/>
  <c r="V372" i="103"/>
  <c r="V380" i="103"/>
  <c r="J387" i="103"/>
  <c r="L396" i="103"/>
  <c r="N402" i="103"/>
  <c r="R403" i="103"/>
  <c r="Q403" i="103"/>
  <c r="I403" i="103"/>
  <c r="Y403" i="103" s="1"/>
  <c r="T406" i="103"/>
  <c r="K421" i="103"/>
  <c r="R458" i="103"/>
  <c r="Q458" i="103"/>
  <c r="I458" i="103"/>
  <c r="Y458" i="103" s="1"/>
  <c r="X458" i="103"/>
  <c r="N458" i="103" s="1"/>
  <c r="W458" i="103"/>
  <c r="K477" i="103"/>
  <c r="P348" i="103"/>
  <c r="X348" i="103"/>
  <c r="R354" i="103"/>
  <c r="X372" i="103"/>
  <c r="N372" i="103" s="1"/>
  <c r="P380" i="103"/>
  <c r="X380" i="103"/>
  <c r="S382" i="103"/>
  <c r="R382" i="103"/>
  <c r="X382" i="103"/>
  <c r="K385" i="103"/>
  <c r="S390" i="103"/>
  <c r="R390" i="103"/>
  <c r="P390" i="103"/>
  <c r="L401" i="103"/>
  <c r="J405" i="103"/>
  <c r="V406" i="103"/>
  <c r="M414" i="103"/>
  <c r="N417" i="103"/>
  <c r="M435" i="103"/>
  <c r="K440" i="103"/>
  <c r="K445" i="103"/>
  <c r="V458" i="103"/>
  <c r="J466" i="103"/>
  <c r="N489" i="103"/>
  <c r="L491" i="103"/>
  <c r="N494" i="103"/>
  <c r="I348" i="103"/>
  <c r="Y348" i="103" s="1"/>
  <c r="I372" i="103"/>
  <c r="Y372" i="103" s="1"/>
  <c r="I380" i="103"/>
  <c r="Y380" i="103" s="1"/>
  <c r="O382" i="103"/>
  <c r="L385" i="103"/>
  <c r="Q390" i="103"/>
  <c r="J395" i="103"/>
  <c r="K405" i="103"/>
  <c r="N414" i="103"/>
  <c r="N425" i="103"/>
  <c r="N430" i="103"/>
  <c r="K432" i="103"/>
  <c r="I439" i="103"/>
  <c r="Y439" i="103" s="1"/>
  <c r="X439" i="103"/>
  <c r="N439" i="103" s="1"/>
  <c r="W439" i="103"/>
  <c r="R439" i="103"/>
  <c r="K448" i="103"/>
  <c r="V455" i="103"/>
  <c r="N473" i="103"/>
  <c r="M491" i="103"/>
  <c r="U383" i="103"/>
  <c r="J410" i="103"/>
  <c r="J413" i="103"/>
  <c r="L424" i="103"/>
  <c r="L427" i="103"/>
  <c r="L440" i="103"/>
  <c r="L443" i="103"/>
  <c r="L451" i="103"/>
  <c r="S456" i="103"/>
  <c r="R456" i="103"/>
  <c r="Q456" i="103"/>
  <c r="L456" i="103" s="1"/>
  <c r="N465" i="103"/>
  <c r="K469" i="103"/>
  <c r="K472" i="103"/>
  <c r="P471" i="103"/>
  <c r="X471" i="103"/>
  <c r="M483" i="103"/>
  <c r="M486" i="103"/>
  <c r="N409" i="103"/>
  <c r="K413" i="103"/>
  <c r="K416" i="103"/>
  <c r="M427" i="103"/>
  <c r="M430" i="103"/>
  <c r="M443" i="103"/>
  <c r="M446" i="103"/>
  <c r="M451" i="103"/>
  <c r="I463" i="103"/>
  <c r="Y463" i="103" s="1"/>
  <c r="X463" i="103"/>
  <c r="W463" i="103"/>
  <c r="S469" i="103"/>
  <c r="R469" i="103"/>
  <c r="Q469" i="103"/>
  <c r="I469" i="103"/>
  <c r="Y469" i="103" s="1"/>
  <c r="L472" i="103"/>
  <c r="Q471" i="103"/>
  <c r="L475" i="103"/>
  <c r="N486" i="103"/>
  <c r="J490" i="103"/>
  <c r="J493" i="103"/>
  <c r="AD36" i="103" l="1"/>
  <c r="AD39" i="103" s="1"/>
  <c r="AD37" i="103"/>
  <c r="AE38" i="103"/>
  <c r="AG38" i="103" s="1"/>
  <c r="AE37" i="103"/>
  <c r="AG37" i="103" s="1"/>
  <c r="AD38" i="103"/>
  <c r="AE36" i="103"/>
  <c r="M259" i="103"/>
  <c r="L276" i="103"/>
  <c r="M74" i="103"/>
  <c r="K61" i="103"/>
  <c r="N227" i="103"/>
  <c r="L292" i="103"/>
  <c r="K246" i="103"/>
  <c r="K94" i="103"/>
  <c r="J184" i="103"/>
  <c r="J171" i="103"/>
  <c r="L173" i="103"/>
  <c r="M185" i="103"/>
  <c r="N33" i="103"/>
  <c r="M47" i="103"/>
  <c r="J330" i="103"/>
  <c r="N247" i="103"/>
  <c r="L60" i="103"/>
  <c r="M240" i="103"/>
  <c r="L162" i="103"/>
  <c r="M274" i="103"/>
  <c r="N371" i="103"/>
  <c r="M115" i="103"/>
  <c r="K40" i="103"/>
  <c r="L208" i="103"/>
  <c r="L87" i="103"/>
  <c r="N184" i="103"/>
  <c r="N147" i="103"/>
  <c r="L272" i="103"/>
  <c r="J177" i="103"/>
  <c r="J66" i="103"/>
  <c r="M94" i="103"/>
  <c r="M246" i="103"/>
  <c r="K145" i="103"/>
  <c r="L50" i="103"/>
  <c r="N300" i="103"/>
  <c r="J327" i="103"/>
  <c r="K348" i="103"/>
  <c r="K304" i="103"/>
  <c r="J286" i="103"/>
  <c r="J142" i="103"/>
  <c r="K67" i="103"/>
  <c r="L198" i="103"/>
  <c r="M10" i="103"/>
  <c r="K141" i="103"/>
  <c r="N73" i="103"/>
  <c r="K55" i="103"/>
  <c r="L285" i="103"/>
  <c r="N288" i="103"/>
  <c r="L305" i="103"/>
  <c r="K295" i="103"/>
  <c r="K205" i="103"/>
  <c r="L89" i="103"/>
  <c r="N132" i="103"/>
  <c r="J92" i="103"/>
  <c r="K53" i="103"/>
  <c r="N236" i="103"/>
  <c r="J71" i="103"/>
  <c r="M278" i="103"/>
  <c r="J176" i="103"/>
  <c r="M383" i="103"/>
  <c r="J97" i="103"/>
  <c r="N289" i="103"/>
  <c r="M226" i="103"/>
  <c r="N380" i="103"/>
  <c r="L235" i="103"/>
  <c r="M222" i="103"/>
  <c r="M201" i="103"/>
  <c r="L147" i="103"/>
  <c r="L131" i="103"/>
  <c r="J173" i="103"/>
  <c r="K52" i="103"/>
  <c r="M135" i="103"/>
  <c r="M176" i="103"/>
  <c r="M103" i="103"/>
  <c r="J181" i="103"/>
  <c r="N74" i="103"/>
  <c r="L70" i="103"/>
  <c r="N32" i="103"/>
  <c r="M449" i="103"/>
  <c r="M119" i="103"/>
  <c r="M205" i="103"/>
  <c r="J325" i="103"/>
  <c r="K318" i="103"/>
  <c r="K331" i="103"/>
  <c r="L193" i="103"/>
  <c r="K75" i="103"/>
  <c r="M250" i="103"/>
  <c r="L329" i="103"/>
  <c r="X42" i="103"/>
  <c r="N276" i="103"/>
  <c r="K57" i="103"/>
  <c r="J196" i="103"/>
  <c r="L372" i="103"/>
  <c r="L218" i="103"/>
  <c r="N186" i="103"/>
  <c r="M301" i="103"/>
  <c r="M162" i="103"/>
  <c r="J189" i="103"/>
  <c r="M158" i="103"/>
  <c r="K79" i="103"/>
  <c r="N470" i="103"/>
  <c r="N47" i="103"/>
  <c r="M73" i="103"/>
  <c r="N8" i="103"/>
  <c r="K227" i="103"/>
  <c r="J228" i="103"/>
  <c r="L328" i="103"/>
  <c r="N452" i="103"/>
  <c r="L142" i="103"/>
  <c r="L288" i="103"/>
  <c r="K54" i="103"/>
  <c r="L86" i="103"/>
  <c r="K72" i="103"/>
  <c r="L347" i="103"/>
  <c r="J307" i="103"/>
  <c r="L110" i="103"/>
  <c r="X12" i="103"/>
  <c r="L108" i="103"/>
  <c r="J56" i="103"/>
  <c r="M49" i="103"/>
  <c r="M438" i="103"/>
  <c r="J132" i="103"/>
  <c r="M218" i="103"/>
  <c r="M285" i="103"/>
  <c r="M53" i="103"/>
  <c r="L159" i="103"/>
  <c r="M327" i="103"/>
  <c r="K299" i="103"/>
  <c r="L67" i="103"/>
  <c r="M8" i="103"/>
  <c r="J147" i="103"/>
  <c r="J289" i="103"/>
  <c r="K196" i="103"/>
  <c r="K258" i="103"/>
  <c r="M262" i="103"/>
  <c r="M346" i="103"/>
  <c r="M456" i="103"/>
  <c r="L348" i="103"/>
  <c r="L238" i="103"/>
  <c r="J274" i="103"/>
  <c r="K177" i="103"/>
  <c r="J33" i="103"/>
  <c r="M82" i="103"/>
  <c r="J108" i="103"/>
  <c r="M297" i="103"/>
  <c r="K382" i="103"/>
  <c r="M79" i="103"/>
  <c r="N76" i="103"/>
  <c r="K327" i="103"/>
  <c r="L220" i="103"/>
  <c r="L245" i="103"/>
  <c r="L98" i="103"/>
  <c r="N141" i="103"/>
  <c r="N58" i="103"/>
  <c r="K199" i="103"/>
  <c r="N171" i="103"/>
  <c r="J103" i="103"/>
  <c r="N297" i="103"/>
  <c r="N9" i="103"/>
  <c r="M136" i="103"/>
  <c r="N198" i="103"/>
  <c r="M98" i="103"/>
  <c r="N69" i="103"/>
  <c r="N220" i="103"/>
  <c r="L244" i="103"/>
  <c r="L197" i="103"/>
  <c r="L73" i="103"/>
  <c r="L222" i="103"/>
  <c r="N376" i="103"/>
  <c r="N330" i="103"/>
  <c r="N392" i="103"/>
  <c r="J194" i="103"/>
  <c r="M326" i="103"/>
  <c r="J278" i="103"/>
  <c r="M463" i="103"/>
  <c r="J271" i="103"/>
  <c r="M254" i="103"/>
  <c r="M193" i="103"/>
  <c r="K301" i="103"/>
  <c r="K204" i="103"/>
  <c r="J225" i="103"/>
  <c r="L278" i="103"/>
  <c r="N94" i="103"/>
  <c r="J152" i="103"/>
  <c r="M403" i="103"/>
  <c r="M344" i="103"/>
  <c r="N322" i="103"/>
  <c r="L297" i="103"/>
  <c r="N305" i="103"/>
  <c r="L290" i="103"/>
  <c r="J186" i="103"/>
  <c r="M229" i="103"/>
  <c r="K188" i="103"/>
  <c r="J60" i="103"/>
  <c r="X7" i="103"/>
  <c r="L75" i="103"/>
  <c r="N403" i="103"/>
  <c r="N394" i="103"/>
  <c r="L179" i="103"/>
  <c r="M105" i="103"/>
  <c r="M323" i="103"/>
  <c r="L152" i="103"/>
  <c r="K103" i="103"/>
  <c r="J82" i="103"/>
  <c r="M184" i="103"/>
  <c r="N242" i="103"/>
  <c r="M86" i="103"/>
  <c r="M65" i="103"/>
  <c r="L259" i="103"/>
  <c r="M249" i="103"/>
  <c r="M148" i="103"/>
  <c r="N301" i="103"/>
  <c r="N175" i="103"/>
  <c r="L133" i="103"/>
  <c r="L57" i="103"/>
  <c r="N158" i="103"/>
  <c r="K96" i="103"/>
  <c r="N278" i="103"/>
  <c r="K195" i="103"/>
  <c r="L181" i="103"/>
  <c r="N181" i="103"/>
  <c r="J300" i="103"/>
  <c r="J53" i="103"/>
  <c r="K62" i="103"/>
  <c r="N54" i="103"/>
  <c r="M81" i="103"/>
  <c r="J188" i="103"/>
  <c r="M470" i="103"/>
  <c r="J86" i="103"/>
  <c r="J259" i="103"/>
  <c r="L221" i="103"/>
  <c r="M60" i="103"/>
  <c r="L71" i="103"/>
  <c r="J88" i="103"/>
  <c r="M144" i="103"/>
  <c r="N157" i="103"/>
  <c r="N70" i="103"/>
  <c r="K171" i="103"/>
  <c r="L196" i="103"/>
  <c r="K288" i="103"/>
  <c r="L274" i="103"/>
  <c r="M198" i="103"/>
  <c r="K215" i="103"/>
  <c r="K240" i="103"/>
  <c r="N103" i="103"/>
  <c r="L111" i="103"/>
  <c r="L150" i="103"/>
  <c r="M52" i="103"/>
  <c r="M363" i="103"/>
  <c r="M204" i="103"/>
  <c r="N251" i="103"/>
  <c r="J156" i="103"/>
  <c r="J318" i="103"/>
  <c r="L184" i="103"/>
  <c r="N176" i="103"/>
  <c r="J258" i="103"/>
  <c r="M57" i="103"/>
  <c r="U7" i="103"/>
  <c r="K289" i="103"/>
  <c r="L284" i="103"/>
  <c r="K203" i="103"/>
  <c r="J283" i="103"/>
  <c r="L219" i="103"/>
  <c r="J231" i="103"/>
  <c r="J52" i="103"/>
  <c r="J139" i="103"/>
  <c r="N173" i="103"/>
  <c r="N156" i="103"/>
  <c r="L94" i="103"/>
  <c r="K259" i="103"/>
  <c r="N57" i="103"/>
  <c r="L195" i="103"/>
  <c r="K99" i="103"/>
  <c r="K191" i="103"/>
  <c r="N270" i="103"/>
  <c r="L270" i="103"/>
  <c r="N329" i="103"/>
  <c r="M54" i="103"/>
  <c r="K329" i="103"/>
  <c r="M321" i="103"/>
  <c r="N115" i="103"/>
  <c r="K342" i="103"/>
  <c r="M191" i="103"/>
  <c r="N11" i="103"/>
  <c r="N260" i="103"/>
  <c r="L215" i="103"/>
  <c r="N462" i="103"/>
  <c r="L339" i="103"/>
  <c r="M283" i="103"/>
  <c r="K235" i="103"/>
  <c r="M189" i="103"/>
  <c r="J145" i="103"/>
  <c r="L169" i="103"/>
  <c r="J89" i="103"/>
  <c r="K197" i="103"/>
  <c r="L91" i="103"/>
  <c r="J93" i="103"/>
  <c r="N93" i="103"/>
  <c r="N391" i="103"/>
  <c r="M330" i="103"/>
  <c r="L383" i="103"/>
  <c r="M196" i="103"/>
  <c r="K222" i="103"/>
  <c r="M348" i="103"/>
  <c r="M70" i="103"/>
  <c r="L447" i="103"/>
  <c r="K277" i="103"/>
  <c r="L353" i="103"/>
  <c r="M164" i="103"/>
  <c r="N200" i="103"/>
  <c r="T12" i="103"/>
  <c r="M71" i="103"/>
  <c r="M273" i="103"/>
  <c r="L240" i="103"/>
  <c r="L186" i="103"/>
  <c r="N195" i="103"/>
  <c r="M347" i="103"/>
  <c r="K380" i="103"/>
  <c r="K437" i="103"/>
  <c r="L51" i="103"/>
  <c r="W378" i="103"/>
  <c r="M343" i="103"/>
  <c r="K236" i="103"/>
  <c r="K290" i="103"/>
  <c r="N456" i="103"/>
  <c r="L469" i="103"/>
  <c r="M271" i="103"/>
  <c r="L314" i="103"/>
  <c r="L286" i="103"/>
  <c r="L97" i="103"/>
  <c r="K76" i="103"/>
  <c r="N233" i="103"/>
  <c r="M69" i="103"/>
  <c r="M55" i="103"/>
  <c r="N328" i="103"/>
  <c r="N449" i="103"/>
  <c r="J406" i="103"/>
  <c r="K179" i="103"/>
  <c r="J133" i="103"/>
  <c r="K147" i="103"/>
  <c r="M121" i="103"/>
  <c r="J390" i="103"/>
  <c r="J65" i="103"/>
  <c r="M390" i="103"/>
  <c r="L80" i="103"/>
  <c r="L470" i="103"/>
  <c r="M153" i="103"/>
  <c r="M137" i="103"/>
  <c r="K383" i="103"/>
  <c r="L403" i="103"/>
  <c r="N183" i="103"/>
  <c r="J73" i="103"/>
  <c r="K33" i="103"/>
  <c r="N232" i="103"/>
  <c r="M76" i="103"/>
  <c r="L82" i="103"/>
  <c r="K69" i="103"/>
  <c r="L287" i="103"/>
  <c r="N56" i="103"/>
  <c r="J144" i="103"/>
  <c r="K206" i="103"/>
  <c r="N144" i="103"/>
  <c r="N62" i="103"/>
  <c r="N323" i="103"/>
  <c r="N259" i="103"/>
  <c r="M391" i="103"/>
  <c r="N238" i="103"/>
  <c r="L289" i="103"/>
  <c r="N284" i="103"/>
  <c r="M170" i="103"/>
  <c r="N107" i="103"/>
  <c r="L345" i="103"/>
  <c r="N352" i="103"/>
  <c r="M331" i="103"/>
  <c r="M260" i="103"/>
  <c r="M373" i="103"/>
  <c r="L306" i="103"/>
  <c r="K286" i="103"/>
  <c r="J185" i="103"/>
  <c r="N153" i="103"/>
  <c r="J99" i="103"/>
  <c r="N67" i="103"/>
  <c r="K59" i="103"/>
  <c r="K198" i="103"/>
  <c r="M339" i="103"/>
  <c r="M337" i="103"/>
  <c r="J140" i="103"/>
  <c r="L68" i="103"/>
  <c r="J62" i="103"/>
  <c r="N163" i="103"/>
  <c r="K107" i="103"/>
  <c r="K347" i="103"/>
  <c r="L139" i="103"/>
  <c r="J70" i="103"/>
  <c r="M305" i="103"/>
  <c r="M179" i="103"/>
  <c r="M448" i="103"/>
  <c r="K337" i="103"/>
  <c r="L107" i="103"/>
  <c r="M215" i="103"/>
  <c r="K80" i="103"/>
  <c r="N355" i="103"/>
  <c r="N250" i="103"/>
  <c r="M220" i="103"/>
  <c r="M295" i="103"/>
  <c r="M157" i="103"/>
  <c r="N81" i="103"/>
  <c r="K390" i="103"/>
  <c r="K305" i="103"/>
  <c r="L331" i="103"/>
  <c r="L246" i="103"/>
  <c r="N203" i="103"/>
  <c r="L227" i="103"/>
  <c r="M206" i="103"/>
  <c r="L342" i="103"/>
  <c r="K186" i="103"/>
  <c r="J193" i="103"/>
  <c r="N111" i="103"/>
  <c r="M99" i="103"/>
  <c r="N169" i="103"/>
  <c r="K237" i="103"/>
  <c r="L298" i="103"/>
  <c r="N51" i="103"/>
  <c r="J72" i="103"/>
  <c r="J69" i="103"/>
  <c r="J305" i="103"/>
  <c r="L394" i="103"/>
  <c r="M379" i="103"/>
  <c r="M192" i="103"/>
  <c r="K302" i="103"/>
  <c r="N179" i="103"/>
  <c r="K47" i="103"/>
  <c r="M377" i="103"/>
  <c r="N331" i="103"/>
  <c r="N244" i="103"/>
  <c r="N228" i="103"/>
  <c r="M210" i="103"/>
  <c r="N335" i="103"/>
  <c r="N295" i="103"/>
  <c r="N274" i="103"/>
  <c r="L203" i="103"/>
  <c r="L247" i="103"/>
  <c r="K192" i="103"/>
  <c r="M342" i="103"/>
  <c r="L185" i="103"/>
  <c r="K142" i="103"/>
  <c r="M279" i="103"/>
  <c r="L231" i="103"/>
  <c r="J232" i="103"/>
  <c r="N197" i="103"/>
  <c r="J100" i="103"/>
  <c r="L81" i="103"/>
  <c r="L178" i="103"/>
  <c r="K10" i="103"/>
  <c r="L134" i="103"/>
  <c r="L69" i="103"/>
  <c r="L56" i="103"/>
  <c r="N151" i="103"/>
  <c r="K91" i="103"/>
  <c r="N80" i="103"/>
  <c r="L154" i="103"/>
  <c r="M307" i="103"/>
  <c r="L149" i="103"/>
  <c r="N149" i="103"/>
  <c r="L183" i="103"/>
  <c r="L135" i="103"/>
  <c r="J137" i="103"/>
  <c r="M92" i="103"/>
  <c r="N97" i="103"/>
  <c r="K65" i="103"/>
  <c r="M194" i="103"/>
  <c r="K220" i="103"/>
  <c r="S378" i="103"/>
  <c r="L379" i="103"/>
  <c r="L307" i="103"/>
  <c r="W138" i="103"/>
  <c r="J55" i="103"/>
  <c r="U378" i="103"/>
  <c r="N49" i="103"/>
  <c r="M439" i="103"/>
  <c r="M354" i="103"/>
  <c r="L346" i="103"/>
  <c r="K297" i="103"/>
  <c r="N336" i="103"/>
  <c r="M404" i="103"/>
  <c r="M277" i="103"/>
  <c r="K228" i="103"/>
  <c r="L226" i="103"/>
  <c r="K306" i="103"/>
  <c r="N215" i="103"/>
  <c r="N148" i="103"/>
  <c r="N193" i="103"/>
  <c r="N191" i="103"/>
  <c r="N177" i="103"/>
  <c r="K175" i="103"/>
  <c r="N159" i="103"/>
  <c r="M33" i="103"/>
  <c r="M75" i="103"/>
  <c r="K182" i="103"/>
  <c r="K71" i="103"/>
  <c r="M143" i="103"/>
  <c r="M58" i="103"/>
  <c r="M328" i="103"/>
  <c r="J199" i="103"/>
  <c r="I501" i="103"/>
  <c r="M91" i="103"/>
  <c r="L66" i="103"/>
  <c r="K154" i="103"/>
  <c r="M460" i="103"/>
  <c r="M462" i="103"/>
  <c r="J292" i="103"/>
  <c r="N383" i="103"/>
  <c r="N235" i="103"/>
  <c r="L191" i="103"/>
  <c r="N350" i="103"/>
  <c r="M318" i="103"/>
  <c r="J169" i="103"/>
  <c r="M244" i="103"/>
  <c r="J234" i="103"/>
  <c r="M67" i="103"/>
  <c r="N92" i="103"/>
  <c r="L258" i="103"/>
  <c r="N60" i="103"/>
  <c r="J32" i="103"/>
  <c r="M227" i="103"/>
  <c r="N341" i="103"/>
  <c r="L241" i="103"/>
  <c r="L336" i="103"/>
  <c r="K272" i="103"/>
  <c r="N218" i="103"/>
  <c r="L340" i="103"/>
  <c r="L176" i="103"/>
  <c r="K283" i="103"/>
  <c r="M221" i="103"/>
  <c r="U12" i="103"/>
  <c r="AD13" i="103"/>
  <c r="M32" i="103"/>
  <c r="K140" i="103"/>
  <c r="K136" i="103"/>
  <c r="N388" i="103"/>
  <c r="J276" i="103"/>
  <c r="K292" i="103"/>
  <c r="K273" i="103"/>
  <c r="J388" i="103"/>
  <c r="R378" i="103"/>
  <c r="N283" i="103"/>
  <c r="N226" i="103"/>
  <c r="N353" i="103"/>
  <c r="K225" i="103"/>
  <c r="K194" i="103"/>
  <c r="N119" i="103"/>
  <c r="K181" i="103"/>
  <c r="M150" i="103"/>
  <c r="M96" i="103"/>
  <c r="L11" i="103"/>
  <c r="X35" i="103"/>
  <c r="M114" i="103"/>
  <c r="N61" i="103"/>
  <c r="M190" i="103"/>
  <c r="K139" i="103"/>
  <c r="J379" i="103"/>
  <c r="J302" i="103"/>
  <c r="L236" i="103"/>
  <c r="L140" i="103"/>
  <c r="K234" i="103"/>
  <c r="N131" i="103"/>
  <c r="M288" i="103"/>
  <c r="K111" i="103"/>
  <c r="L229" i="103"/>
  <c r="L180" i="103"/>
  <c r="M258" i="103"/>
  <c r="J314" i="103"/>
  <c r="L8" i="103"/>
  <c r="J74" i="103"/>
  <c r="J51" i="103"/>
  <c r="T7" i="103"/>
  <c r="L143" i="103"/>
  <c r="N199" i="103"/>
  <c r="N64" i="103"/>
  <c r="K276" i="103"/>
  <c r="M372" i="103"/>
  <c r="K284" i="103"/>
  <c r="M284" i="103"/>
  <c r="M314" i="103"/>
  <c r="L283" i="103"/>
  <c r="M140" i="103"/>
  <c r="K8" i="103"/>
  <c r="J329" i="103"/>
  <c r="L62" i="103"/>
  <c r="N258" i="103"/>
  <c r="J47" i="103"/>
  <c r="L192" i="103"/>
  <c r="L376" i="103"/>
  <c r="L157" i="103"/>
  <c r="N90" i="103"/>
  <c r="V378" i="103"/>
  <c r="L250" i="103"/>
  <c r="L234" i="103"/>
  <c r="K170" i="103"/>
  <c r="J159" i="103"/>
  <c r="K169" i="103"/>
  <c r="M469" i="103"/>
  <c r="L388" i="103"/>
  <c r="N277" i="103"/>
  <c r="M230" i="103"/>
  <c r="L201" i="103"/>
  <c r="N221" i="103"/>
  <c r="K183" i="103"/>
  <c r="K153" i="103"/>
  <c r="L105" i="103"/>
  <c r="N216" i="103"/>
  <c r="M131" i="103"/>
  <c r="K229" i="103"/>
  <c r="J157" i="103"/>
  <c r="L100" i="103"/>
  <c r="K32" i="103"/>
  <c r="S7" i="103"/>
  <c r="W85" i="103"/>
  <c r="N63" i="103"/>
  <c r="N108" i="103"/>
  <c r="N53" i="103"/>
  <c r="N91" i="103"/>
  <c r="M80" i="103"/>
  <c r="K66" i="103"/>
  <c r="M95" i="103"/>
  <c r="N347" i="103"/>
  <c r="M292" i="103"/>
  <c r="N346" i="103"/>
  <c r="J383" i="103"/>
  <c r="L33" i="103"/>
  <c r="N222" i="103"/>
  <c r="N86" i="103"/>
  <c r="N52" i="103"/>
  <c r="L49" i="103"/>
  <c r="K70" i="103"/>
  <c r="L233" i="103"/>
  <c r="Q85" i="103"/>
  <c r="N95" i="103"/>
  <c r="M239" i="103"/>
  <c r="L380" i="103"/>
  <c r="K379" i="103"/>
  <c r="N469" i="103"/>
  <c r="N344" i="103"/>
  <c r="M234" i="103"/>
  <c r="K176" i="103"/>
  <c r="K239" i="103"/>
  <c r="N164" i="103"/>
  <c r="K185" i="103"/>
  <c r="J170" i="103"/>
  <c r="L99" i="103"/>
  <c r="M183" i="103"/>
  <c r="J175" i="103"/>
  <c r="M406" i="103"/>
  <c r="M68" i="103"/>
  <c r="K51" i="103"/>
  <c r="N72" i="103"/>
  <c r="X18" i="103"/>
  <c r="J141" i="103"/>
  <c r="K132" i="103"/>
  <c r="J75" i="103"/>
  <c r="N50" i="103"/>
  <c r="J288" i="103"/>
  <c r="J195" i="103"/>
  <c r="J226" i="103"/>
  <c r="M203" i="103"/>
  <c r="N65" i="103"/>
  <c r="K230" i="103"/>
  <c r="K340" i="103"/>
  <c r="J54" i="103"/>
  <c r="V324" i="103"/>
  <c r="V437" i="103"/>
  <c r="K285" i="103"/>
  <c r="M350" i="103"/>
  <c r="N170" i="103"/>
  <c r="O138" i="103"/>
  <c r="J76" i="103"/>
  <c r="U18" i="103"/>
  <c r="N287" i="103"/>
  <c r="J90" i="103"/>
  <c r="T48" i="103"/>
  <c r="N339" i="103"/>
  <c r="AD14" i="103"/>
  <c r="K300" i="103"/>
  <c r="L262" i="103"/>
  <c r="K89" i="103"/>
  <c r="J111" i="103"/>
  <c r="N243" i="103"/>
  <c r="N137" i="103"/>
  <c r="L382" i="103"/>
  <c r="K81" i="103"/>
  <c r="N194" i="103"/>
  <c r="J437" i="103"/>
  <c r="X155" i="103"/>
  <c r="W106" i="103"/>
  <c r="L88" i="103"/>
  <c r="T187" i="103"/>
  <c r="N457" i="103"/>
  <c r="J179" i="103"/>
  <c r="W437" i="103"/>
  <c r="L254" i="103"/>
  <c r="W155" i="103"/>
  <c r="K245" i="103"/>
  <c r="M453" i="103"/>
  <c r="T155" i="103"/>
  <c r="AD12" i="103"/>
  <c r="M300" i="103"/>
  <c r="M329" i="103"/>
  <c r="M345" i="103"/>
  <c r="X324" i="103"/>
  <c r="M388" i="103"/>
  <c r="T324" i="103"/>
  <c r="N447" i="103"/>
  <c r="L330" i="103"/>
  <c r="K271" i="103"/>
  <c r="V223" i="103"/>
  <c r="N210" i="103"/>
  <c r="J295" i="103"/>
  <c r="J306" i="103"/>
  <c r="M208" i="103"/>
  <c r="N286" i="103"/>
  <c r="L163" i="103"/>
  <c r="M245" i="103"/>
  <c r="J221" i="103"/>
  <c r="L148" i="103"/>
  <c r="K279" i="103"/>
  <c r="L207" i="103"/>
  <c r="L177" i="103"/>
  <c r="N453" i="103"/>
  <c r="M317" i="103"/>
  <c r="M272" i="103"/>
  <c r="L9" i="103"/>
  <c r="K233" i="103"/>
  <c r="N205" i="103"/>
  <c r="J68" i="103"/>
  <c r="J9" i="103"/>
  <c r="N298" i="103"/>
  <c r="U35" i="103"/>
  <c r="J59" i="103"/>
  <c r="M90" i="103"/>
  <c r="N320" i="103"/>
  <c r="L58" i="103"/>
  <c r="J180" i="103"/>
  <c r="M180" i="103"/>
  <c r="N88" i="103"/>
  <c r="J275" i="103"/>
  <c r="L63" i="103"/>
  <c r="J80" i="103"/>
  <c r="M154" i="103"/>
  <c r="M380" i="103"/>
  <c r="L304" i="103"/>
  <c r="K226" i="103"/>
  <c r="K346" i="103"/>
  <c r="N189" i="103"/>
  <c r="L92" i="103"/>
  <c r="N83" i="103"/>
  <c r="N354" i="103"/>
  <c r="N239" i="103"/>
  <c r="J164" i="103"/>
  <c r="K86" i="103"/>
  <c r="M242" i="103"/>
  <c r="N152" i="103"/>
  <c r="L271" i="103"/>
  <c r="W324" i="103"/>
  <c r="W48" i="103"/>
  <c r="J81" i="103"/>
  <c r="U106" i="103"/>
  <c r="M289" i="103"/>
  <c r="N343" i="103"/>
  <c r="J230" i="103"/>
  <c r="N78" i="103"/>
  <c r="K338" i="103"/>
  <c r="S85" i="103"/>
  <c r="J98" i="103"/>
  <c r="U22" i="103"/>
  <c r="M228" i="103"/>
  <c r="M177" i="103"/>
  <c r="L251" i="103"/>
  <c r="X223" i="103"/>
  <c r="M255" i="103"/>
  <c r="M100" i="103"/>
  <c r="W7" i="103"/>
  <c r="K110" i="103"/>
  <c r="M199" i="103"/>
  <c r="K93" i="103"/>
  <c r="L273" i="103"/>
  <c r="N337" i="103"/>
  <c r="N255" i="103"/>
  <c r="L189" i="103"/>
  <c r="L136" i="103"/>
  <c r="K97" i="103"/>
  <c r="M341" i="103"/>
  <c r="K307" i="103"/>
  <c r="J331" i="103"/>
  <c r="N271" i="103"/>
  <c r="J198" i="103"/>
  <c r="L373" i="103"/>
  <c r="L277" i="103"/>
  <c r="L204" i="103"/>
  <c r="L335" i="103"/>
  <c r="K262" i="103"/>
  <c r="N299" i="103"/>
  <c r="M247" i="103"/>
  <c r="K201" i="103"/>
  <c r="N333" i="103"/>
  <c r="L170" i="103"/>
  <c r="N279" i="103"/>
  <c r="M207" i="103"/>
  <c r="N135" i="103"/>
  <c r="M231" i="103"/>
  <c r="K241" i="103"/>
  <c r="N338" i="103"/>
  <c r="L338" i="103"/>
  <c r="W42" i="103"/>
  <c r="N291" i="103"/>
  <c r="N237" i="103"/>
  <c r="M11" i="103"/>
  <c r="T35" i="103"/>
  <c r="K87" i="103"/>
  <c r="L253" i="103"/>
  <c r="W35" i="103"/>
  <c r="J143" i="103"/>
  <c r="M151" i="103"/>
  <c r="L275" i="103"/>
  <c r="J91" i="103"/>
  <c r="O7" i="103"/>
  <c r="M93" i="103"/>
  <c r="L109" i="103"/>
  <c r="J277" i="103"/>
  <c r="M195" i="103"/>
  <c r="M236" i="103"/>
  <c r="M51" i="103"/>
  <c r="K218" i="103"/>
  <c r="M219" i="103"/>
  <c r="M340" i="103"/>
  <c r="U48" i="103"/>
  <c r="M355" i="103"/>
  <c r="K388" i="103"/>
  <c r="K148" i="103"/>
  <c r="L294" i="103"/>
  <c r="M132" i="103"/>
  <c r="N109" i="103"/>
  <c r="AE14" i="103"/>
  <c r="AG14" i="103" s="1"/>
  <c r="N390" i="103"/>
  <c r="K219" i="103"/>
  <c r="N208" i="103"/>
  <c r="L171" i="103"/>
  <c r="J131" i="103"/>
  <c r="M200" i="103"/>
  <c r="T106" i="103"/>
  <c r="J293" i="103"/>
  <c r="K133" i="103"/>
  <c r="W296" i="103"/>
  <c r="N134" i="103"/>
  <c r="M182" i="103"/>
  <c r="N79" i="103"/>
  <c r="N273" i="103"/>
  <c r="N348" i="103"/>
  <c r="X437" i="103"/>
  <c r="L390" i="103"/>
  <c r="N345" i="103"/>
  <c r="L471" i="103"/>
  <c r="N463" i="103"/>
  <c r="M382" i="103"/>
  <c r="V296" i="103"/>
  <c r="K336" i="103"/>
  <c r="K381" i="103"/>
  <c r="N307" i="103"/>
  <c r="L404" i="103"/>
  <c r="K343" i="103"/>
  <c r="M304" i="103"/>
  <c r="N406" i="103"/>
  <c r="L392" i="103"/>
  <c r="K278" i="103"/>
  <c r="N373" i="103"/>
  <c r="K244" i="103"/>
  <c r="L206" i="103"/>
  <c r="L393" i="103"/>
  <c r="M335" i="103"/>
  <c r="J262" i="103"/>
  <c r="L243" i="103"/>
  <c r="J149" i="103"/>
  <c r="M142" i="103"/>
  <c r="K173" i="103"/>
  <c r="K231" i="103"/>
  <c r="M159" i="103"/>
  <c r="N142" i="103"/>
  <c r="M338" i="103"/>
  <c r="K100" i="103"/>
  <c r="K291" i="103"/>
  <c r="M72" i="103"/>
  <c r="K287" i="103"/>
  <c r="N180" i="103"/>
  <c r="J151" i="103"/>
  <c r="J64" i="103"/>
  <c r="V187" i="103"/>
  <c r="N363" i="103"/>
  <c r="N318" i="103"/>
  <c r="M149" i="103"/>
  <c r="K137" i="103"/>
  <c r="K152" i="103"/>
  <c r="J148" i="103"/>
  <c r="M78" i="103"/>
  <c r="N68" i="103"/>
  <c r="Q155" i="103"/>
  <c r="L156" i="103"/>
  <c r="K257" i="103"/>
  <c r="P256" i="103"/>
  <c r="M156" i="103"/>
  <c r="R155" i="103"/>
  <c r="J107" i="103"/>
  <c r="O106" i="103"/>
  <c r="L300" i="103"/>
  <c r="M224" i="103"/>
  <c r="R223" i="103"/>
  <c r="N317" i="103"/>
  <c r="V18" i="103"/>
  <c r="T281" i="103"/>
  <c r="X187" i="103"/>
  <c r="W18" i="103"/>
  <c r="Q296" i="103"/>
  <c r="V12" i="103"/>
  <c r="X85" i="103"/>
  <c r="K56" i="103"/>
  <c r="L40" i="103"/>
  <c r="X256" i="103"/>
  <c r="O187" i="103"/>
  <c r="J182" i="103"/>
  <c r="Q138" i="103"/>
  <c r="M287" i="103"/>
  <c r="K58" i="103"/>
  <c r="R48" i="103"/>
  <c r="L79" i="103"/>
  <c r="P48" i="103"/>
  <c r="K50" i="103"/>
  <c r="Q48" i="103"/>
  <c r="V85" i="103"/>
  <c r="L190" i="103"/>
  <c r="L326" i="103"/>
  <c r="N368" i="103"/>
  <c r="K326" i="103"/>
  <c r="Q437" i="103"/>
  <c r="L381" i="103"/>
  <c r="Q378" i="103"/>
  <c r="Q324" i="103"/>
  <c r="L325" i="103"/>
  <c r="N471" i="103"/>
  <c r="M392" i="103"/>
  <c r="L406" i="103"/>
  <c r="K314" i="103"/>
  <c r="S296" i="103"/>
  <c r="N240" i="103"/>
  <c r="U138" i="103"/>
  <c r="K149" i="103"/>
  <c r="K249" i="103"/>
  <c r="O155" i="103"/>
  <c r="X138" i="103"/>
  <c r="L302" i="103"/>
  <c r="J301" i="103"/>
  <c r="L279" i="103"/>
  <c r="T223" i="103"/>
  <c r="N231" i="103"/>
  <c r="N224" i="103"/>
  <c r="L145" i="103"/>
  <c r="L232" i="103"/>
  <c r="M197" i="103"/>
  <c r="U281" i="103"/>
  <c r="N133" i="103"/>
  <c r="Q106" i="103"/>
  <c r="L10" i="103"/>
  <c r="Q7" i="103"/>
  <c r="L74" i="103"/>
  <c r="M13" i="103"/>
  <c r="N294" i="103"/>
  <c r="L90" i="103"/>
  <c r="T256" i="103"/>
  <c r="K248" i="103"/>
  <c r="L53" i="103"/>
  <c r="J11" i="103"/>
  <c r="M87" i="103"/>
  <c r="V42" i="103"/>
  <c r="K328" i="103"/>
  <c r="K180" i="103"/>
  <c r="M88" i="103"/>
  <c r="L59" i="103"/>
  <c r="L13" i="103"/>
  <c r="M141" i="103"/>
  <c r="J63" i="103"/>
  <c r="M9" i="103"/>
  <c r="N154" i="103"/>
  <c r="N146" i="103"/>
  <c r="M50" i="103"/>
  <c r="X106" i="103"/>
  <c r="J95" i="103"/>
  <c r="M64" i="103"/>
  <c r="T22" i="103"/>
  <c r="K325" i="103"/>
  <c r="P324" i="103"/>
  <c r="R281" i="103"/>
  <c r="M282" i="103"/>
  <c r="N13" i="103"/>
  <c r="T85" i="103"/>
  <c r="P378" i="103"/>
  <c r="R324" i="103"/>
  <c r="M325" i="103"/>
  <c r="J229" i="103"/>
  <c r="U85" i="103"/>
  <c r="S281" i="103"/>
  <c r="K90" i="103"/>
  <c r="K146" i="103"/>
  <c r="K95" i="103"/>
  <c r="J109" i="103"/>
  <c r="X378" i="103"/>
  <c r="N393" i="103"/>
  <c r="V106" i="103"/>
  <c r="M181" i="103"/>
  <c r="J272" i="103"/>
  <c r="M188" i="103"/>
  <c r="R187" i="103"/>
  <c r="T296" i="103"/>
  <c r="N253" i="103"/>
  <c r="J79" i="103"/>
  <c r="V22" i="103"/>
  <c r="R437" i="103"/>
  <c r="J471" i="103"/>
  <c r="K344" i="103"/>
  <c r="L375" i="103"/>
  <c r="K345" i="103"/>
  <c r="M461" i="103"/>
  <c r="M353" i="103"/>
  <c r="M306" i="103"/>
  <c r="M225" i="103"/>
  <c r="J299" i="103"/>
  <c r="N302" i="103"/>
  <c r="J200" i="103"/>
  <c r="K293" i="103"/>
  <c r="K216" i="103"/>
  <c r="M175" i="103"/>
  <c r="U155" i="103"/>
  <c r="K157" i="103"/>
  <c r="N241" i="103"/>
  <c r="K232" i="103"/>
  <c r="J326" i="103"/>
  <c r="J282" i="103"/>
  <c r="O281" i="103"/>
  <c r="J150" i="103"/>
  <c r="J291" i="103"/>
  <c r="K298" i="103"/>
  <c r="P296" i="103"/>
  <c r="K158" i="103"/>
  <c r="L96" i="103"/>
  <c r="N82" i="103"/>
  <c r="V35" i="103"/>
  <c r="R7" i="103"/>
  <c r="O223" i="103"/>
  <c r="R85" i="103"/>
  <c r="U256" i="103"/>
  <c r="M40" i="103"/>
  <c r="K275" i="103"/>
  <c r="N275" i="103"/>
  <c r="L61" i="103"/>
  <c r="M471" i="103"/>
  <c r="J13" i="103"/>
  <c r="L77" i="103"/>
  <c r="AE13" i="103" s="1"/>
  <c r="AG13" i="103" s="1"/>
  <c r="J146" i="103"/>
  <c r="J50" i="103"/>
  <c r="W22" i="103"/>
  <c r="J190" i="103"/>
  <c r="K109" i="103"/>
  <c r="T18" i="103"/>
  <c r="J382" i="103"/>
  <c r="O378" i="103"/>
  <c r="L455" i="103"/>
  <c r="U223" i="103"/>
  <c r="K282" i="103"/>
  <c r="P281" i="103"/>
  <c r="L230" i="103"/>
  <c r="V256" i="103"/>
  <c r="M56" i="103"/>
  <c r="T378" i="103"/>
  <c r="J380" i="103"/>
  <c r="U296" i="103"/>
  <c r="U324" i="103"/>
  <c r="N290" i="103"/>
  <c r="L293" i="103"/>
  <c r="J197" i="103"/>
  <c r="X281" i="103"/>
  <c r="J178" i="103"/>
  <c r="S256" i="103"/>
  <c r="N257" i="103"/>
  <c r="N55" i="103"/>
  <c r="N87" i="103"/>
  <c r="M146" i="103"/>
  <c r="N448" i="103"/>
  <c r="L458" i="103"/>
  <c r="N377" i="103"/>
  <c r="M375" i="103"/>
  <c r="M381" i="103"/>
  <c r="J290" i="103"/>
  <c r="M393" i="103"/>
  <c r="N306" i="103"/>
  <c r="N225" i="103"/>
  <c r="S223" i="103"/>
  <c r="M299" i="103"/>
  <c r="M286" i="103"/>
  <c r="N201" i="103"/>
  <c r="L333" i="103"/>
  <c r="P155" i="103"/>
  <c r="K156" i="103"/>
  <c r="K193" i="103"/>
  <c r="J279" i="103"/>
  <c r="W223" i="103"/>
  <c r="K200" i="103"/>
  <c r="N145" i="103"/>
  <c r="N293" i="103"/>
  <c r="N272" i="103"/>
  <c r="O324" i="103"/>
  <c r="V281" i="103"/>
  <c r="L282" i="103"/>
  <c r="Q281" i="103"/>
  <c r="N188" i="103"/>
  <c r="S187" i="103"/>
  <c r="V48" i="103"/>
  <c r="M178" i="103"/>
  <c r="J110" i="103"/>
  <c r="M298" i="103"/>
  <c r="X296" i="103"/>
  <c r="M280" i="103"/>
  <c r="L158" i="103"/>
  <c r="P106" i="103"/>
  <c r="N96" i="103"/>
  <c r="J224" i="103"/>
  <c r="K144" i="103"/>
  <c r="J294" i="103"/>
  <c r="K134" i="103"/>
  <c r="N98" i="103"/>
  <c r="O256" i="103"/>
  <c r="J257" i="103"/>
  <c r="L248" i="103"/>
  <c r="Q223" i="103"/>
  <c r="M108" i="103"/>
  <c r="L72" i="103"/>
  <c r="L151" i="103"/>
  <c r="N75" i="103"/>
  <c r="M275" i="103"/>
  <c r="M61" i="103"/>
  <c r="N40" i="103"/>
  <c r="O85" i="103"/>
  <c r="N77" i="103"/>
  <c r="L146" i="103"/>
  <c r="X48" i="103"/>
  <c r="R296" i="103"/>
  <c r="N139" i="103"/>
  <c r="S138" i="103"/>
  <c r="M107" i="103"/>
  <c r="R106" i="103"/>
  <c r="O48" i="103"/>
  <c r="J49" i="103"/>
  <c r="W187" i="103"/>
  <c r="Q256" i="103"/>
  <c r="L257" i="103"/>
  <c r="K63" i="103"/>
  <c r="N382" i="103"/>
  <c r="M233" i="103"/>
  <c r="L188" i="103"/>
  <c r="Q187" i="103"/>
  <c r="S106" i="103"/>
  <c r="T138" i="103"/>
  <c r="N143" i="103"/>
  <c r="K151" i="103"/>
  <c r="S48" i="103"/>
  <c r="N190" i="103"/>
  <c r="V155" i="103"/>
  <c r="J217" i="103"/>
  <c r="I500" i="103" s="1"/>
  <c r="L255" i="103"/>
  <c r="K189" i="103"/>
  <c r="P187" i="103"/>
  <c r="N110" i="103"/>
  <c r="R138" i="103"/>
  <c r="M294" i="103"/>
  <c r="M320" i="103"/>
  <c r="P85" i="103"/>
  <c r="M77" i="103"/>
  <c r="P138" i="103"/>
  <c r="K471" i="103"/>
  <c r="S437" i="103"/>
  <c r="M458" i="103"/>
  <c r="M455" i="103"/>
  <c r="K406" i="103"/>
  <c r="K341" i="103"/>
  <c r="M376" i="103"/>
  <c r="M352" i="103"/>
  <c r="N327" i="103"/>
  <c r="N459" i="103"/>
  <c r="N314" i="103"/>
  <c r="M333" i="103"/>
  <c r="N249" i="103"/>
  <c r="L164" i="103"/>
  <c r="S324" i="103"/>
  <c r="L301" i="103"/>
  <c r="K224" i="103"/>
  <c r="P223" i="103"/>
  <c r="M216" i="103"/>
  <c r="N229" i="103"/>
  <c r="V7" i="103"/>
  <c r="M232" i="103"/>
  <c r="W281" i="103"/>
  <c r="J233" i="103"/>
  <c r="J205" i="103"/>
  <c r="U187" i="103"/>
  <c r="K150" i="103"/>
  <c r="M291" i="103"/>
  <c r="L237" i="103"/>
  <c r="N178" i="103"/>
  <c r="J298" i="103"/>
  <c r="O296" i="103"/>
  <c r="N280" i="103"/>
  <c r="N71" i="103"/>
  <c r="N10" i="103"/>
  <c r="N59" i="103"/>
  <c r="K294" i="103"/>
  <c r="M257" i="103"/>
  <c r="R256" i="103"/>
  <c r="W256" i="103"/>
  <c r="N248" i="103"/>
  <c r="N182" i="103"/>
  <c r="S155" i="103"/>
  <c r="M351" i="103"/>
  <c r="J287" i="103"/>
  <c r="V138" i="103"/>
  <c r="J328" i="103"/>
  <c r="L199" i="103"/>
  <c r="M66" i="103"/>
  <c r="P7" i="103"/>
  <c r="J154" i="103"/>
  <c r="L64" i="103"/>
  <c r="L95" i="103"/>
  <c r="L93" i="103"/>
  <c r="X22" i="103"/>
  <c r="K190" i="103"/>
  <c r="M109" i="103"/>
  <c r="AE39" i="103" l="1"/>
  <c r="AG36" i="103"/>
  <c r="AG39" i="103" s="1"/>
  <c r="J48" i="103"/>
  <c r="N7" i="103"/>
  <c r="L85" i="103"/>
  <c r="J106" i="103"/>
  <c r="AE12" i="103"/>
  <c r="AE15" i="103" s="1"/>
  <c r="AE72" i="103" s="1"/>
  <c r="N378" i="103"/>
  <c r="L324" i="103"/>
  <c r="J7" i="103"/>
  <c r="M378" i="103"/>
  <c r="AD15" i="103"/>
  <c r="AD72" i="103" s="1"/>
  <c r="K138" i="103"/>
  <c r="X6" i="103"/>
  <c r="X5" i="103" s="1"/>
  <c r="J138" i="103"/>
  <c r="K106" i="103"/>
  <c r="L187" i="103"/>
  <c r="U6" i="103"/>
  <c r="U5" i="103" s="1"/>
  <c r="M48" i="103"/>
  <c r="M437" i="103"/>
  <c r="M138" i="103"/>
  <c r="N48" i="103"/>
  <c r="K378" i="103"/>
  <c r="J155" i="103"/>
  <c r="M187" i="103"/>
  <c r="J85" i="103"/>
  <c r="T6" i="103"/>
  <c r="T5" i="103" s="1"/>
  <c r="M85" i="103"/>
  <c r="L378" i="103"/>
  <c r="J324" i="103"/>
  <c r="K48" i="103"/>
  <c r="J187" i="103"/>
  <c r="M223" i="103"/>
  <c r="N85" i="103"/>
  <c r="W6" i="103"/>
  <c r="W5" i="103" s="1"/>
  <c r="M324" i="103"/>
  <c r="L106" i="103"/>
  <c r="K223" i="103"/>
  <c r="J378" i="103"/>
  <c r="L48" i="103"/>
  <c r="L296" i="103"/>
  <c r="L223" i="103"/>
  <c r="N256" i="103"/>
  <c r="M296" i="103"/>
  <c r="N223" i="103"/>
  <c r="J281" i="103"/>
  <c r="K324" i="103"/>
  <c r="M155" i="103"/>
  <c r="N437" i="103"/>
  <c r="J256" i="103"/>
  <c r="M106" i="103"/>
  <c r="K281" i="103"/>
  <c r="N324" i="103"/>
  <c r="N155" i="103"/>
  <c r="J223" i="103"/>
  <c r="L437" i="103"/>
  <c r="L281" i="103"/>
  <c r="L7" i="103"/>
  <c r="N296" i="103"/>
  <c r="M256" i="103"/>
  <c r="K187" i="103"/>
  <c r="M7" i="103"/>
  <c r="M281" i="103"/>
  <c r="L155" i="103"/>
  <c r="N106" i="103"/>
  <c r="K155" i="103"/>
  <c r="J296" i="103"/>
  <c r="K7" i="103"/>
  <c r="V6" i="103"/>
  <c r="V5" i="103" s="1"/>
  <c r="L256" i="103"/>
  <c r="L138" i="103"/>
  <c r="K85" i="103"/>
  <c r="N138" i="103"/>
  <c r="N187" i="103"/>
  <c r="K296" i="103"/>
  <c r="N281" i="103"/>
  <c r="K256" i="103"/>
  <c r="AG12" i="103" l="1"/>
  <c r="AG15" i="103" s="1"/>
  <c r="AG72" i="103" s="1"/>
  <c r="R255" i="25" l="1"/>
  <c r="R254" i="25"/>
  <c r="R253" i="25"/>
  <c r="R251" i="25"/>
  <c r="R243" i="25"/>
  <c r="R242" i="25"/>
  <c r="R238" i="25"/>
  <c r="R207" i="25"/>
  <c r="R163" i="25"/>
  <c r="R162" i="25"/>
  <c r="Q284" i="25"/>
  <c r="H16" i="87" l="1"/>
  <c r="G16" i="87"/>
  <c r="F16" i="87"/>
  <c r="H15" i="87"/>
  <c r="G15" i="87"/>
  <c r="F15" i="87"/>
  <c r="Q16" i="25"/>
  <c r="R16" i="25" s="1"/>
  <c r="Q15" i="25"/>
  <c r="R15" i="25" s="1"/>
  <c r="A16" i="87"/>
  <c r="A15" i="87"/>
  <c r="A16" i="25"/>
  <c r="A15" i="25"/>
  <c r="F31" i="87"/>
  <c r="I31" i="87" s="1"/>
  <c r="G31" i="87"/>
  <c r="H31" i="87"/>
  <c r="A31" i="87"/>
  <c r="Q31" i="25"/>
  <c r="R31" i="25" s="1"/>
  <c r="A31" i="25"/>
  <c r="H30" i="87"/>
  <c r="G30" i="87"/>
  <c r="F30" i="87"/>
  <c r="I30" i="87" s="1"/>
  <c r="H28" i="87"/>
  <c r="G28" i="87"/>
  <c r="F28" i="87"/>
  <c r="I28" i="87" s="1"/>
  <c r="A30" i="87"/>
  <c r="A28" i="87"/>
  <c r="Q30" i="25"/>
  <c r="R30" i="25" s="1"/>
  <c r="Q28" i="25"/>
  <c r="A30" i="25"/>
  <c r="A28" i="25"/>
  <c r="I15" i="87" l="1"/>
  <c r="I16" i="87"/>
  <c r="S31" i="25"/>
  <c r="T31" i="25" s="1"/>
  <c r="U31" i="25" s="1"/>
  <c r="S15" i="25"/>
  <c r="S16" i="25"/>
  <c r="S30" i="25"/>
  <c r="R28" i="25"/>
  <c r="T16" i="25" l="1"/>
  <c r="T15" i="25"/>
  <c r="S28" i="25"/>
  <c r="T30" i="25"/>
  <c r="U15" i="25" l="1"/>
  <c r="U16" i="25"/>
  <c r="U30" i="25"/>
  <c r="T28" i="25"/>
  <c r="U28" i="25" l="1"/>
  <c r="H20" i="87" l="1"/>
  <c r="G20" i="87"/>
  <c r="F20" i="87"/>
  <c r="I20" i="87" s="1"/>
  <c r="A20" i="87"/>
  <c r="Q20" i="25"/>
  <c r="A20" i="25"/>
  <c r="R20" i="25" l="1"/>
  <c r="T20" i="87"/>
  <c r="S20" i="25" l="1"/>
  <c r="U20" i="87"/>
  <c r="T20" i="25" l="1"/>
  <c r="V20" i="87"/>
  <c r="U20" i="25" l="1"/>
  <c r="W20" i="87"/>
  <c r="X20" i="87" l="1"/>
  <c r="H46" i="87" l="1"/>
  <c r="G46" i="87"/>
  <c r="F46" i="87"/>
  <c r="I46" i="87" s="1"/>
  <c r="H44" i="87"/>
  <c r="G44" i="87"/>
  <c r="F44" i="87"/>
  <c r="I44" i="87" s="1"/>
  <c r="Q46" i="25"/>
  <c r="T46" i="87" s="1"/>
  <c r="Q44" i="25"/>
  <c r="R44" i="25" s="1"/>
  <c r="S44" i="25" s="1"/>
  <c r="T44" i="25" s="1"/>
  <c r="U44" i="25" s="1"/>
  <c r="X44" i="87" s="1"/>
  <c r="A46" i="25"/>
  <c r="A44" i="25"/>
  <c r="V44" i="87" l="1"/>
  <c r="T44" i="87"/>
  <c r="U44" i="87"/>
  <c r="R46" i="25"/>
  <c r="W44" i="87"/>
  <c r="S46" i="25" l="1"/>
  <c r="U46" i="87"/>
  <c r="T46" i="25" l="1"/>
  <c r="V46" i="87"/>
  <c r="U46" i="25" l="1"/>
  <c r="W46" i="87"/>
  <c r="X46" i="87" l="1"/>
  <c r="AG26" i="25" l="1"/>
  <c r="AH26" i="25" l="1"/>
  <c r="AI26" i="25" l="1"/>
  <c r="AJ26" i="25" l="1"/>
  <c r="H39" i="87" l="1"/>
  <c r="G39" i="87"/>
  <c r="F39" i="87"/>
  <c r="I39" i="87" s="1"/>
  <c r="H38" i="87"/>
  <c r="G38" i="87"/>
  <c r="F38" i="87"/>
  <c r="I38" i="87" s="1"/>
  <c r="A39" i="87"/>
  <c r="A38" i="87"/>
  <c r="Q39" i="25"/>
  <c r="Q38" i="25"/>
  <c r="R38" i="25" s="1"/>
  <c r="A39" i="25"/>
  <c r="A38" i="25"/>
  <c r="S38" i="25" l="1"/>
  <c r="R39" i="25"/>
  <c r="S39" i="25" l="1"/>
  <c r="T38" i="25"/>
  <c r="U38" i="25" l="1"/>
  <c r="T39" i="25"/>
  <c r="U39" i="25" l="1"/>
  <c r="L168" i="25" l="1"/>
  <c r="O65" i="102" l="1"/>
  <c r="N65" i="102"/>
  <c r="M65" i="102"/>
  <c r="O64" i="102"/>
  <c r="N64" i="102"/>
  <c r="M64" i="102"/>
  <c r="O63" i="102"/>
  <c r="N63" i="102"/>
  <c r="M63" i="102"/>
  <c r="O62" i="102"/>
  <c r="N62" i="102"/>
  <c r="M62" i="102"/>
  <c r="L65" i="102"/>
  <c r="L64" i="102"/>
  <c r="L63" i="102"/>
  <c r="L62" i="102"/>
  <c r="F82" i="102"/>
  <c r="F84" i="102" s="1"/>
  <c r="F86" i="102" s="1"/>
  <c r="F88" i="102" s="1"/>
  <c r="E82" i="102"/>
  <c r="E84" i="102" s="1"/>
  <c r="E86" i="102" s="1"/>
  <c r="E88" i="102" s="1"/>
  <c r="D82" i="102"/>
  <c r="D84" i="102" s="1"/>
  <c r="D86" i="102" s="1"/>
  <c r="D88" i="102" s="1"/>
  <c r="C82" i="102"/>
  <c r="C84" i="102" s="1"/>
  <c r="C86" i="102" s="1"/>
  <c r="C88" i="102" s="1"/>
  <c r="M61" i="102" l="1"/>
  <c r="L61" i="102"/>
  <c r="O61" i="102"/>
  <c r="N61" i="102"/>
  <c r="S209" i="25"/>
  <c r="S369" i="25" l="1"/>
  <c r="S366" i="25"/>
  <c r="S365" i="25"/>
  <c r="Q364" i="25"/>
  <c r="S363" i="25"/>
  <c r="S359" i="25"/>
  <c r="S358" i="25"/>
  <c r="S357" i="25"/>
  <c r="S356" i="25"/>
  <c r="S349" i="25"/>
  <c r="O348" i="87"/>
  <c r="R364" i="25" l="1"/>
  <c r="R280" i="25"/>
  <c r="R260" i="25"/>
  <c r="R214" i="25"/>
  <c r="R213" i="25"/>
  <c r="R212" i="25"/>
  <c r="R211" i="25"/>
  <c r="Q137" i="25"/>
  <c r="R128" i="25"/>
  <c r="Q125" i="25"/>
  <c r="F122" i="87"/>
  <c r="I122" i="87" s="1"/>
  <c r="S213" i="25" l="1"/>
  <c r="S212" i="25"/>
  <c r="S214" i="25"/>
  <c r="V214" i="87" s="1"/>
  <c r="R125" i="25"/>
  <c r="U125" i="87" s="1"/>
  <c r="S280" i="25"/>
  <c r="Q280" i="87" s="1"/>
  <c r="S128" i="25"/>
  <c r="Q128" i="87" s="1"/>
  <c r="S364" i="25"/>
  <c r="T470" i="87"/>
  <c r="O470" i="87"/>
  <c r="T469" i="87"/>
  <c r="O469" i="87"/>
  <c r="T463" i="87"/>
  <c r="O463" i="87"/>
  <c r="T462" i="87"/>
  <c r="O462" i="87"/>
  <c r="T461" i="87"/>
  <c r="O461" i="87"/>
  <c r="T460" i="87"/>
  <c r="O460" i="87"/>
  <c r="T459" i="87"/>
  <c r="O459" i="87"/>
  <c r="T458" i="87"/>
  <c r="O458" i="87"/>
  <c r="T457" i="87"/>
  <c r="O457" i="87"/>
  <c r="T456" i="87"/>
  <c r="O456" i="87"/>
  <c r="T455" i="87"/>
  <c r="O455" i="87"/>
  <c r="T453" i="87"/>
  <c r="O453" i="87"/>
  <c r="T452" i="87"/>
  <c r="O452" i="87"/>
  <c r="T449" i="87"/>
  <c r="O449" i="87"/>
  <c r="T448" i="87"/>
  <c r="O448" i="87"/>
  <c r="T447" i="87"/>
  <c r="O447" i="87"/>
  <c r="T438" i="87"/>
  <c r="O438" i="87"/>
  <c r="U404" i="87"/>
  <c r="T404" i="87"/>
  <c r="P404" i="87"/>
  <c r="O404" i="87"/>
  <c r="U403" i="87"/>
  <c r="T403" i="87"/>
  <c r="P403" i="87"/>
  <c r="O403" i="87"/>
  <c r="U393" i="87"/>
  <c r="T393" i="87"/>
  <c r="P393" i="87"/>
  <c r="O393" i="87"/>
  <c r="U392" i="87"/>
  <c r="T392" i="87"/>
  <c r="P392" i="87"/>
  <c r="O392" i="87"/>
  <c r="U391" i="87"/>
  <c r="T391" i="87"/>
  <c r="P391" i="87"/>
  <c r="O391" i="87"/>
  <c r="T381" i="87"/>
  <c r="O381" i="87"/>
  <c r="U377" i="87"/>
  <c r="T377" i="87"/>
  <c r="P377" i="87"/>
  <c r="O377" i="87"/>
  <c r="U376" i="87"/>
  <c r="T376" i="87"/>
  <c r="P376" i="87"/>
  <c r="O376" i="87"/>
  <c r="U375" i="87"/>
  <c r="T375" i="87"/>
  <c r="P375" i="87"/>
  <c r="O375" i="87"/>
  <c r="U373" i="87"/>
  <c r="T373" i="87"/>
  <c r="P373" i="87"/>
  <c r="O373" i="87"/>
  <c r="U372" i="87"/>
  <c r="T372" i="87"/>
  <c r="P372" i="87"/>
  <c r="O372" i="87"/>
  <c r="U371" i="87"/>
  <c r="T371" i="87"/>
  <c r="P371" i="87"/>
  <c r="O371" i="87"/>
  <c r="U369" i="87"/>
  <c r="T369" i="87"/>
  <c r="P369" i="87"/>
  <c r="O369" i="87"/>
  <c r="U368" i="87"/>
  <c r="T368" i="87"/>
  <c r="P368" i="87"/>
  <c r="O368" i="87"/>
  <c r="U366" i="87"/>
  <c r="T366" i="87"/>
  <c r="P366" i="87"/>
  <c r="O366" i="87"/>
  <c r="U365" i="87"/>
  <c r="T365" i="87"/>
  <c r="P365" i="87"/>
  <c r="O365" i="87"/>
  <c r="U364" i="87"/>
  <c r="T364" i="87"/>
  <c r="P364" i="87"/>
  <c r="O364" i="87"/>
  <c r="U363" i="87"/>
  <c r="T363" i="87"/>
  <c r="P363" i="87"/>
  <c r="O363" i="87"/>
  <c r="U359" i="87"/>
  <c r="T359" i="87"/>
  <c r="P359" i="87"/>
  <c r="O359" i="87"/>
  <c r="U358" i="87"/>
  <c r="T358" i="87"/>
  <c r="P358" i="87"/>
  <c r="O358" i="87"/>
  <c r="U357" i="87"/>
  <c r="T357" i="87"/>
  <c r="P357" i="87"/>
  <c r="O357" i="87"/>
  <c r="U356" i="87"/>
  <c r="T356" i="87"/>
  <c r="P356" i="87"/>
  <c r="O356" i="87"/>
  <c r="U355" i="87"/>
  <c r="T355" i="87"/>
  <c r="P355" i="87"/>
  <c r="O355" i="87"/>
  <c r="U354" i="87"/>
  <c r="T354" i="87"/>
  <c r="P354" i="87"/>
  <c r="O354" i="87"/>
  <c r="U353" i="87"/>
  <c r="T353" i="87"/>
  <c r="P353" i="87"/>
  <c r="O353" i="87"/>
  <c r="U352" i="87"/>
  <c r="T352" i="87"/>
  <c r="P352" i="87"/>
  <c r="O352" i="87"/>
  <c r="U351" i="87"/>
  <c r="T351" i="87"/>
  <c r="P351" i="87"/>
  <c r="O351" i="87"/>
  <c r="U350" i="87"/>
  <c r="T350" i="87"/>
  <c r="P350" i="87"/>
  <c r="O350" i="87"/>
  <c r="U349" i="87"/>
  <c r="T349" i="87"/>
  <c r="P349" i="87"/>
  <c r="O349" i="87"/>
  <c r="U347" i="87"/>
  <c r="T347" i="87"/>
  <c r="P347" i="87"/>
  <c r="O347" i="87"/>
  <c r="U346" i="87"/>
  <c r="T346" i="87"/>
  <c r="P346" i="87"/>
  <c r="O346" i="87"/>
  <c r="U345" i="87"/>
  <c r="T345" i="87"/>
  <c r="P345" i="87"/>
  <c r="O345" i="87"/>
  <c r="U344" i="87"/>
  <c r="T344" i="87"/>
  <c r="P344" i="87"/>
  <c r="O344" i="87"/>
  <c r="U343" i="87"/>
  <c r="T343" i="87"/>
  <c r="P343" i="87"/>
  <c r="O343" i="87"/>
  <c r="U342" i="87"/>
  <c r="T342" i="87"/>
  <c r="P342" i="87"/>
  <c r="O342" i="87"/>
  <c r="U341" i="87"/>
  <c r="T341" i="87"/>
  <c r="P341" i="87"/>
  <c r="O341" i="87"/>
  <c r="U340" i="87"/>
  <c r="T340" i="87"/>
  <c r="P340" i="87"/>
  <c r="O340" i="87"/>
  <c r="U338" i="87"/>
  <c r="T338" i="87"/>
  <c r="P338" i="87"/>
  <c r="O338" i="87"/>
  <c r="U336" i="87"/>
  <c r="T336" i="87"/>
  <c r="P336" i="87"/>
  <c r="O336" i="87"/>
  <c r="U335" i="87"/>
  <c r="T335" i="87"/>
  <c r="P335" i="87"/>
  <c r="O335" i="87"/>
  <c r="U333" i="87"/>
  <c r="T333" i="87"/>
  <c r="P333" i="87"/>
  <c r="O333" i="87"/>
  <c r="T323" i="87"/>
  <c r="O323" i="87"/>
  <c r="T322" i="87"/>
  <c r="O322" i="87"/>
  <c r="T321" i="87"/>
  <c r="O321" i="87"/>
  <c r="T320" i="87"/>
  <c r="O320" i="87"/>
  <c r="T317" i="87"/>
  <c r="O317" i="87"/>
  <c r="V280" i="87"/>
  <c r="U280" i="87"/>
  <c r="T280" i="87"/>
  <c r="P280" i="87"/>
  <c r="O280" i="87"/>
  <c r="U270" i="87"/>
  <c r="T270" i="87"/>
  <c r="P270" i="87"/>
  <c r="O270" i="87"/>
  <c r="U260" i="87"/>
  <c r="T260" i="87"/>
  <c r="P260" i="87"/>
  <c r="O260" i="87"/>
  <c r="T254" i="87"/>
  <c r="O254" i="87"/>
  <c r="T253" i="87"/>
  <c r="O253" i="87"/>
  <c r="T252" i="87"/>
  <c r="O252" i="87"/>
  <c r="T251" i="87"/>
  <c r="O251" i="87"/>
  <c r="T250" i="87"/>
  <c r="O250" i="87"/>
  <c r="T249" i="87"/>
  <c r="O249" i="87"/>
  <c r="T248" i="87"/>
  <c r="O248" i="87"/>
  <c r="T247" i="87"/>
  <c r="O247" i="87"/>
  <c r="T246" i="87"/>
  <c r="O246" i="87"/>
  <c r="T245" i="87"/>
  <c r="O245" i="87"/>
  <c r="T244" i="87"/>
  <c r="O244" i="87"/>
  <c r="T243" i="87"/>
  <c r="O243" i="87"/>
  <c r="T242" i="87"/>
  <c r="O242" i="87"/>
  <c r="T241" i="87"/>
  <c r="O241" i="87"/>
  <c r="T240" i="87"/>
  <c r="O240" i="87"/>
  <c r="T239" i="87"/>
  <c r="O239" i="87"/>
  <c r="T238" i="87"/>
  <c r="O238" i="87"/>
  <c r="T237" i="87"/>
  <c r="O237" i="87"/>
  <c r="T236" i="87"/>
  <c r="O236" i="87"/>
  <c r="T235" i="87"/>
  <c r="O235" i="87"/>
  <c r="T220" i="87"/>
  <c r="O220" i="87"/>
  <c r="T219" i="87"/>
  <c r="O219" i="87"/>
  <c r="T218" i="87"/>
  <c r="O218" i="87"/>
  <c r="U217" i="87"/>
  <c r="P217" i="87"/>
  <c r="T216" i="87"/>
  <c r="O216" i="87"/>
  <c r="T215" i="87"/>
  <c r="O215" i="87"/>
  <c r="U214" i="87"/>
  <c r="T214" i="87"/>
  <c r="P214" i="87"/>
  <c r="O214" i="87"/>
  <c r="V213" i="87"/>
  <c r="U213" i="87"/>
  <c r="T213" i="87"/>
  <c r="Q213" i="87"/>
  <c r="P213" i="87"/>
  <c r="O213" i="87"/>
  <c r="V212" i="87"/>
  <c r="U212" i="87"/>
  <c r="T212" i="87"/>
  <c r="Q212" i="87"/>
  <c r="P212" i="87"/>
  <c r="O212" i="87"/>
  <c r="U211" i="87"/>
  <c r="T211" i="87"/>
  <c r="P211" i="87"/>
  <c r="O211" i="87"/>
  <c r="U210" i="87"/>
  <c r="T210" i="87"/>
  <c r="P210" i="87"/>
  <c r="O210" i="87"/>
  <c r="U209" i="87"/>
  <c r="T209" i="87"/>
  <c r="P209" i="87"/>
  <c r="O209" i="87"/>
  <c r="U208" i="87"/>
  <c r="T208" i="87"/>
  <c r="P208" i="87"/>
  <c r="O208" i="87"/>
  <c r="T207" i="87"/>
  <c r="O207" i="87"/>
  <c r="T206" i="87"/>
  <c r="O206" i="87"/>
  <c r="T204" i="87"/>
  <c r="O204" i="87"/>
  <c r="T203" i="87"/>
  <c r="O203" i="87"/>
  <c r="T201" i="87"/>
  <c r="O201" i="87"/>
  <c r="T192" i="87"/>
  <c r="O192" i="87"/>
  <c r="T191" i="87"/>
  <c r="O191" i="87"/>
  <c r="T163" i="87"/>
  <c r="O163" i="87"/>
  <c r="T162" i="87"/>
  <c r="O162" i="87"/>
  <c r="T153" i="87"/>
  <c r="O153" i="87"/>
  <c r="T135" i="87"/>
  <c r="O135" i="87"/>
  <c r="T134" i="87"/>
  <c r="O134" i="87"/>
  <c r="T129" i="87"/>
  <c r="O129" i="87"/>
  <c r="U128" i="87"/>
  <c r="T128" i="87"/>
  <c r="P128" i="87"/>
  <c r="O128" i="87"/>
  <c r="T126" i="87"/>
  <c r="O126" i="87"/>
  <c r="T125" i="87"/>
  <c r="O125" i="87"/>
  <c r="T123" i="87"/>
  <c r="O123" i="87"/>
  <c r="T122" i="87"/>
  <c r="O122" i="87"/>
  <c r="T121" i="87"/>
  <c r="O121" i="87"/>
  <c r="T119" i="87"/>
  <c r="O119" i="87"/>
  <c r="T115" i="87"/>
  <c r="O115" i="87"/>
  <c r="T114" i="87"/>
  <c r="O114" i="87"/>
  <c r="T83" i="87"/>
  <c r="O83" i="87"/>
  <c r="T78" i="87"/>
  <c r="O78" i="87"/>
  <c r="T77" i="87"/>
  <c r="O77" i="87"/>
  <c r="T58" i="87"/>
  <c r="O58" i="87"/>
  <c r="T57" i="87"/>
  <c r="O57" i="87"/>
  <c r="I155" i="87"/>
  <c r="V128" i="87" l="1"/>
  <c r="Q214" i="87"/>
  <c r="S125" i="25"/>
  <c r="P125" i="87"/>
  <c r="T364" i="25"/>
  <c r="T214" i="25"/>
  <c r="T128" i="25"/>
  <c r="T212" i="25"/>
  <c r="T213" i="25"/>
  <c r="A49" i="87"/>
  <c r="U128" i="25" l="1"/>
  <c r="W128" i="87"/>
  <c r="R128" i="87"/>
  <c r="U364" i="25"/>
  <c r="U214" i="25"/>
  <c r="R214" i="87"/>
  <c r="W214" i="87"/>
  <c r="U212" i="25"/>
  <c r="R212" i="87"/>
  <c r="W212" i="87"/>
  <c r="U213" i="25"/>
  <c r="W213" i="87"/>
  <c r="R213" i="87"/>
  <c r="T125" i="25"/>
  <c r="Q125" i="87"/>
  <c r="V125" i="87"/>
  <c r="X212" i="87" l="1"/>
  <c r="S212" i="87"/>
  <c r="X213" i="87"/>
  <c r="S213" i="87"/>
  <c r="U125" i="25"/>
  <c r="R125" i="87"/>
  <c r="W125" i="87"/>
  <c r="X214" i="87"/>
  <c r="S214" i="87"/>
  <c r="X128" i="87"/>
  <c r="S128" i="87"/>
  <c r="U57" i="87"/>
  <c r="P57" i="87"/>
  <c r="U58" i="87"/>
  <c r="P58" i="87"/>
  <c r="B33" i="97"/>
  <c r="B34" i="97" s="1"/>
  <c r="B33" i="69"/>
  <c r="S125" i="87" l="1"/>
  <c r="X125" i="87"/>
  <c r="T470" i="25"/>
  <c r="R470" i="25"/>
  <c r="T469" i="25"/>
  <c r="R469" i="25"/>
  <c r="R463" i="25"/>
  <c r="R462" i="25"/>
  <c r="R461" i="25"/>
  <c r="R460" i="25"/>
  <c r="R459" i="25"/>
  <c r="T458" i="25"/>
  <c r="R458" i="25"/>
  <c r="R457" i="25"/>
  <c r="T456" i="25"/>
  <c r="R456" i="25"/>
  <c r="T455" i="25"/>
  <c r="R455" i="25"/>
  <c r="R453" i="25"/>
  <c r="R452" i="25"/>
  <c r="T449" i="25"/>
  <c r="R449" i="25"/>
  <c r="T448" i="25"/>
  <c r="R448" i="25"/>
  <c r="T447" i="25"/>
  <c r="R447" i="25"/>
  <c r="R438" i="25"/>
  <c r="T333" i="25"/>
  <c r="Q331" i="25"/>
  <c r="Q330" i="25"/>
  <c r="Q329" i="25"/>
  <c r="Q328" i="25"/>
  <c r="Q327" i="25"/>
  <c r="Q326" i="25"/>
  <c r="Q325" i="25"/>
  <c r="U322" i="25"/>
  <c r="R322" i="25"/>
  <c r="U321" i="25"/>
  <c r="R321" i="25"/>
  <c r="U323" i="25"/>
  <c r="R323" i="25"/>
  <c r="U320" i="25"/>
  <c r="R320" i="25"/>
  <c r="R317" i="25"/>
  <c r="R129" i="25"/>
  <c r="R126" i="25"/>
  <c r="R123" i="25"/>
  <c r="R122" i="25"/>
  <c r="U121" i="25"/>
  <c r="R121" i="25"/>
  <c r="U119" i="25"/>
  <c r="R119" i="25"/>
  <c r="U115" i="25"/>
  <c r="R115" i="25"/>
  <c r="R114" i="25"/>
  <c r="R83" i="25"/>
  <c r="P119" i="87" l="1"/>
  <c r="U119" i="87"/>
  <c r="P121" i="87"/>
  <c r="U121" i="87"/>
  <c r="P447" i="87"/>
  <c r="U447" i="87"/>
  <c r="U453" i="87"/>
  <c r="P453" i="87"/>
  <c r="P458" i="87"/>
  <c r="U458" i="87"/>
  <c r="P462" i="87"/>
  <c r="U462" i="87"/>
  <c r="U323" i="87"/>
  <c r="P323" i="87"/>
  <c r="U448" i="87"/>
  <c r="P448" i="87"/>
  <c r="P455" i="87"/>
  <c r="U455" i="87"/>
  <c r="P459" i="87"/>
  <c r="U459" i="87"/>
  <c r="P463" i="87"/>
  <c r="U463" i="87"/>
  <c r="P114" i="87"/>
  <c r="U114" i="87"/>
  <c r="P123" i="87"/>
  <c r="U123" i="87"/>
  <c r="P129" i="87"/>
  <c r="U129" i="87"/>
  <c r="P321" i="87"/>
  <c r="U321" i="87"/>
  <c r="S83" i="25"/>
  <c r="P83" i="87"/>
  <c r="U83" i="87"/>
  <c r="P115" i="87"/>
  <c r="U115" i="87"/>
  <c r="U449" i="87"/>
  <c r="P449" i="87"/>
  <c r="U456" i="87"/>
  <c r="P456" i="87"/>
  <c r="U460" i="87"/>
  <c r="P460" i="87"/>
  <c r="U469" i="87"/>
  <c r="P469" i="87"/>
  <c r="U322" i="87"/>
  <c r="P322" i="87"/>
  <c r="P317" i="87"/>
  <c r="U317" i="87"/>
  <c r="U452" i="87"/>
  <c r="P452" i="87"/>
  <c r="U457" i="87"/>
  <c r="P457" i="87"/>
  <c r="U461" i="87"/>
  <c r="P461" i="87"/>
  <c r="P470" i="87"/>
  <c r="U470" i="87"/>
  <c r="P126" i="87"/>
  <c r="U126" i="87"/>
  <c r="P320" i="87"/>
  <c r="U320" i="87"/>
  <c r="P438" i="87"/>
  <c r="U438" i="87"/>
  <c r="P122" i="87"/>
  <c r="U122" i="87"/>
  <c r="R328" i="25"/>
  <c r="S129" i="25"/>
  <c r="U463" i="25"/>
  <c r="R326" i="25"/>
  <c r="S123" i="25"/>
  <c r="U459" i="25"/>
  <c r="U83" i="25"/>
  <c r="S122" i="25"/>
  <c r="S323" i="25"/>
  <c r="R327" i="25"/>
  <c r="U447" i="25"/>
  <c r="U453" i="25"/>
  <c r="U458" i="25"/>
  <c r="U462" i="25"/>
  <c r="S321" i="25"/>
  <c r="U455" i="25"/>
  <c r="S119" i="25"/>
  <c r="T163" i="25"/>
  <c r="S322" i="25"/>
  <c r="R331" i="25"/>
  <c r="U449" i="25"/>
  <c r="U456" i="25"/>
  <c r="U460" i="25"/>
  <c r="U469" i="25"/>
  <c r="S114" i="25"/>
  <c r="R329" i="25"/>
  <c r="S317" i="25"/>
  <c r="U333" i="25"/>
  <c r="S115" i="25"/>
  <c r="U448" i="25"/>
  <c r="R330" i="25"/>
  <c r="S121" i="25"/>
  <c r="S126" i="25"/>
  <c r="S320" i="25"/>
  <c r="R325" i="25"/>
  <c r="U452" i="25"/>
  <c r="U457" i="25"/>
  <c r="U461" i="25"/>
  <c r="U470" i="25"/>
  <c r="AJ36" i="25"/>
  <c r="AI36" i="25"/>
  <c r="AH36" i="25"/>
  <c r="AG36" i="25"/>
  <c r="Q121" i="87" l="1"/>
  <c r="V121" i="87"/>
  <c r="V119" i="87"/>
  <c r="Q119" i="87"/>
  <c r="Q323" i="87"/>
  <c r="V323" i="87"/>
  <c r="T129" i="25"/>
  <c r="Q129" i="87"/>
  <c r="V129" i="87"/>
  <c r="Q321" i="87"/>
  <c r="V321" i="87"/>
  <c r="V115" i="87"/>
  <c r="Q115" i="87"/>
  <c r="Q83" i="87"/>
  <c r="V83" i="87"/>
  <c r="Q317" i="87"/>
  <c r="V317" i="87"/>
  <c r="V322" i="87"/>
  <c r="Q322" i="87"/>
  <c r="T123" i="25"/>
  <c r="V123" i="87"/>
  <c r="Q123" i="87"/>
  <c r="Q320" i="87"/>
  <c r="V320" i="87"/>
  <c r="T126" i="25"/>
  <c r="Q126" i="87"/>
  <c r="V126" i="87"/>
  <c r="V114" i="87"/>
  <c r="Q114" i="87"/>
  <c r="T122" i="25"/>
  <c r="Q122" i="87"/>
  <c r="V122" i="87"/>
  <c r="U163" i="25"/>
  <c r="S331" i="25"/>
  <c r="S330" i="25"/>
  <c r="S327" i="25"/>
  <c r="S329" i="25"/>
  <c r="S326" i="25"/>
  <c r="S325" i="25"/>
  <c r="S328" i="25"/>
  <c r="AJ25" i="25"/>
  <c r="AI25" i="25"/>
  <c r="AH25" i="25"/>
  <c r="AG25" i="25"/>
  <c r="U126" i="25" l="1"/>
  <c r="R126" i="87"/>
  <c r="W126" i="87"/>
  <c r="U123" i="25"/>
  <c r="W123" i="87"/>
  <c r="R123" i="87"/>
  <c r="U129" i="25"/>
  <c r="R129" i="87"/>
  <c r="W129" i="87"/>
  <c r="W122" i="87"/>
  <c r="R122" i="87"/>
  <c r="U122" i="25"/>
  <c r="T328" i="25"/>
  <c r="T326" i="25"/>
  <c r="T327" i="25"/>
  <c r="T331" i="25"/>
  <c r="T325" i="25"/>
  <c r="T329" i="25"/>
  <c r="T330" i="25"/>
  <c r="B46" i="101"/>
  <c r="B45" i="101"/>
  <c r="B48" i="101" s="1"/>
  <c r="B41" i="101"/>
  <c r="B42" i="101" s="1"/>
  <c r="B36" i="101"/>
  <c r="B37" i="101" s="1"/>
  <c r="B38" i="101" s="1"/>
  <c r="B39" i="101" s="1"/>
  <c r="B32" i="101"/>
  <c r="B33" i="101" s="1"/>
  <c r="B34" i="101" s="1"/>
  <c r="B23" i="101"/>
  <c r="B24" i="101" s="1"/>
  <c r="B25" i="101" s="1"/>
  <c r="B26" i="101" s="1"/>
  <c r="B27" i="101" s="1"/>
  <c r="B28" i="101" s="1"/>
  <c r="B29" i="101" s="1"/>
  <c r="B30" i="101" s="1"/>
  <c r="B7" i="101"/>
  <c r="B8" i="101" s="1"/>
  <c r="B9" i="101" s="1"/>
  <c r="B10" i="101" l="1"/>
  <c r="B11" i="101" s="1"/>
  <c r="B12" i="101" s="1"/>
  <c r="B13" i="101" s="1"/>
  <c r="B14" i="101" s="1"/>
  <c r="B15" i="101" s="1"/>
  <c r="B16" i="101" s="1"/>
  <c r="B17" i="101" s="1"/>
  <c r="B18" i="101" s="1"/>
  <c r="B19" i="101" s="1"/>
  <c r="B20" i="101" s="1"/>
  <c r="X126" i="87"/>
  <c r="S126" i="87"/>
  <c r="X123" i="87"/>
  <c r="S123" i="87"/>
  <c r="S129" i="87"/>
  <c r="X129" i="87"/>
  <c r="X122" i="87"/>
  <c r="S122" i="87"/>
  <c r="U330" i="25"/>
  <c r="U329" i="25"/>
  <c r="U325" i="25"/>
  <c r="U327" i="25"/>
  <c r="U331" i="25"/>
  <c r="U326" i="25"/>
  <c r="U328" i="25"/>
  <c r="H24" i="87"/>
  <c r="G24" i="87"/>
  <c r="F24" i="87"/>
  <c r="I24" i="87" s="1"/>
  <c r="A24" i="87"/>
  <c r="Q24" i="25"/>
  <c r="A24" i="25"/>
  <c r="A25" i="25"/>
  <c r="Q25" i="25"/>
  <c r="H25" i="87"/>
  <c r="G25" i="87"/>
  <c r="F25" i="87"/>
  <c r="I25" i="87" s="1"/>
  <c r="A25" i="87"/>
  <c r="B21" i="101" l="1"/>
  <c r="T25" i="87"/>
  <c r="T24" i="87"/>
  <c r="R25" i="25"/>
  <c r="R24" i="25"/>
  <c r="U24" i="87" l="1"/>
  <c r="U25" i="87"/>
  <c r="S25" i="25"/>
  <c r="S24" i="25"/>
  <c r="V24" i="87" l="1"/>
  <c r="V25" i="87"/>
  <c r="T25" i="25"/>
  <c r="T24" i="25"/>
  <c r="H37" i="87"/>
  <c r="G37" i="87"/>
  <c r="F37" i="87"/>
  <c r="I37" i="87" s="1"/>
  <c r="A37" i="87"/>
  <c r="W24" i="87" l="1"/>
  <c r="W25" i="87"/>
  <c r="U25" i="25"/>
  <c r="U24" i="25"/>
  <c r="I33" i="25"/>
  <c r="H33" i="25"/>
  <c r="I32" i="25"/>
  <c r="H32" i="25"/>
  <c r="Q37" i="25"/>
  <c r="A37" i="25"/>
  <c r="E76" i="25"/>
  <c r="D76" i="25"/>
  <c r="E75" i="25"/>
  <c r="D75" i="25"/>
  <c r="X24" i="87" l="1"/>
  <c r="X25" i="87"/>
  <c r="T37" i="87"/>
  <c r="R37" i="25"/>
  <c r="U37" i="87" l="1"/>
  <c r="T57" i="25"/>
  <c r="T58" i="25"/>
  <c r="S37" i="25"/>
  <c r="S204" i="25"/>
  <c r="S203" i="25"/>
  <c r="S192" i="25"/>
  <c r="S191" i="25"/>
  <c r="V37" i="87" l="1"/>
  <c r="T60" i="25"/>
  <c r="T191" i="25"/>
  <c r="T192" i="25"/>
  <c r="T203" i="25"/>
  <c r="T204" i="25"/>
  <c r="U58" i="25"/>
  <c r="U57" i="25"/>
  <c r="T37" i="25"/>
  <c r="L450" i="25"/>
  <c r="Q451" i="25"/>
  <c r="Q362" i="25"/>
  <c r="Q361" i="25"/>
  <c r="O362" i="87" l="1"/>
  <c r="T362" i="87"/>
  <c r="O451" i="87"/>
  <c r="T451" i="87"/>
  <c r="W37" i="87"/>
  <c r="T361" i="87"/>
  <c r="O361" i="87"/>
  <c r="R361" i="25"/>
  <c r="R362" i="25"/>
  <c r="R451" i="25"/>
  <c r="Q450" i="25"/>
  <c r="U204" i="25"/>
  <c r="U203" i="25"/>
  <c r="U192" i="25"/>
  <c r="U191" i="25"/>
  <c r="U60" i="25"/>
  <c r="U37" i="25"/>
  <c r="B42" i="97"/>
  <c r="B43" i="97" s="1"/>
  <c r="B38" i="97"/>
  <c r="B39" i="97" s="1"/>
  <c r="B27" i="97"/>
  <c r="B28" i="97" s="1"/>
  <c r="B29" i="97" s="1"/>
  <c r="B30" i="97" s="1"/>
  <c r="B31" i="97" s="1"/>
  <c r="B22" i="97"/>
  <c r="B23" i="97" s="1"/>
  <c r="B24" i="97" s="1"/>
  <c r="B25" i="97" s="1"/>
  <c r="B17" i="97"/>
  <c r="B18" i="97" s="1"/>
  <c r="B19" i="97" s="1"/>
  <c r="B20" i="97" s="1"/>
  <c r="B9" i="97"/>
  <c r="B11" i="97" l="1"/>
  <c r="B12" i="97" s="1"/>
  <c r="B13" i="97" s="1"/>
  <c r="B14" i="97" s="1"/>
  <c r="B15" i="97" s="1"/>
  <c r="B8" i="97"/>
  <c r="B10" i="97" s="1"/>
  <c r="O450" i="87"/>
  <c r="T450" i="87"/>
  <c r="P451" i="87"/>
  <c r="U451" i="87"/>
  <c r="X37" i="87"/>
  <c r="P362" i="87"/>
  <c r="U362" i="87"/>
  <c r="U361" i="87"/>
  <c r="P361" i="87"/>
  <c r="R450" i="25"/>
  <c r="S451" i="25"/>
  <c r="U438" i="25"/>
  <c r="S362" i="25"/>
  <c r="S361" i="25"/>
  <c r="L495" i="25"/>
  <c r="L494" i="25"/>
  <c r="L493" i="25"/>
  <c r="L492" i="25"/>
  <c r="L491" i="25"/>
  <c r="L490" i="25"/>
  <c r="L489" i="25"/>
  <c r="L488" i="25"/>
  <c r="L487" i="25"/>
  <c r="L486" i="25"/>
  <c r="L485" i="25"/>
  <c r="L484" i="25"/>
  <c r="L483" i="25"/>
  <c r="L482" i="25"/>
  <c r="L481" i="25"/>
  <c r="L480" i="25"/>
  <c r="L479" i="25"/>
  <c r="L478" i="25"/>
  <c r="L477" i="25"/>
  <c r="L476" i="25"/>
  <c r="L475" i="25"/>
  <c r="L474" i="25"/>
  <c r="L473" i="25"/>
  <c r="L472" i="25"/>
  <c r="L468" i="25"/>
  <c r="L467" i="25"/>
  <c r="L466" i="25"/>
  <c r="L465" i="25"/>
  <c r="L464" i="25"/>
  <c r="L446" i="25"/>
  <c r="L445" i="25"/>
  <c r="L444" i="25"/>
  <c r="L441" i="25"/>
  <c r="L440" i="25"/>
  <c r="L436" i="25"/>
  <c r="L434" i="25"/>
  <c r="L433" i="25"/>
  <c r="L432" i="25"/>
  <c r="L431" i="25"/>
  <c r="L430" i="25"/>
  <c r="L429" i="25"/>
  <c r="L428" i="25"/>
  <c r="L427" i="25"/>
  <c r="L426" i="25"/>
  <c r="L425" i="25"/>
  <c r="L424" i="25"/>
  <c r="L422" i="25"/>
  <c r="L419" i="25"/>
  <c r="L418" i="25"/>
  <c r="L417" i="25"/>
  <c r="L416" i="25"/>
  <c r="L413" i="25"/>
  <c r="L412" i="25"/>
  <c r="L410" i="25"/>
  <c r="L409" i="25"/>
  <c r="L408" i="25"/>
  <c r="L405" i="25"/>
  <c r="L402" i="25"/>
  <c r="L401" i="25"/>
  <c r="L400" i="25"/>
  <c r="L399" i="25"/>
  <c r="L398" i="25"/>
  <c r="L397" i="25"/>
  <c r="L396" i="25"/>
  <c r="L395" i="25"/>
  <c r="L389" i="25"/>
  <c r="L387" i="25"/>
  <c r="L386" i="25"/>
  <c r="L385" i="25"/>
  <c r="L319" i="25"/>
  <c r="L316" i="25"/>
  <c r="L315" i="25"/>
  <c r="L313" i="25"/>
  <c r="L312" i="25"/>
  <c r="L311" i="25"/>
  <c r="L310" i="25"/>
  <c r="L309" i="25"/>
  <c r="L308" i="25"/>
  <c r="L269" i="25"/>
  <c r="L268" i="25"/>
  <c r="L267" i="25"/>
  <c r="L266" i="25"/>
  <c r="L264" i="25"/>
  <c r="L263" i="25"/>
  <c r="L261" i="25"/>
  <c r="L217" i="25"/>
  <c r="L174" i="25"/>
  <c r="L172" i="25"/>
  <c r="L166" i="25"/>
  <c r="L117" i="25"/>
  <c r="L116" i="25"/>
  <c r="L104" i="25"/>
  <c r="L102" i="25"/>
  <c r="L101" i="25"/>
  <c r="Q361" i="87" l="1"/>
  <c r="V361" i="87"/>
  <c r="Q362" i="87"/>
  <c r="V362" i="87"/>
  <c r="Q451" i="87"/>
  <c r="V451" i="87"/>
  <c r="P450" i="87"/>
  <c r="U450" i="87"/>
  <c r="Q464" i="25"/>
  <c r="T361" i="25"/>
  <c r="T362" i="25"/>
  <c r="T451" i="25"/>
  <c r="S450" i="25"/>
  <c r="S250" i="25"/>
  <c r="S249" i="25"/>
  <c r="S248" i="25"/>
  <c r="S246" i="25"/>
  <c r="S245" i="25"/>
  <c r="S244" i="25"/>
  <c r="S241" i="25"/>
  <c r="S240" i="25"/>
  <c r="S239" i="25"/>
  <c r="S237" i="25"/>
  <c r="S236" i="25"/>
  <c r="S235" i="25"/>
  <c r="S220" i="25"/>
  <c r="S219" i="25"/>
  <c r="S218" i="25"/>
  <c r="S216" i="25"/>
  <c r="S215" i="25"/>
  <c r="S211" i="25"/>
  <c r="Q495" i="25"/>
  <c r="Q494" i="25"/>
  <c r="Q493" i="25"/>
  <c r="Q492" i="25"/>
  <c r="Q491" i="25"/>
  <c r="Q490" i="25"/>
  <c r="Q489" i="25"/>
  <c r="Q488" i="25"/>
  <c r="Q487" i="25"/>
  <c r="Q486" i="25"/>
  <c r="Q485" i="25"/>
  <c r="Q484" i="25"/>
  <c r="Q483" i="25"/>
  <c r="Q482" i="25"/>
  <c r="Q481" i="25"/>
  <c r="Q480" i="25"/>
  <c r="Q479" i="25"/>
  <c r="Q478" i="25"/>
  <c r="Q477" i="25"/>
  <c r="Q476" i="25"/>
  <c r="Q475" i="25"/>
  <c r="Q474" i="25"/>
  <c r="Q473" i="25"/>
  <c r="Q472" i="25"/>
  <c r="Q468" i="25"/>
  <c r="Q467" i="25"/>
  <c r="Q466" i="25"/>
  <c r="Q465" i="25"/>
  <c r="Q454" i="25"/>
  <c r="Q446" i="25"/>
  <c r="Q445" i="25"/>
  <c r="Q444" i="25"/>
  <c r="Q443" i="25"/>
  <c r="Q442" i="25"/>
  <c r="Q441" i="25"/>
  <c r="Q440" i="25"/>
  <c r="Q436" i="25"/>
  <c r="Q435" i="25"/>
  <c r="Q434" i="25"/>
  <c r="Q433" i="25"/>
  <c r="Q432" i="25"/>
  <c r="Q431" i="25"/>
  <c r="Q430" i="25"/>
  <c r="Q429" i="25"/>
  <c r="Q428" i="25"/>
  <c r="Q427" i="25"/>
  <c r="Q426" i="25"/>
  <c r="Q425" i="25"/>
  <c r="Q424" i="25"/>
  <c r="Q423" i="25"/>
  <c r="Q422" i="25"/>
  <c r="Q421" i="25"/>
  <c r="Q420" i="25"/>
  <c r="Q419" i="25"/>
  <c r="Q418" i="25"/>
  <c r="Q417" i="25"/>
  <c r="Q416" i="25"/>
  <c r="Q415" i="25"/>
  <c r="Q414" i="25"/>
  <c r="Q413" i="25"/>
  <c r="Q412" i="25"/>
  <c r="Q411" i="25"/>
  <c r="Q410" i="25"/>
  <c r="Q409" i="25"/>
  <c r="Q408" i="25"/>
  <c r="Q407" i="25"/>
  <c r="Q405" i="25"/>
  <c r="Q402" i="25"/>
  <c r="Q401" i="25"/>
  <c r="Q400" i="25"/>
  <c r="Q399" i="25"/>
  <c r="Q398" i="25"/>
  <c r="Q397" i="25"/>
  <c r="Q396" i="25"/>
  <c r="Q395" i="25"/>
  <c r="Q390" i="25"/>
  <c r="Q389" i="25"/>
  <c r="Q388" i="25"/>
  <c r="Q387" i="25"/>
  <c r="Q386" i="25"/>
  <c r="Q385" i="25"/>
  <c r="Q384" i="25"/>
  <c r="Q383" i="25"/>
  <c r="Q382" i="25"/>
  <c r="Q380" i="25"/>
  <c r="Q379" i="25"/>
  <c r="Q374" i="25"/>
  <c r="Q370" i="25"/>
  <c r="Q367" i="25"/>
  <c r="Q360" i="25"/>
  <c r="Q334" i="25"/>
  <c r="Q332" i="25"/>
  <c r="Q319" i="25"/>
  <c r="Q318" i="25"/>
  <c r="Q316" i="25"/>
  <c r="Q315" i="25"/>
  <c r="Q314" i="25"/>
  <c r="Q313" i="25"/>
  <c r="Q312" i="25"/>
  <c r="Q311" i="25"/>
  <c r="Q310" i="25"/>
  <c r="Q309" i="25"/>
  <c r="Q308" i="25"/>
  <c r="Q307" i="25"/>
  <c r="Q306" i="25"/>
  <c r="Q305" i="25"/>
  <c r="Q304" i="25"/>
  <c r="Q303" i="25"/>
  <c r="Q302" i="25"/>
  <c r="Q301" i="25"/>
  <c r="Q300" i="25"/>
  <c r="Q299" i="25"/>
  <c r="Q298" i="25"/>
  <c r="Q297" i="25"/>
  <c r="Q295" i="25"/>
  <c r="Q294" i="25"/>
  <c r="Q293" i="25"/>
  <c r="Q292" i="25"/>
  <c r="Q291" i="25"/>
  <c r="Q290" i="25"/>
  <c r="Q289" i="25"/>
  <c r="Q288" i="25"/>
  <c r="Q287" i="25"/>
  <c r="Q286" i="25"/>
  <c r="Q283" i="25"/>
  <c r="Q282" i="25"/>
  <c r="Q279" i="25"/>
  <c r="Q278" i="25"/>
  <c r="Q277" i="25"/>
  <c r="Q276" i="25"/>
  <c r="Q275" i="25"/>
  <c r="Q274" i="25"/>
  <c r="Q273" i="25"/>
  <c r="Q272" i="25"/>
  <c r="Q271" i="25"/>
  <c r="Q269" i="25"/>
  <c r="Q268" i="25"/>
  <c r="Q267" i="25"/>
  <c r="Q266" i="25"/>
  <c r="Q265" i="25"/>
  <c r="Q264" i="25"/>
  <c r="Q263" i="25"/>
  <c r="Q262" i="25"/>
  <c r="Q261" i="25"/>
  <c r="Q259" i="25"/>
  <c r="Q258" i="25"/>
  <c r="Q257" i="25"/>
  <c r="R252" i="25"/>
  <c r="Q234" i="25"/>
  <c r="Q233" i="25"/>
  <c r="Q232" i="25"/>
  <c r="Q231" i="25"/>
  <c r="Q230" i="25"/>
  <c r="Q229" i="25"/>
  <c r="Q228" i="25"/>
  <c r="Q227" i="25"/>
  <c r="Q226" i="25"/>
  <c r="Q225" i="25"/>
  <c r="Q224" i="25"/>
  <c r="Q221" i="25"/>
  <c r="S217" i="25"/>
  <c r="S206" i="25"/>
  <c r="Q205" i="25"/>
  <c r="Q202" i="25"/>
  <c r="Q200" i="25"/>
  <c r="Q199" i="25"/>
  <c r="Q198" i="25"/>
  <c r="Q197" i="25"/>
  <c r="Q196" i="25"/>
  <c r="Q195" i="25"/>
  <c r="Q194" i="25"/>
  <c r="Q193" i="25"/>
  <c r="Q190" i="25"/>
  <c r="Q189" i="25"/>
  <c r="Q188" i="25"/>
  <c r="Q186" i="25"/>
  <c r="Q185" i="25"/>
  <c r="Q184" i="25"/>
  <c r="Q183" i="25"/>
  <c r="Q182" i="25"/>
  <c r="Q181" i="25"/>
  <c r="Q180" i="25"/>
  <c r="Q179" i="25"/>
  <c r="Q178" i="25"/>
  <c r="Q177" i="25"/>
  <c r="Q176" i="25"/>
  <c r="Q175" i="25"/>
  <c r="Q174" i="25"/>
  <c r="Q173" i="25"/>
  <c r="Q172" i="25"/>
  <c r="Q171" i="25"/>
  <c r="Q170" i="25"/>
  <c r="Q169" i="25"/>
  <c r="Q168" i="25"/>
  <c r="Q167" i="25"/>
  <c r="Q166" i="25"/>
  <c r="Q165" i="25"/>
  <c r="Q164" i="25"/>
  <c r="Q161" i="25"/>
  <c r="Q160" i="25"/>
  <c r="Q159" i="25"/>
  <c r="Q158" i="25"/>
  <c r="Q157" i="25"/>
  <c r="Q156" i="25"/>
  <c r="Q154" i="25"/>
  <c r="Q152" i="25"/>
  <c r="Q151" i="25"/>
  <c r="Q150" i="25"/>
  <c r="Q149" i="25"/>
  <c r="Q148" i="25"/>
  <c r="Q147" i="25"/>
  <c r="Q146" i="25"/>
  <c r="Q145" i="25"/>
  <c r="Q144" i="25"/>
  <c r="Q143" i="25"/>
  <c r="Q142" i="25"/>
  <c r="Q141" i="25"/>
  <c r="Q140" i="25"/>
  <c r="Q139" i="25"/>
  <c r="Q133" i="25"/>
  <c r="Q132" i="25"/>
  <c r="Q131" i="25"/>
  <c r="Q130" i="25"/>
  <c r="Q127" i="25"/>
  <c r="Q124" i="25"/>
  <c r="Q120" i="25"/>
  <c r="Q118" i="25"/>
  <c r="Q117" i="25"/>
  <c r="Q116" i="25"/>
  <c r="Q113" i="25"/>
  <c r="Q112" i="25"/>
  <c r="Q111" i="25"/>
  <c r="Q110" i="25"/>
  <c r="Q109" i="25"/>
  <c r="Q107" i="25"/>
  <c r="Q104" i="25"/>
  <c r="Q103" i="25"/>
  <c r="Q102" i="25"/>
  <c r="Q101" i="25"/>
  <c r="Q100" i="25"/>
  <c r="Q99" i="25"/>
  <c r="Q97" i="25"/>
  <c r="Q96" i="25"/>
  <c r="Q95" i="25"/>
  <c r="Q94" i="25"/>
  <c r="Q93" i="25"/>
  <c r="Q92" i="25"/>
  <c r="Q91" i="25"/>
  <c r="Q90" i="25"/>
  <c r="Q89" i="25"/>
  <c r="Q88" i="25"/>
  <c r="Q87" i="25"/>
  <c r="Q86" i="25"/>
  <c r="Q84" i="25"/>
  <c r="Q82" i="25"/>
  <c r="Q81" i="25"/>
  <c r="T80" i="25"/>
  <c r="Q79" i="25"/>
  <c r="R78" i="25"/>
  <c r="R77" i="25"/>
  <c r="Q76" i="25"/>
  <c r="Q75" i="25"/>
  <c r="Q74" i="25"/>
  <c r="Q73" i="25"/>
  <c r="Q72" i="25"/>
  <c r="Q71" i="25"/>
  <c r="Q70" i="25"/>
  <c r="Q69" i="25"/>
  <c r="Q68" i="25"/>
  <c r="Q67" i="25"/>
  <c r="Q66" i="25"/>
  <c r="Q65" i="25"/>
  <c r="Q64" i="25"/>
  <c r="Q63" i="25"/>
  <c r="Q62" i="25"/>
  <c r="Q61" i="25"/>
  <c r="Q59" i="25"/>
  <c r="Q56" i="25"/>
  <c r="Q55" i="25"/>
  <c r="Q54" i="25"/>
  <c r="Q53" i="25"/>
  <c r="Q52" i="25"/>
  <c r="Q51" i="25"/>
  <c r="Q50" i="25"/>
  <c r="Q49" i="25"/>
  <c r="Q47" i="25"/>
  <c r="Q45" i="25"/>
  <c r="Q43" i="25"/>
  <c r="Q41" i="25"/>
  <c r="Q40" i="25"/>
  <c r="Q36" i="25"/>
  <c r="Q34" i="25"/>
  <c r="Q33" i="25"/>
  <c r="Q32" i="25"/>
  <c r="Q29" i="25"/>
  <c r="Q27" i="25"/>
  <c r="Q26" i="25"/>
  <c r="Q23" i="25"/>
  <c r="Q21" i="25"/>
  <c r="Q19" i="25"/>
  <c r="Q17" i="25"/>
  <c r="Q14" i="25"/>
  <c r="Q13" i="25"/>
  <c r="Q11" i="25"/>
  <c r="Q10" i="25"/>
  <c r="Q9" i="25"/>
  <c r="O118" i="87" l="1"/>
  <c r="T118" i="87"/>
  <c r="O165" i="87"/>
  <c r="T165" i="87"/>
  <c r="O263" i="87"/>
  <c r="T263" i="87"/>
  <c r="O308" i="87"/>
  <c r="T308" i="87"/>
  <c r="O316" i="87"/>
  <c r="T316" i="87"/>
  <c r="O360" i="87"/>
  <c r="T360" i="87"/>
  <c r="O384" i="87"/>
  <c r="T384" i="87"/>
  <c r="O395" i="87"/>
  <c r="T395" i="87"/>
  <c r="O405" i="87"/>
  <c r="T405" i="87"/>
  <c r="O414" i="87"/>
  <c r="T414" i="87"/>
  <c r="O422" i="87"/>
  <c r="T422" i="87"/>
  <c r="O430" i="87"/>
  <c r="T430" i="87"/>
  <c r="O440" i="87"/>
  <c r="T440" i="87"/>
  <c r="T465" i="87"/>
  <c r="O465" i="87"/>
  <c r="O476" i="87"/>
  <c r="T476" i="87"/>
  <c r="O484" i="87"/>
  <c r="T484" i="87"/>
  <c r="O492" i="87"/>
  <c r="T492" i="87"/>
  <c r="O464" i="87"/>
  <c r="T464" i="87"/>
  <c r="T120" i="87"/>
  <c r="O120" i="87"/>
  <c r="O166" i="87"/>
  <c r="T166" i="87"/>
  <c r="O174" i="87"/>
  <c r="T174" i="87"/>
  <c r="T202" i="87"/>
  <c r="O202" i="87"/>
  <c r="P252" i="87"/>
  <c r="U252" i="87"/>
  <c r="T264" i="87"/>
  <c r="O264" i="87"/>
  <c r="O309" i="87"/>
  <c r="T309" i="87"/>
  <c r="O367" i="87"/>
  <c r="T367" i="87"/>
  <c r="O385" i="87"/>
  <c r="T385" i="87"/>
  <c r="O396" i="87"/>
  <c r="T396" i="87"/>
  <c r="T407" i="87"/>
  <c r="O407" i="87"/>
  <c r="T415" i="87"/>
  <c r="O415" i="87"/>
  <c r="T423" i="87"/>
  <c r="O423" i="87"/>
  <c r="T431" i="87"/>
  <c r="O431" i="87"/>
  <c r="T441" i="87"/>
  <c r="O441" i="87"/>
  <c r="O466" i="87"/>
  <c r="T466" i="87"/>
  <c r="O477" i="87"/>
  <c r="T477" i="87"/>
  <c r="O485" i="87"/>
  <c r="T485" i="87"/>
  <c r="O493" i="87"/>
  <c r="T493" i="87"/>
  <c r="O101" i="87"/>
  <c r="T101" i="87"/>
  <c r="T124" i="87"/>
  <c r="O124" i="87"/>
  <c r="T167" i="87"/>
  <c r="O167" i="87"/>
  <c r="T265" i="87"/>
  <c r="O265" i="87"/>
  <c r="O310" i="87"/>
  <c r="T310" i="87"/>
  <c r="T319" i="87"/>
  <c r="O319" i="87"/>
  <c r="O370" i="87"/>
  <c r="T370" i="87"/>
  <c r="T386" i="87"/>
  <c r="O386" i="87"/>
  <c r="O397" i="87"/>
  <c r="T397" i="87"/>
  <c r="O408" i="87"/>
  <c r="T408" i="87"/>
  <c r="O416" i="87"/>
  <c r="T416" i="87"/>
  <c r="O424" i="87"/>
  <c r="T424" i="87"/>
  <c r="T432" i="87"/>
  <c r="O432" i="87"/>
  <c r="O442" i="87"/>
  <c r="T442" i="87"/>
  <c r="O467" i="87"/>
  <c r="T467" i="87"/>
  <c r="T478" i="87"/>
  <c r="O478" i="87"/>
  <c r="T486" i="87"/>
  <c r="O486" i="87"/>
  <c r="T494" i="87"/>
  <c r="O494" i="87"/>
  <c r="O84" i="87"/>
  <c r="T84" i="87"/>
  <c r="O102" i="87"/>
  <c r="T102" i="87"/>
  <c r="O127" i="87"/>
  <c r="T127" i="87"/>
  <c r="T168" i="87"/>
  <c r="O168" i="87"/>
  <c r="O266" i="87"/>
  <c r="T266" i="87"/>
  <c r="T311" i="87"/>
  <c r="O311" i="87"/>
  <c r="T332" i="87"/>
  <c r="O332" i="87"/>
  <c r="O374" i="87"/>
  <c r="T374" i="87"/>
  <c r="O387" i="87"/>
  <c r="T387" i="87"/>
  <c r="T398" i="87"/>
  <c r="O398" i="87"/>
  <c r="O409" i="87"/>
  <c r="T409" i="87"/>
  <c r="O417" i="87"/>
  <c r="T417" i="87"/>
  <c r="O425" i="87"/>
  <c r="T425" i="87"/>
  <c r="O433" i="87"/>
  <c r="T433" i="87"/>
  <c r="O443" i="87"/>
  <c r="T443" i="87"/>
  <c r="O468" i="87"/>
  <c r="T468" i="87"/>
  <c r="O479" i="87"/>
  <c r="T479" i="87"/>
  <c r="O487" i="87"/>
  <c r="T487" i="87"/>
  <c r="O495" i="87"/>
  <c r="T495" i="87"/>
  <c r="T112" i="87"/>
  <c r="O112" i="87"/>
  <c r="O130" i="87"/>
  <c r="T130" i="87"/>
  <c r="V217" i="87"/>
  <c r="Q217" i="87"/>
  <c r="O267" i="87"/>
  <c r="T267" i="87"/>
  <c r="O312" i="87"/>
  <c r="T312" i="87"/>
  <c r="O334" i="87"/>
  <c r="T334" i="87"/>
  <c r="O399" i="87"/>
  <c r="T399" i="87"/>
  <c r="O410" i="87"/>
  <c r="T410" i="87"/>
  <c r="O418" i="87"/>
  <c r="T418" i="87"/>
  <c r="O426" i="87"/>
  <c r="T426" i="87"/>
  <c r="O434" i="87"/>
  <c r="T434" i="87"/>
  <c r="O444" i="87"/>
  <c r="T444" i="87"/>
  <c r="O472" i="87"/>
  <c r="T472" i="87"/>
  <c r="O480" i="87"/>
  <c r="T480" i="87"/>
  <c r="O488" i="87"/>
  <c r="T488" i="87"/>
  <c r="Q450" i="87"/>
  <c r="V450" i="87"/>
  <c r="U77" i="87"/>
  <c r="P77" i="87"/>
  <c r="T104" i="87"/>
  <c r="O104" i="87"/>
  <c r="T113" i="87"/>
  <c r="O113" i="87"/>
  <c r="T160" i="87"/>
  <c r="O160" i="87"/>
  <c r="T268" i="87"/>
  <c r="O268" i="87"/>
  <c r="O313" i="87"/>
  <c r="T313" i="87"/>
  <c r="O389" i="87"/>
  <c r="T389" i="87"/>
  <c r="O400" i="87"/>
  <c r="T400" i="87"/>
  <c r="T411" i="87"/>
  <c r="O411" i="87"/>
  <c r="T419" i="87"/>
  <c r="O419" i="87"/>
  <c r="T427" i="87"/>
  <c r="O427" i="87"/>
  <c r="O435" i="87"/>
  <c r="T435" i="87"/>
  <c r="T445" i="87"/>
  <c r="O445" i="87"/>
  <c r="O473" i="87"/>
  <c r="T473" i="87"/>
  <c r="O481" i="87"/>
  <c r="T481" i="87"/>
  <c r="O489" i="87"/>
  <c r="T489" i="87"/>
  <c r="W451" i="87"/>
  <c r="R451" i="87"/>
  <c r="U78" i="87"/>
  <c r="P78" i="87"/>
  <c r="T116" i="87"/>
  <c r="O116" i="87"/>
  <c r="T261" i="87"/>
  <c r="O261" i="87"/>
  <c r="T269" i="87"/>
  <c r="O269" i="87"/>
  <c r="O401" i="87"/>
  <c r="T401" i="87"/>
  <c r="O412" i="87"/>
  <c r="T412" i="87"/>
  <c r="O420" i="87"/>
  <c r="T420" i="87"/>
  <c r="O428" i="87"/>
  <c r="T428" i="87"/>
  <c r="T436" i="87"/>
  <c r="O436" i="87"/>
  <c r="O446" i="87"/>
  <c r="T446" i="87"/>
  <c r="T474" i="87"/>
  <c r="O474" i="87"/>
  <c r="T482" i="87"/>
  <c r="O482" i="87"/>
  <c r="T490" i="87"/>
  <c r="O490" i="87"/>
  <c r="R362" i="87"/>
  <c r="W362" i="87"/>
  <c r="T117" i="87"/>
  <c r="O117" i="87"/>
  <c r="T172" i="87"/>
  <c r="O172" i="87"/>
  <c r="T315" i="87"/>
  <c r="O315" i="87"/>
  <c r="T402" i="87"/>
  <c r="O402" i="87"/>
  <c r="O413" i="87"/>
  <c r="T413" i="87"/>
  <c r="O421" i="87"/>
  <c r="T421" i="87"/>
  <c r="O429" i="87"/>
  <c r="T429" i="87"/>
  <c r="O454" i="87"/>
  <c r="T454" i="87"/>
  <c r="O475" i="87"/>
  <c r="T475" i="87"/>
  <c r="O483" i="87"/>
  <c r="T483" i="87"/>
  <c r="O491" i="87"/>
  <c r="T491" i="87"/>
  <c r="R361" i="87"/>
  <c r="W361" i="87"/>
  <c r="Q211" i="87"/>
  <c r="V211" i="87"/>
  <c r="R464" i="25"/>
  <c r="T450" i="25"/>
  <c r="U451" i="25"/>
  <c r="U362" i="25"/>
  <c r="U361" i="25"/>
  <c r="R13" i="25"/>
  <c r="R63" i="25"/>
  <c r="R104" i="25"/>
  <c r="R146" i="25"/>
  <c r="R179" i="25"/>
  <c r="R196" i="25"/>
  <c r="R226" i="25"/>
  <c r="R262" i="25"/>
  <c r="R278" i="25"/>
  <c r="R295" i="25"/>
  <c r="R360" i="25"/>
  <c r="R402" i="25"/>
  <c r="R421" i="25"/>
  <c r="R481" i="25"/>
  <c r="R489" i="25"/>
  <c r="T239" i="25"/>
  <c r="T345" i="25"/>
  <c r="T375" i="25"/>
  <c r="R32" i="25"/>
  <c r="R64" i="25"/>
  <c r="R72" i="25"/>
  <c r="R97" i="25"/>
  <c r="R147" i="25"/>
  <c r="R172" i="25"/>
  <c r="R205" i="25"/>
  <c r="R227" i="25"/>
  <c r="R263" i="25"/>
  <c r="R279" i="25"/>
  <c r="R313" i="25"/>
  <c r="R384" i="25"/>
  <c r="R405" i="25"/>
  <c r="R422" i="25"/>
  <c r="R439" i="25"/>
  <c r="R474" i="25"/>
  <c r="R490" i="25"/>
  <c r="T336" i="25"/>
  <c r="T376" i="25"/>
  <c r="R140" i="25"/>
  <c r="R165" i="25"/>
  <c r="T206" i="25"/>
  <c r="R264" i="25"/>
  <c r="R306" i="25"/>
  <c r="R367" i="25"/>
  <c r="R385" i="25"/>
  <c r="R407" i="25"/>
  <c r="R415" i="25"/>
  <c r="R423" i="25"/>
  <c r="R431" i="25"/>
  <c r="R440" i="25"/>
  <c r="R483" i="25"/>
  <c r="R491" i="25"/>
  <c r="T210" i="25"/>
  <c r="T219" i="25"/>
  <c r="T241" i="25"/>
  <c r="T249" i="25"/>
  <c r="T338" i="25"/>
  <c r="T347" i="25"/>
  <c r="T356" i="25"/>
  <c r="T377" i="25"/>
  <c r="R19" i="25"/>
  <c r="R34" i="25"/>
  <c r="R50" i="25"/>
  <c r="R66" i="25"/>
  <c r="R74" i="25"/>
  <c r="R82" i="25"/>
  <c r="R91" i="25"/>
  <c r="R99" i="25"/>
  <c r="R108" i="25"/>
  <c r="R116" i="25"/>
  <c r="R124" i="25"/>
  <c r="R132" i="25"/>
  <c r="R141" i="25"/>
  <c r="R149" i="25"/>
  <c r="R158" i="25"/>
  <c r="R166" i="25"/>
  <c r="R174" i="25"/>
  <c r="R182" i="25"/>
  <c r="R199" i="25"/>
  <c r="T217" i="25"/>
  <c r="R229" i="25"/>
  <c r="R257" i="25"/>
  <c r="R265" i="25"/>
  <c r="R273" i="25"/>
  <c r="R282" i="25"/>
  <c r="R290" i="25"/>
  <c r="R299" i="25"/>
  <c r="R307" i="25"/>
  <c r="R315" i="25"/>
  <c r="R332" i="25"/>
  <c r="R370" i="25"/>
  <c r="R386" i="25"/>
  <c r="R397" i="25"/>
  <c r="R408" i="25"/>
  <c r="R416" i="25"/>
  <c r="R424" i="25"/>
  <c r="R432" i="25"/>
  <c r="R441" i="25"/>
  <c r="R465" i="25"/>
  <c r="R476" i="25"/>
  <c r="R484" i="25"/>
  <c r="R492" i="25"/>
  <c r="T211" i="25"/>
  <c r="T220" i="25"/>
  <c r="T242" i="25"/>
  <c r="T250" i="25"/>
  <c r="T340" i="25"/>
  <c r="T349" i="25"/>
  <c r="T357" i="25"/>
  <c r="T381" i="25"/>
  <c r="R21" i="25"/>
  <c r="R36" i="25"/>
  <c r="R51" i="25"/>
  <c r="R59" i="25"/>
  <c r="R67" i="25"/>
  <c r="R75" i="25"/>
  <c r="R92" i="25"/>
  <c r="R100" i="25"/>
  <c r="R109" i="25"/>
  <c r="R117" i="25"/>
  <c r="R133" i="25"/>
  <c r="R142" i="25"/>
  <c r="R150" i="25"/>
  <c r="R159" i="25"/>
  <c r="R167" i="25"/>
  <c r="R175" i="25"/>
  <c r="R183" i="25"/>
  <c r="R200" i="25"/>
  <c r="R221" i="25"/>
  <c r="R230" i="25"/>
  <c r="R258" i="25"/>
  <c r="R266" i="25"/>
  <c r="R274" i="25"/>
  <c r="R283" i="25"/>
  <c r="R291" i="25"/>
  <c r="R300" i="25"/>
  <c r="R308" i="25"/>
  <c r="R316" i="25"/>
  <c r="R334" i="25"/>
  <c r="R374" i="25"/>
  <c r="R387" i="25"/>
  <c r="R398" i="25"/>
  <c r="R409" i="25"/>
  <c r="R417" i="25"/>
  <c r="R425" i="25"/>
  <c r="R433" i="25"/>
  <c r="R442" i="25"/>
  <c r="R466" i="25"/>
  <c r="R477" i="25"/>
  <c r="R485" i="25"/>
  <c r="R493" i="25"/>
  <c r="T235" i="25"/>
  <c r="T243" i="25"/>
  <c r="T251" i="25"/>
  <c r="T341" i="25"/>
  <c r="T358" i="25"/>
  <c r="T369" i="25"/>
  <c r="T391" i="25"/>
  <c r="R29" i="25"/>
  <c r="R312" i="25"/>
  <c r="R394" i="25"/>
  <c r="R446" i="25"/>
  <c r="T216" i="25"/>
  <c r="R14" i="25"/>
  <c r="R56" i="25"/>
  <c r="R89" i="25"/>
  <c r="R139" i="25"/>
  <c r="R297" i="25"/>
  <c r="R10" i="25"/>
  <c r="R26" i="25"/>
  <c r="R41" i="25"/>
  <c r="R53" i="25"/>
  <c r="R61" i="25"/>
  <c r="R69" i="25"/>
  <c r="T77" i="25"/>
  <c r="R86" i="25"/>
  <c r="R94" i="25"/>
  <c r="R102" i="25"/>
  <c r="R111" i="25"/>
  <c r="R127" i="25"/>
  <c r="R144" i="25"/>
  <c r="R152" i="25"/>
  <c r="R161" i="25"/>
  <c r="R169" i="25"/>
  <c r="R177" i="25"/>
  <c r="R185" i="25"/>
  <c r="R194" i="25"/>
  <c r="R202" i="25"/>
  <c r="R224" i="25"/>
  <c r="R232" i="25"/>
  <c r="R268" i="25"/>
  <c r="R276" i="25"/>
  <c r="R293" i="25"/>
  <c r="R302" i="25"/>
  <c r="R310" i="25"/>
  <c r="R318" i="25"/>
  <c r="R339" i="25"/>
  <c r="R380" i="25"/>
  <c r="R389" i="25"/>
  <c r="R400" i="25"/>
  <c r="R411" i="25"/>
  <c r="R419" i="25"/>
  <c r="R427" i="25"/>
  <c r="R435" i="25"/>
  <c r="R444" i="25"/>
  <c r="R468" i="25"/>
  <c r="R479" i="25"/>
  <c r="R487" i="25"/>
  <c r="R495" i="25"/>
  <c r="T237" i="25"/>
  <c r="T245" i="25"/>
  <c r="T254" i="25"/>
  <c r="T343" i="25"/>
  <c r="T372" i="25"/>
  <c r="T393" i="25"/>
  <c r="R45" i="25"/>
  <c r="R55" i="25"/>
  <c r="R71" i="25"/>
  <c r="R79" i="25"/>
  <c r="R88" i="25"/>
  <c r="R96" i="25"/>
  <c r="R113" i="25"/>
  <c r="R137" i="25"/>
  <c r="R154" i="25"/>
  <c r="R171" i="25"/>
  <c r="R188" i="25"/>
  <c r="R234" i="25"/>
  <c r="R287" i="25"/>
  <c r="R304" i="25"/>
  <c r="R383" i="25"/>
  <c r="R413" i="25"/>
  <c r="R429" i="25"/>
  <c r="R473" i="25"/>
  <c r="T208" i="25"/>
  <c r="T247" i="25"/>
  <c r="T404" i="25"/>
  <c r="R47" i="25"/>
  <c r="U80" i="25"/>
  <c r="R130" i="25"/>
  <c r="R156" i="25"/>
  <c r="R164" i="25"/>
  <c r="R180" i="25"/>
  <c r="R189" i="25"/>
  <c r="R197" i="25"/>
  <c r="S252" i="25"/>
  <c r="R271" i="25"/>
  <c r="R288" i="25"/>
  <c r="R305" i="25"/>
  <c r="R395" i="25"/>
  <c r="R414" i="25"/>
  <c r="R430" i="25"/>
  <c r="R454" i="25"/>
  <c r="R482" i="25"/>
  <c r="T209" i="25"/>
  <c r="T218" i="25"/>
  <c r="T240" i="25"/>
  <c r="T248" i="25"/>
  <c r="T346" i="25"/>
  <c r="R17" i="25"/>
  <c r="R33" i="25"/>
  <c r="R65" i="25"/>
  <c r="R73" i="25"/>
  <c r="R81" i="25"/>
  <c r="R107" i="25"/>
  <c r="R131" i="25"/>
  <c r="R148" i="25"/>
  <c r="R157" i="25"/>
  <c r="R173" i="25"/>
  <c r="R181" i="25"/>
  <c r="R190" i="25"/>
  <c r="R198" i="25"/>
  <c r="R228" i="25"/>
  <c r="N35" i="97"/>
  <c r="R272" i="25"/>
  <c r="R289" i="25"/>
  <c r="R298" i="25"/>
  <c r="R314" i="25"/>
  <c r="R396" i="25"/>
  <c r="R475" i="25"/>
  <c r="R9" i="25"/>
  <c r="R23" i="25"/>
  <c r="R40" i="25"/>
  <c r="R52" i="25"/>
  <c r="R68" i="25"/>
  <c r="R76" i="25"/>
  <c r="R84" i="25"/>
  <c r="R93" i="25"/>
  <c r="R101" i="25"/>
  <c r="R110" i="25"/>
  <c r="R118" i="25"/>
  <c r="R143" i="25"/>
  <c r="R151" i="25"/>
  <c r="R160" i="25"/>
  <c r="R168" i="25"/>
  <c r="R176" i="25"/>
  <c r="R184" i="25"/>
  <c r="R193" i="25"/>
  <c r="R231" i="25"/>
  <c r="R259" i="25"/>
  <c r="R267" i="25"/>
  <c r="R275" i="25"/>
  <c r="R284" i="25"/>
  <c r="R292" i="25"/>
  <c r="R301" i="25"/>
  <c r="R309" i="25"/>
  <c r="R379" i="25"/>
  <c r="N33" i="97"/>
  <c r="R388" i="25"/>
  <c r="R399" i="25"/>
  <c r="R410" i="25"/>
  <c r="R418" i="25"/>
  <c r="R426" i="25"/>
  <c r="R434" i="25"/>
  <c r="R443" i="25"/>
  <c r="R467" i="25"/>
  <c r="R478" i="25"/>
  <c r="R486" i="25"/>
  <c r="R494" i="25"/>
  <c r="T236" i="25"/>
  <c r="T244" i="25"/>
  <c r="T253" i="25"/>
  <c r="T342" i="25"/>
  <c r="T359" i="25"/>
  <c r="T392" i="25"/>
  <c r="R11" i="25"/>
  <c r="R27" i="25"/>
  <c r="R43" i="25"/>
  <c r="R54" i="25"/>
  <c r="R62" i="25"/>
  <c r="R70" i="25"/>
  <c r="T78" i="25"/>
  <c r="R87" i="25"/>
  <c r="R95" i="25"/>
  <c r="R103" i="25"/>
  <c r="R112" i="25"/>
  <c r="R120" i="25"/>
  <c r="R145" i="25"/>
  <c r="R170" i="25"/>
  <c r="R178" i="25"/>
  <c r="R186" i="25"/>
  <c r="R195" i="25"/>
  <c r="R225" i="25"/>
  <c r="R233" i="25"/>
  <c r="R261" i="25"/>
  <c r="R269" i="25"/>
  <c r="R277" i="25"/>
  <c r="R286" i="25"/>
  <c r="R294" i="25"/>
  <c r="R303" i="25"/>
  <c r="R311" i="25"/>
  <c r="R319" i="25"/>
  <c r="R382" i="25"/>
  <c r="R390" i="25"/>
  <c r="R401" i="25"/>
  <c r="R412" i="25"/>
  <c r="R420" i="25"/>
  <c r="R428" i="25"/>
  <c r="R436" i="25"/>
  <c r="R445" i="25"/>
  <c r="R472" i="25"/>
  <c r="R480" i="25"/>
  <c r="R488" i="25"/>
  <c r="T207" i="25"/>
  <c r="T215" i="25"/>
  <c r="T238" i="25"/>
  <c r="T246" i="25"/>
  <c r="T335" i="25"/>
  <c r="T344" i="25"/>
  <c r="T353" i="25"/>
  <c r="T373" i="25"/>
  <c r="T403" i="25"/>
  <c r="B34" i="69"/>
  <c r="N33" i="69"/>
  <c r="R90" i="25"/>
  <c r="N35" i="69"/>
  <c r="N40" i="69"/>
  <c r="R49" i="25"/>
  <c r="Q8" i="25"/>
  <c r="N46" i="97" l="1"/>
  <c r="P267" i="87"/>
  <c r="U267" i="87"/>
  <c r="P160" i="87"/>
  <c r="U160" i="87"/>
  <c r="P130" i="87"/>
  <c r="U130" i="87"/>
  <c r="U473" i="87"/>
  <c r="P473" i="87"/>
  <c r="U427" i="87"/>
  <c r="P427" i="87"/>
  <c r="U310" i="87"/>
  <c r="P310" i="87"/>
  <c r="U202" i="87"/>
  <c r="P202" i="87"/>
  <c r="P127" i="87"/>
  <c r="U127" i="87"/>
  <c r="U493" i="87"/>
  <c r="P493" i="87"/>
  <c r="P409" i="87"/>
  <c r="U409" i="87"/>
  <c r="P424" i="87"/>
  <c r="U424" i="87"/>
  <c r="R217" i="87"/>
  <c r="W217" i="87"/>
  <c r="U431" i="87"/>
  <c r="P431" i="87"/>
  <c r="P428" i="87"/>
  <c r="U428" i="87"/>
  <c r="U311" i="87"/>
  <c r="P311" i="87"/>
  <c r="U112" i="87"/>
  <c r="P112" i="87"/>
  <c r="P443" i="87"/>
  <c r="U443" i="87"/>
  <c r="P429" i="87"/>
  <c r="U429" i="87"/>
  <c r="U419" i="87"/>
  <c r="P419" i="87"/>
  <c r="U485" i="87"/>
  <c r="P485" i="87"/>
  <c r="U398" i="87"/>
  <c r="P398" i="87"/>
  <c r="P416" i="87"/>
  <c r="U416" i="87"/>
  <c r="U124" i="87"/>
  <c r="P124" i="87"/>
  <c r="U423" i="87"/>
  <c r="P423" i="87"/>
  <c r="P165" i="87"/>
  <c r="U165" i="87"/>
  <c r="U422" i="87"/>
  <c r="P422" i="87"/>
  <c r="P172" i="87"/>
  <c r="U172" i="87"/>
  <c r="S361" i="87"/>
  <c r="X361" i="87"/>
  <c r="U436" i="87"/>
  <c r="P436" i="87"/>
  <c r="P420" i="87"/>
  <c r="U420" i="87"/>
  <c r="P434" i="87"/>
  <c r="U434" i="87"/>
  <c r="U482" i="87"/>
  <c r="P482" i="87"/>
  <c r="Q252" i="87"/>
  <c r="V252" i="87"/>
  <c r="P413" i="87"/>
  <c r="U413" i="87"/>
  <c r="P495" i="87"/>
  <c r="U495" i="87"/>
  <c r="U411" i="87"/>
  <c r="P411" i="87"/>
  <c r="P102" i="87"/>
  <c r="U102" i="87"/>
  <c r="U477" i="87"/>
  <c r="P477" i="87"/>
  <c r="P387" i="87"/>
  <c r="U387" i="87"/>
  <c r="U167" i="87"/>
  <c r="P167" i="87"/>
  <c r="P492" i="87"/>
  <c r="U492" i="87"/>
  <c r="P408" i="87"/>
  <c r="U408" i="87"/>
  <c r="U116" i="87"/>
  <c r="P116" i="87"/>
  <c r="U415" i="87"/>
  <c r="P415" i="87"/>
  <c r="U405" i="87"/>
  <c r="P405" i="87"/>
  <c r="U489" i="87"/>
  <c r="P489" i="87"/>
  <c r="S362" i="87"/>
  <c r="X362" i="87"/>
  <c r="U319" i="87"/>
  <c r="P319" i="87"/>
  <c r="U120" i="87"/>
  <c r="P120" i="87"/>
  <c r="P467" i="87"/>
  <c r="U467" i="87"/>
  <c r="P412" i="87"/>
  <c r="U412" i="87"/>
  <c r="U426" i="87"/>
  <c r="P426" i="87"/>
  <c r="P309" i="87"/>
  <c r="U309" i="87"/>
  <c r="P118" i="87"/>
  <c r="U118" i="87"/>
  <c r="P454" i="87"/>
  <c r="U454" i="87"/>
  <c r="P113" i="87"/>
  <c r="U113" i="87"/>
  <c r="P487" i="87"/>
  <c r="U487" i="87"/>
  <c r="P400" i="87"/>
  <c r="U400" i="87"/>
  <c r="P446" i="87"/>
  <c r="U446" i="87"/>
  <c r="P466" i="87"/>
  <c r="U466" i="87"/>
  <c r="P374" i="87"/>
  <c r="U374" i="87"/>
  <c r="P266" i="87"/>
  <c r="U266" i="87"/>
  <c r="P484" i="87"/>
  <c r="U484" i="87"/>
  <c r="U397" i="87"/>
  <c r="P397" i="87"/>
  <c r="P174" i="87"/>
  <c r="U174" i="87"/>
  <c r="U407" i="87"/>
  <c r="P407" i="87"/>
  <c r="P384" i="87"/>
  <c r="U384" i="87"/>
  <c r="U481" i="87"/>
  <c r="P481" i="87"/>
  <c r="X451" i="87"/>
  <c r="S451" i="87"/>
  <c r="U430" i="87"/>
  <c r="P430" i="87"/>
  <c r="P479" i="87"/>
  <c r="U479" i="87"/>
  <c r="U389" i="87"/>
  <c r="P389" i="87"/>
  <c r="P442" i="87"/>
  <c r="U442" i="87"/>
  <c r="P334" i="87"/>
  <c r="U334" i="87"/>
  <c r="P476" i="87"/>
  <c r="U476" i="87"/>
  <c r="U386" i="87"/>
  <c r="P386" i="87"/>
  <c r="P166" i="87"/>
  <c r="U166" i="87"/>
  <c r="U385" i="87"/>
  <c r="P385" i="87"/>
  <c r="P313" i="87"/>
  <c r="U313" i="87"/>
  <c r="P421" i="87"/>
  <c r="U421" i="87"/>
  <c r="R450" i="87"/>
  <c r="W450" i="87"/>
  <c r="N47" i="97"/>
  <c r="P480" i="87"/>
  <c r="U480" i="87"/>
  <c r="U494" i="87"/>
  <c r="P494" i="87"/>
  <c r="U410" i="87"/>
  <c r="P410" i="87"/>
  <c r="P101" i="87"/>
  <c r="U101" i="87"/>
  <c r="U414" i="87"/>
  <c r="P414" i="87"/>
  <c r="U468" i="87"/>
  <c r="P468" i="87"/>
  <c r="U268" i="87"/>
  <c r="P268" i="87"/>
  <c r="P312" i="87"/>
  <c r="U312" i="87"/>
  <c r="P433" i="87"/>
  <c r="U433" i="87"/>
  <c r="P316" i="87"/>
  <c r="U316" i="87"/>
  <c r="U465" i="87"/>
  <c r="P465" i="87"/>
  <c r="P370" i="87"/>
  <c r="U370" i="87"/>
  <c r="P265" i="87"/>
  <c r="U265" i="87"/>
  <c r="P491" i="87"/>
  <c r="U491" i="87"/>
  <c r="P367" i="87"/>
  <c r="U367" i="87"/>
  <c r="U402" i="87"/>
  <c r="P402" i="87"/>
  <c r="U464" i="87"/>
  <c r="P464" i="87"/>
  <c r="P488" i="87"/>
  <c r="U488" i="87"/>
  <c r="U401" i="87"/>
  <c r="P401" i="87"/>
  <c r="U418" i="87"/>
  <c r="P418" i="87"/>
  <c r="P472" i="87"/>
  <c r="U472" i="87"/>
  <c r="P269" i="87"/>
  <c r="U269" i="87"/>
  <c r="U486" i="87"/>
  <c r="P486" i="87"/>
  <c r="P399" i="87"/>
  <c r="U399" i="87"/>
  <c r="P475" i="87"/>
  <c r="U475" i="87"/>
  <c r="P395" i="87"/>
  <c r="U395" i="87"/>
  <c r="U444" i="87"/>
  <c r="P444" i="87"/>
  <c r="P425" i="87"/>
  <c r="U425" i="87"/>
  <c r="P308" i="87"/>
  <c r="U308" i="87"/>
  <c r="U441" i="87"/>
  <c r="P441" i="87"/>
  <c r="U332" i="87"/>
  <c r="P332" i="87"/>
  <c r="P483" i="87"/>
  <c r="U483" i="87"/>
  <c r="U490" i="87"/>
  <c r="P490" i="87"/>
  <c r="P263" i="87"/>
  <c r="U263" i="87"/>
  <c r="U360" i="87"/>
  <c r="P360" i="87"/>
  <c r="U104" i="87"/>
  <c r="P104" i="87"/>
  <c r="U445" i="87"/>
  <c r="P445" i="87"/>
  <c r="P261" i="87"/>
  <c r="U261" i="87"/>
  <c r="U478" i="87"/>
  <c r="P478" i="87"/>
  <c r="P168" i="87"/>
  <c r="U168" i="87"/>
  <c r="P84" i="87"/>
  <c r="U84" i="87"/>
  <c r="P396" i="87"/>
  <c r="U396" i="87"/>
  <c r="U435" i="87"/>
  <c r="P435" i="87"/>
  <c r="P417" i="87"/>
  <c r="U417" i="87"/>
  <c r="P117" i="87"/>
  <c r="U117" i="87"/>
  <c r="U432" i="87"/>
  <c r="P432" i="87"/>
  <c r="U315" i="87"/>
  <c r="P315" i="87"/>
  <c r="U440" i="87"/>
  <c r="P440" i="87"/>
  <c r="U264" i="87"/>
  <c r="P264" i="87"/>
  <c r="U474" i="87"/>
  <c r="P474" i="87"/>
  <c r="W211" i="87"/>
  <c r="R211" i="87"/>
  <c r="S464" i="25"/>
  <c r="Q48" i="97"/>
  <c r="R48" i="97"/>
  <c r="P48" i="97"/>
  <c r="O48" i="97"/>
  <c r="N48" i="97"/>
  <c r="N34" i="97"/>
  <c r="N32" i="97" s="1"/>
  <c r="O34" i="97"/>
  <c r="S90" i="25"/>
  <c r="U381" i="25"/>
  <c r="U450" i="25"/>
  <c r="U344" i="25"/>
  <c r="S382" i="25"/>
  <c r="S178" i="25"/>
  <c r="S112" i="25"/>
  <c r="S43" i="25"/>
  <c r="U351" i="25"/>
  <c r="S478" i="25"/>
  <c r="S388" i="25"/>
  <c r="S267" i="25"/>
  <c r="S168" i="25"/>
  <c r="S101" i="25"/>
  <c r="S23" i="25"/>
  <c r="O35" i="97"/>
  <c r="S131" i="25"/>
  <c r="U248" i="25"/>
  <c r="S395" i="25"/>
  <c r="S189" i="25"/>
  <c r="S47" i="25"/>
  <c r="S383" i="25"/>
  <c r="S171" i="25"/>
  <c r="S55" i="25"/>
  <c r="U343" i="25"/>
  <c r="S468" i="25"/>
  <c r="S380" i="25"/>
  <c r="S276" i="25"/>
  <c r="S177" i="25"/>
  <c r="S111" i="25"/>
  <c r="S41" i="25"/>
  <c r="S493" i="25"/>
  <c r="S409" i="25"/>
  <c r="S300" i="25"/>
  <c r="S133" i="25"/>
  <c r="U368" i="25"/>
  <c r="S199" i="25"/>
  <c r="S309" i="25"/>
  <c r="S222" i="25"/>
  <c r="S143" i="25"/>
  <c r="S76" i="25"/>
  <c r="S396" i="25"/>
  <c r="S190" i="25"/>
  <c r="S98" i="25"/>
  <c r="S33" i="25"/>
  <c r="U209" i="25"/>
  <c r="S305" i="25"/>
  <c r="S156" i="25"/>
  <c r="U247" i="25"/>
  <c r="S287" i="25"/>
  <c r="S113" i="25"/>
  <c r="U237" i="25"/>
  <c r="S427" i="25"/>
  <c r="S318" i="25"/>
  <c r="S232" i="25"/>
  <c r="S152" i="25"/>
  <c r="S86" i="25"/>
  <c r="S297" i="25"/>
  <c r="U358" i="25"/>
  <c r="S466" i="25"/>
  <c r="S374" i="25"/>
  <c r="S274" i="25"/>
  <c r="S175" i="25"/>
  <c r="S109" i="25"/>
  <c r="S36" i="25"/>
  <c r="U340" i="25"/>
  <c r="S465" i="25"/>
  <c r="S370" i="25"/>
  <c r="S273" i="25"/>
  <c r="S174" i="25"/>
  <c r="S108" i="25"/>
  <c r="S34" i="25"/>
  <c r="U347" i="25"/>
  <c r="U336" i="25"/>
  <c r="S313" i="25"/>
  <c r="S97" i="25"/>
  <c r="S489" i="25"/>
  <c r="S278" i="25"/>
  <c r="S104" i="25"/>
  <c r="U363" i="25"/>
  <c r="S488" i="25"/>
  <c r="S401" i="25"/>
  <c r="S294" i="25"/>
  <c r="S195" i="25"/>
  <c r="S62" i="25"/>
  <c r="U371" i="25"/>
  <c r="S494" i="25"/>
  <c r="S410" i="25"/>
  <c r="S284" i="25"/>
  <c r="S184" i="25"/>
  <c r="S118" i="25"/>
  <c r="S52" i="25"/>
  <c r="S298" i="25"/>
  <c r="S157" i="25"/>
  <c r="S65" i="25"/>
  <c r="U365" i="25"/>
  <c r="S430" i="25"/>
  <c r="T252" i="25"/>
  <c r="S429" i="25"/>
  <c r="S79" i="25"/>
  <c r="S487" i="25"/>
  <c r="S400" i="25"/>
  <c r="S293" i="25"/>
  <c r="S194" i="25"/>
  <c r="S127" i="25"/>
  <c r="S61" i="25"/>
  <c r="S56" i="25"/>
  <c r="S29" i="25"/>
  <c r="U251" i="25"/>
  <c r="U235" i="25"/>
  <c r="S425" i="25"/>
  <c r="S316" i="25"/>
  <c r="S230" i="25"/>
  <c r="S150" i="25"/>
  <c r="U220" i="25"/>
  <c r="S424" i="25"/>
  <c r="S315" i="25"/>
  <c r="S229" i="25"/>
  <c r="S149" i="25"/>
  <c r="S82" i="25"/>
  <c r="U241" i="25"/>
  <c r="S423" i="25"/>
  <c r="U206" i="25"/>
  <c r="S439" i="25"/>
  <c r="S227" i="25"/>
  <c r="S32" i="25"/>
  <c r="S421" i="25"/>
  <c r="S196" i="25"/>
  <c r="U335" i="25"/>
  <c r="S445" i="25"/>
  <c r="S269" i="25"/>
  <c r="S170" i="25"/>
  <c r="S103" i="25"/>
  <c r="S27" i="25"/>
  <c r="U342" i="25"/>
  <c r="S467" i="25"/>
  <c r="S259" i="25"/>
  <c r="S160" i="25"/>
  <c r="S93" i="25"/>
  <c r="S9" i="25"/>
  <c r="S272" i="25"/>
  <c r="S228" i="25"/>
  <c r="U240" i="25"/>
  <c r="S180" i="25"/>
  <c r="U404" i="25"/>
  <c r="S154" i="25"/>
  <c r="S45" i="25"/>
  <c r="U254" i="25"/>
  <c r="S444" i="25"/>
  <c r="S268" i="25"/>
  <c r="S169" i="25"/>
  <c r="S102" i="25"/>
  <c r="S26" i="25"/>
  <c r="U216" i="25"/>
  <c r="U391" i="25"/>
  <c r="S485" i="25"/>
  <c r="S398" i="25"/>
  <c r="S291" i="25"/>
  <c r="S59" i="25"/>
  <c r="U357" i="25"/>
  <c r="S484" i="25"/>
  <c r="S397" i="25"/>
  <c r="S290" i="25"/>
  <c r="S124" i="25"/>
  <c r="U366" i="25"/>
  <c r="S491" i="25"/>
  <c r="S385" i="25"/>
  <c r="U376" i="25"/>
  <c r="S384" i="25"/>
  <c r="S147" i="25"/>
  <c r="U345" i="25"/>
  <c r="S146" i="25"/>
  <c r="U403" i="25"/>
  <c r="U215" i="25"/>
  <c r="S420" i="25"/>
  <c r="S311" i="25"/>
  <c r="S225" i="25"/>
  <c r="S145" i="25"/>
  <c r="U78" i="25"/>
  <c r="U236" i="25"/>
  <c r="S426" i="25"/>
  <c r="S301" i="25"/>
  <c r="S201" i="25"/>
  <c r="S134" i="25"/>
  <c r="S68" i="25"/>
  <c r="S181" i="25"/>
  <c r="S81" i="25"/>
  <c r="S17" i="25"/>
  <c r="S482" i="25"/>
  <c r="S288" i="25"/>
  <c r="S130" i="25"/>
  <c r="U208" i="25"/>
  <c r="S96" i="25"/>
  <c r="U393" i="25"/>
  <c r="S419" i="25"/>
  <c r="S310" i="25"/>
  <c r="S224" i="25"/>
  <c r="S144" i="25"/>
  <c r="U77" i="25"/>
  <c r="S139" i="25"/>
  <c r="S312" i="25"/>
  <c r="U350" i="25"/>
  <c r="S442" i="25"/>
  <c r="S334" i="25"/>
  <c r="S266" i="25"/>
  <c r="S167" i="25"/>
  <c r="S100" i="25"/>
  <c r="S21" i="25"/>
  <c r="U250" i="25"/>
  <c r="S441" i="25"/>
  <c r="S332" i="25"/>
  <c r="S265" i="25"/>
  <c r="S166" i="25"/>
  <c r="S99" i="25"/>
  <c r="S19" i="25"/>
  <c r="U338" i="25"/>
  <c r="S440" i="25"/>
  <c r="S306" i="25"/>
  <c r="S490" i="25"/>
  <c r="S279" i="25"/>
  <c r="S72" i="25"/>
  <c r="S481" i="25"/>
  <c r="S262" i="25"/>
  <c r="S63" i="25"/>
  <c r="O35" i="69"/>
  <c r="U353" i="25"/>
  <c r="S480" i="25"/>
  <c r="S390" i="25"/>
  <c r="S286" i="25"/>
  <c r="S186" i="25"/>
  <c r="S120" i="25"/>
  <c r="S54" i="25"/>
  <c r="U359" i="25"/>
  <c r="S486" i="25"/>
  <c r="S399" i="25"/>
  <c r="S379" i="25"/>
  <c r="O33" i="97"/>
  <c r="S275" i="25"/>
  <c r="S176" i="25"/>
  <c r="S110" i="25"/>
  <c r="S40" i="25"/>
  <c r="S289" i="25"/>
  <c r="S148" i="25"/>
  <c r="U346" i="25"/>
  <c r="S188" i="25"/>
  <c r="S71" i="25"/>
  <c r="S389" i="25"/>
  <c r="S285" i="25"/>
  <c r="S14" i="25"/>
  <c r="U243" i="25"/>
  <c r="S308" i="25"/>
  <c r="S221" i="25"/>
  <c r="S75" i="25"/>
  <c r="U217" i="25"/>
  <c r="U219" i="25"/>
  <c r="S165" i="25"/>
  <c r="S205" i="25"/>
  <c r="S179" i="25"/>
  <c r="U246" i="25"/>
  <c r="S436" i="25"/>
  <c r="S261" i="25"/>
  <c r="S95" i="25"/>
  <c r="S11" i="25"/>
  <c r="U253" i="25"/>
  <c r="S443" i="25"/>
  <c r="S231" i="25"/>
  <c r="S151" i="25"/>
  <c r="S84" i="25"/>
  <c r="S475" i="25"/>
  <c r="S198" i="25"/>
  <c r="S107" i="25"/>
  <c r="U218" i="25"/>
  <c r="S164" i="25"/>
  <c r="U354" i="25"/>
  <c r="S304" i="25"/>
  <c r="S137" i="25"/>
  <c r="U245" i="25"/>
  <c r="S435" i="25"/>
  <c r="S260" i="25"/>
  <c r="S161" i="25"/>
  <c r="S94" i="25"/>
  <c r="S10" i="25"/>
  <c r="S446" i="25"/>
  <c r="U369" i="25"/>
  <c r="S477" i="25"/>
  <c r="S387" i="25"/>
  <c r="S283" i="25"/>
  <c r="S183" i="25"/>
  <c r="S117" i="25"/>
  <c r="S51" i="25"/>
  <c r="U349" i="25"/>
  <c r="S476" i="25"/>
  <c r="S386" i="25"/>
  <c r="S282" i="25"/>
  <c r="S182" i="25"/>
  <c r="S116" i="25"/>
  <c r="S50" i="25"/>
  <c r="U356" i="25"/>
  <c r="S483" i="25"/>
  <c r="S367" i="25"/>
  <c r="U355" i="25"/>
  <c r="U239" i="25"/>
  <c r="S295" i="25"/>
  <c r="S472" i="25"/>
  <c r="S277" i="25"/>
  <c r="S200" i="25"/>
  <c r="S67" i="25"/>
  <c r="S492" i="25"/>
  <c r="S408" i="25"/>
  <c r="S299" i="25"/>
  <c r="S132" i="25"/>
  <c r="S66" i="25"/>
  <c r="U377" i="25"/>
  <c r="U210" i="25"/>
  <c r="S407" i="25"/>
  <c r="S140" i="25"/>
  <c r="S405" i="25"/>
  <c r="S172" i="25"/>
  <c r="U375" i="25"/>
  <c r="S360" i="25"/>
  <c r="U238" i="25"/>
  <c r="S428" i="25"/>
  <c r="S319" i="25"/>
  <c r="S233" i="25"/>
  <c r="S153" i="25"/>
  <c r="S87" i="25"/>
  <c r="U244" i="25"/>
  <c r="S434" i="25"/>
  <c r="O33" i="69"/>
  <c r="S414" i="25"/>
  <c r="S197" i="25"/>
  <c r="S413" i="25"/>
  <c r="U352" i="25"/>
  <c r="S479" i="25"/>
  <c r="S185" i="25"/>
  <c r="S53" i="25"/>
  <c r="S417" i="25"/>
  <c r="S142" i="25"/>
  <c r="U211" i="25"/>
  <c r="S416" i="25"/>
  <c r="S307" i="25"/>
  <c r="S141" i="25"/>
  <c r="S74" i="25"/>
  <c r="S415" i="25"/>
  <c r="S422" i="25"/>
  <c r="S402" i="25"/>
  <c r="U373" i="25"/>
  <c r="U207" i="25"/>
  <c r="S412" i="25"/>
  <c r="S303" i="25"/>
  <c r="S136" i="25"/>
  <c r="S70" i="25"/>
  <c r="U392" i="25"/>
  <c r="S418" i="25"/>
  <c r="S292" i="25"/>
  <c r="S193" i="25"/>
  <c r="S314" i="25"/>
  <c r="S173" i="25"/>
  <c r="S73" i="25"/>
  <c r="S454" i="25"/>
  <c r="S271" i="25"/>
  <c r="S473" i="25"/>
  <c r="S234" i="25"/>
  <c r="S88" i="25"/>
  <c r="U372" i="25"/>
  <c r="S495" i="25"/>
  <c r="S411" i="25"/>
  <c r="S302" i="25"/>
  <c r="S202" i="25"/>
  <c r="S135" i="25"/>
  <c r="S69" i="25"/>
  <c r="S89" i="25"/>
  <c r="U341" i="25"/>
  <c r="S433" i="25"/>
  <c r="S258" i="25"/>
  <c r="S159" i="25"/>
  <c r="S92" i="25"/>
  <c r="U242" i="25"/>
  <c r="S432" i="25"/>
  <c r="S257" i="25"/>
  <c r="S158" i="25"/>
  <c r="S91" i="25"/>
  <c r="U249" i="25"/>
  <c r="S431" i="25"/>
  <c r="S264" i="25"/>
  <c r="S474" i="25"/>
  <c r="S263" i="25"/>
  <c r="S64" i="25"/>
  <c r="S226" i="25"/>
  <c r="S13" i="25"/>
  <c r="I34" i="69"/>
  <c r="O34" i="69"/>
  <c r="N34" i="69"/>
  <c r="N32" i="69" s="1"/>
  <c r="E19" i="86"/>
  <c r="E18" i="86"/>
  <c r="N46" i="69"/>
  <c r="N45" i="69"/>
  <c r="N47" i="69"/>
  <c r="R8" i="25"/>
  <c r="S49" i="25"/>
  <c r="O40" i="69"/>
  <c r="A47" i="87"/>
  <c r="A45" i="87"/>
  <c r="A43" i="87"/>
  <c r="A41" i="87"/>
  <c r="A40" i="87"/>
  <c r="A36" i="87"/>
  <c r="A34" i="87"/>
  <c r="A33" i="87"/>
  <c r="A32" i="87"/>
  <c r="A29" i="87"/>
  <c r="A27" i="87"/>
  <c r="A26" i="87"/>
  <c r="A23" i="87"/>
  <c r="A21" i="87"/>
  <c r="A19" i="87"/>
  <c r="A17" i="87"/>
  <c r="A14" i="87"/>
  <c r="A13" i="87"/>
  <c r="A11" i="87"/>
  <c r="A10" i="87"/>
  <c r="A9" i="87"/>
  <c r="A8" i="87"/>
  <c r="P34" i="97" l="1"/>
  <c r="T464" i="25"/>
  <c r="P34" i="69"/>
  <c r="V166" i="87"/>
  <c r="Q166" i="87"/>
  <c r="Q266" i="87"/>
  <c r="V266" i="87"/>
  <c r="Q130" i="87"/>
  <c r="V130" i="87"/>
  <c r="Q420" i="87"/>
  <c r="V420" i="87"/>
  <c r="V385" i="87"/>
  <c r="Q385" i="87"/>
  <c r="Q102" i="87"/>
  <c r="V102" i="87"/>
  <c r="Q445" i="87"/>
  <c r="V445" i="87"/>
  <c r="Q423" i="87"/>
  <c r="V423" i="87"/>
  <c r="Q118" i="87"/>
  <c r="V118" i="87"/>
  <c r="Q313" i="87"/>
  <c r="V313" i="87"/>
  <c r="Q370" i="87"/>
  <c r="V370" i="87"/>
  <c r="Q466" i="87"/>
  <c r="V466" i="87"/>
  <c r="Q427" i="87"/>
  <c r="V427" i="87"/>
  <c r="V464" i="87"/>
  <c r="Q464" i="87"/>
  <c r="Q431" i="87"/>
  <c r="V431" i="87"/>
  <c r="Q454" i="87"/>
  <c r="V454" i="87"/>
  <c r="V422" i="87"/>
  <c r="Q422" i="87"/>
  <c r="Q417" i="87"/>
  <c r="V417" i="87"/>
  <c r="V414" i="87"/>
  <c r="Q414" i="87"/>
  <c r="Q428" i="87"/>
  <c r="V428" i="87"/>
  <c r="Q407" i="87"/>
  <c r="V407" i="87"/>
  <c r="Q483" i="87"/>
  <c r="V483" i="87"/>
  <c r="Q446" i="87"/>
  <c r="V446" i="87"/>
  <c r="Q436" i="87"/>
  <c r="V436" i="87"/>
  <c r="Q265" i="87"/>
  <c r="V265" i="87"/>
  <c r="Q334" i="87"/>
  <c r="V334" i="87"/>
  <c r="V310" i="87"/>
  <c r="Q310" i="87"/>
  <c r="Q491" i="87"/>
  <c r="V491" i="87"/>
  <c r="Q467" i="87"/>
  <c r="V467" i="87"/>
  <c r="V127" i="87"/>
  <c r="Q127" i="87"/>
  <c r="R252" i="87"/>
  <c r="W252" i="87"/>
  <c r="V401" i="87"/>
  <c r="Q401" i="87"/>
  <c r="Q465" i="87"/>
  <c r="V465" i="87"/>
  <c r="Q101" i="87"/>
  <c r="V101" i="87"/>
  <c r="V112" i="87"/>
  <c r="Q112" i="87"/>
  <c r="V264" i="87"/>
  <c r="Q264" i="87"/>
  <c r="V202" i="87"/>
  <c r="Q202" i="87"/>
  <c r="Q402" i="87"/>
  <c r="V402" i="87"/>
  <c r="Q492" i="87"/>
  <c r="V492" i="87"/>
  <c r="Q367" i="87"/>
  <c r="V367" i="87"/>
  <c r="Q84" i="87"/>
  <c r="V84" i="87"/>
  <c r="Q261" i="87"/>
  <c r="V261" i="87"/>
  <c r="Q308" i="87"/>
  <c r="V308" i="87"/>
  <c r="Q399" i="87"/>
  <c r="V399" i="87"/>
  <c r="Q480" i="87"/>
  <c r="V480" i="87"/>
  <c r="Q490" i="87"/>
  <c r="V490" i="87"/>
  <c r="Q332" i="87"/>
  <c r="V332" i="87"/>
  <c r="Q442" i="87"/>
  <c r="V442" i="87"/>
  <c r="Q419" i="87"/>
  <c r="V419" i="87"/>
  <c r="Q482" i="87"/>
  <c r="V482" i="87"/>
  <c r="V426" i="87"/>
  <c r="Q426" i="87"/>
  <c r="Q398" i="87"/>
  <c r="V398" i="87"/>
  <c r="V268" i="87"/>
  <c r="Q268" i="87"/>
  <c r="Q316" i="87"/>
  <c r="V316" i="87"/>
  <c r="V430" i="87"/>
  <c r="Q430" i="87"/>
  <c r="Q488" i="87"/>
  <c r="V488" i="87"/>
  <c r="W464" i="87"/>
  <c r="R464" i="87"/>
  <c r="V113" i="87"/>
  <c r="Q113" i="87"/>
  <c r="Q395" i="87"/>
  <c r="V395" i="87"/>
  <c r="Q168" i="87"/>
  <c r="V168" i="87"/>
  <c r="Q433" i="87"/>
  <c r="V433" i="87"/>
  <c r="Q495" i="87"/>
  <c r="V495" i="87"/>
  <c r="Q434" i="87"/>
  <c r="V434" i="87"/>
  <c r="V360" i="87"/>
  <c r="Q360" i="87"/>
  <c r="Q117" i="87"/>
  <c r="V117" i="87"/>
  <c r="Q443" i="87"/>
  <c r="V443" i="87"/>
  <c r="Q486" i="87"/>
  <c r="V486" i="87"/>
  <c r="Q441" i="87"/>
  <c r="V441" i="87"/>
  <c r="V124" i="87"/>
  <c r="Q124" i="87"/>
  <c r="V485" i="87"/>
  <c r="Q485" i="87"/>
  <c r="Q421" i="87"/>
  <c r="V421" i="87"/>
  <c r="Q425" i="87"/>
  <c r="V425" i="87"/>
  <c r="V410" i="87"/>
  <c r="Q410" i="87"/>
  <c r="Q396" i="87"/>
  <c r="V396" i="87"/>
  <c r="V468" i="87"/>
  <c r="Q468" i="87"/>
  <c r="V267" i="87"/>
  <c r="Q267" i="87"/>
  <c r="O47" i="97"/>
  <c r="Q411" i="87"/>
  <c r="V411" i="87"/>
  <c r="Q415" i="87"/>
  <c r="V415" i="87"/>
  <c r="Q472" i="87"/>
  <c r="V472" i="87"/>
  <c r="V440" i="87"/>
  <c r="Q440" i="87"/>
  <c r="Q312" i="87"/>
  <c r="V312" i="87"/>
  <c r="V444" i="87"/>
  <c r="Q444" i="87"/>
  <c r="Q400" i="87"/>
  <c r="V400" i="87"/>
  <c r="Q494" i="87"/>
  <c r="V494" i="87"/>
  <c r="Q104" i="87"/>
  <c r="V104" i="87"/>
  <c r="Q409" i="87"/>
  <c r="V409" i="87"/>
  <c r="V116" i="87"/>
  <c r="Q116" i="87"/>
  <c r="Q412" i="87"/>
  <c r="V412" i="87"/>
  <c r="Q479" i="87"/>
  <c r="V479" i="87"/>
  <c r="Q172" i="87"/>
  <c r="V172" i="87"/>
  <c r="Q165" i="87"/>
  <c r="V165" i="87"/>
  <c r="V397" i="87"/>
  <c r="Q397" i="87"/>
  <c r="Q315" i="87"/>
  <c r="V315" i="87"/>
  <c r="Q487" i="87"/>
  <c r="V487" i="87"/>
  <c r="V493" i="87"/>
  <c r="Q493" i="87"/>
  <c r="S450" i="87"/>
  <c r="X450" i="87"/>
  <c r="Q319" i="87"/>
  <c r="V319" i="87"/>
  <c r="Q476" i="87"/>
  <c r="V476" i="87"/>
  <c r="V263" i="87"/>
  <c r="Q263" i="87"/>
  <c r="Q432" i="87"/>
  <c r="V432" i="87"/>
  <c r="Q416" i="87"/>
  <c r="V416" i="87"/>
  <c r="V405" i="87"/>
  <c r="Q405" i="87"/>
  <c r="Q387" i="87"/>
  <c r="V387" i="87"/>
  <c r="V435" i="87"/>
  <c r="Q435" i="87"/>
  <c r="V389" i="87"/>
  <c r="Q389" i="87"/>
  <c r="V120" i="87"/>
  <c r="Q120" i="87"/>
  <c r="Q384" i="87"/>
  <c r="V384" i="87"/>
  <c r="Q484" i="87"/>
  <c r="V484" i="87"/>
  <c r="Q269" i="87"/>
  <c r="V269" i="87"/>
  <c r="Q424" i="87"/>
  <c r="V424" i="87"/>
  <c r="V489" i="87"/>
  <c r="Q489" i="87"/>
  <c r="V174" i="87"/>
  <c r="Q174" i="87"/>
  <c r="Q478" i="87"/>
  <c r="V478" i="87"/>
  <c r="Q474" i="87"/>
  <c r="V474" i="87"/>
  <c r="V473" i="87"/>
  <c r="Q473" i="87"/>
  <c r="V418" i="87"/>
  <c r="Q418" i="87"/>
  <c r="Q413" i="87"/>
  <c r="V413" i="87"/>
  <c r="Q408" i="87"/>
  <c r="V408" i="87"/>
  <c r="Q386" i="87"/>
  <c r="V386" i="87"/>
  <c r="V477" i="87"/>
  <c r="Q477" i="87"/>
  <c r="Q475" i="87"/>
  <c r="V475" i="87"/>
  <c r="S217" i="87"/>
  <c r="X217" i="87"/>
  <c r="V481" i="87"/>
  <c r="Q481" i="87"/>
  <c r="V167" i="87"/>
  <c r="Q167" i="87"/>
  <c r="Q311" i="87"/>
  <c r="V311" i="87"/>
  <c r="Q160" i="87"/>
  <c r="V160" i="87"/>
  <c r="Q429" i="87"/>
  <c r="V429" i="87"/>
  <c r="Q374" i="87"/>
  <c r="V374" i="87"/>
  <c r="Q309" i="87"/>
  <c r="V309" i="87"/>
  <c r="Q260" i="87"/>
  <c r="V260" i="87"/>
  <c r="X211" i="87"/>
  <c r="S211" i="87"/>
  <c r="T90" i="25"/>
  <c r="O32" i="97"/>
  <c r="O32" i="69"/>
  <c r="T13" i="25"/>
  <c r="T411" i="25"/>
  <c r="T454" i="25"/>
  <c r="T292" i="25"/>
  <c r="T412" i="25"/>
  <c r="T416" i="25"/>
  <c r="T479" i="25"/>
  <c r="T319" i="25"/>
  <c r="T405" i="25"/>
  <c r="T408" i="25"/>
  <c r="T483" i="25"/>
  <c r="T446" i="25"/>
  <c r="T198" i="25"/>
  <c r="T11" i="25"/>
  <c r="T221" i="25"/>
  <c r="T188" i="25"/>
  <c r="T148" i="25"/>
  <c r="T160" i="25"/>
  <c r="T315" i="25"/>
  <c r="T425" i="25"/>
  <c r="T487" i="25"/>
  <c r="T64" i="25"/>
  <c r="T158" i="25"/>
  <c r="T258" i="25"/>
  <c r="T89" i="25"/>
  <c r="T88" i="25"/>
  <c r="T173" i="25"/>
  <c r="T422" i="25"/>
  <c r="T417" i="25"/>
  <c r="T197" i="25"/>
  <c r="T183" i="25"/>
  <c r="T262" i="25"/>
  <c r="T19" i="25"/>
  <c r="T100" i="25"/>
  <c r="T270" i="25"/>
  <c r="T491" i="25"/>
  <c r="T467" i="25"/>
  <c r="T61" i="25"/>
  <c r="T298" i="25"/>
  <c r="T276" i="25"/>
  <c r="T189" i="25"/>
  <c r="T264" i="25"/>
  <c r="T432" i="25"/>
  <c r="T202" i="25"/>
  <c r="T141" i="25"/>
  <c r="T53" i="25"/>
  <c r="T153" i="25"/>
  <c r="T132" i="25"/>
  <c r="T386" i="25"/>
  <c r="T477" i="25"/>
  <c r="T435" i="25"/>
  <c r="T443" i="25"/>
  <c r="T389" i="25"/>
  <c r="T486" i="25"/>
  <c r="T279" i="25"/>
  <c r="T265" i="25"/>
  <c r="T334" i="25"/>
  <c r="T310" i="25"/>
  <c r="T288" i="25"/>
  <c r="T201" i="25"/>
  <c r="T311" i="25"/>
  <c r="T384" i="25"/>
  <c r="T124" i="25"/>
  <c r="T102" i="25"/>
  <c r="T9" i="25"/>
  <c r="T103" i="25"/>
  <c r="T32" i="25"/>
  <c r="T149" i="25"/>
  <c r="T230" i="25"/>
  <c r="T293" i="25"/>
  <c r="U252" i="25"/>
  <c r="T184" i="25"/>
  <c r="T294" i="25"/>
  <c r="T97" i="25"/>
  <c r="T174" i="25"/>
  <c r="T274" i="25"/>
  <c r="T232" i="25"/>
  <c r="T156" i="25"/>
  <c r="T143" i="25"/>
  <c r="T493" i="25"/>
  <c r="T131" i="25"/>
  <c r="T168" i="25"/>
  <c r="T178" i="25"/>
  <c r="T226" i="25"/>
  <c r="T92" i="25"/>
  <c r="T495" i="25"/>
  <c r="T418" i="25"/>
  <c r="T402" i="25"/>
  <c r="T428" i="25"/>
  <c r="T140" i="25"/>
  <c r="T492" i="25"/>
  <c r="T51" i="25"/>
  <c r="T10" i="25"/>
  <c r="T137" i="25"/>
  <c r="T475" i="25"/>
  <c r="T95" i="25"/>
  <c r="T308" i="25"/>
  <c r="T289" i="25"/>
  <c r="T120" i="25"/>
  <c r="T440" i="25"/>
  <c r="T312" i="25"/>
  <c r="T81" i="25"/>
  <c r="T397" i="25"/>
  <c r="T485" i="25"/>
  <c r="T339" i="25"/>
  <c r="T259" i="25"/>
  <c r="T348" i="25"/>
  <c r="T424" i="25"/>
  <c r="T29" i="25"/>
  <c r="T65" i="25"/>
  <c r="T494" i="25"/>
  <c r="T465" i="25"/>
  <c r="T33" i="25"/>
  <c r="T199" i="25"/>
  <c r="T111" i="25"/>
  <c r="T383" i="25"/>
  <c r="T388" i="25"/>
  <c r="T62" i="25"/>
  <c r="T104" i="25"/>
  <c r="T36" i="25"/>
  <c r="T297" i="25"/>
  <c r="T113" i="25"/>
  <c r="T190" i="25"/>
  <c r="T133" i="25"/>
  <c r="T263" i="25"/>
  <c r="T257" i="25"/>
  <c r="T69" i="25"/>
  <c r="T234" i="25"/>
  <c r="T314" i="25"/>
  <c r="T70" i="25"/>
  <c r="T415" i="25"/>
  <c r="T414" i="25"/>
  <c r="T127" i="25"/>
  <c r="T429" i="25"/>
  <c r="T52" i="25"/>
  <c r="T278" i="25"/>
  <c r="T34" i="25"/>
  <c r="T109" i="25"/>
  <c r="T86" i="25"/>
  <c r="T287" i="25"/>
  <c r="T396" i="25"/>
  <c r="T300" i="25"/>
  <c r="T380" i="25"/>
  <c r="T395" i="25"/>
  <c r="T23" i="25"/>
  <c r="T43" i="25"/>
  <c r="T267" i="25"/>
  <c r="T382" i="25"/>
  <c r="T398" i="25"/>
  <c r="T268" i="25"/>
  <c r="T180" i="25"/>
  <c r="T269" i="25"/>
  <c r="T410" i="25"/>
  <c r="T488" i="25"/>
  <c r="T370" i="25"/>
  <c r="T466" i="25"/>
  <c r="T427" i="25"/>
  <c r="T309" i="25"/>
  <c r="T41" i="25"/>
  <c r="T171" i="25"/>
  <c r="T337" i="25"/>
  <c r="T291" i="25"/>
  <c r="T169" i="25"/>
  <c r="T170" i="25"/>
  <c r="T227" i="25"/>
  <c r="T229" i="25"/>
  <c r="T316" i="25"/>
  <c r="T400" i="25"/>
  <c r="T430" i="25"/>
  <c r="T401" i="25"/>
  <c r="T313" i="25"/>
  <c r="T273" i="25"/>
  <c r="T374" i="25"/>
  <c r="T318" i="25"/>
  <c r="T305" i="25"/>
  <c r="T222" i="25"/>
  <c r="T55" i="25"/>
  <c r="T186" i="25"/>
  <c r="T445" i="25"/>
  <c r="T56" i="25"/>
  <c r="T79" i="25"/>
  <c r="T157" i="25"/>
  <c r="T54" i="25"/>
  <c r="T306" i="25"/>
  <c r="T441" i="25"/>
  <c r="T17" i="25"/>
  <c r="T426" i="25"/>
  <c r="T290" i="25"/>
  <c r="T200" i="25"/>
  <c r="T116" i="25"/>
  <c r="T161" i="25"/>
  <c r="T151" i="25"/>
  <c r="T261" i="25"/>
  <c r="T179" i="25"/>
  <c r="T14" i="25"/>
  <c r="T110" i="25"/>
  <c r="T286" i="25"/>
  <c r="T277" i="25"/>
  <c r="T182" i="25"/>
  <c r="T283" i="25"/>
  <c r="T164" i="25"/>
  <c r="T231" i="25"/>
  <c r="T205" i="25"/>
  <c r="T176" i="25"/>
  <c r="T379" i="25"/>
  <c r="P33" i="97"/>
  <c r="P33" i="69"/>
  <c r="T390" i="25"/>
  <c r="T481" i="25"/>
  <c r="T99" i="25"/>
  <c r="T167" i="25"/>
  <c r="T144" i="25"/>
  <c r="T68" i="25"/>
  <c r="T145" i="25"/>
  <c r="T59" i="25"/>
  <c r="T45" i="25"/>
  <c r="T228" i="25"/>
  <c r="T196" i="25"/>
  <c r="T431" i="25"/>
  <c r="T302" i="25"/>
  <c r="T271" i="25"/>
  <c r="T193" i="25"/>
  <c r="T303" i="25"/>
  <c r="T307" i="25"/>
  <c r="T185" i="25"/>
  <c r="T233" i="25"/>
  <c r="T172" i="25"/>
  <c r="T299" i="25"/>
  <c r="T367" i="25"/>
  <c r="T476" i="25"/>
  <c r="T107" i="25"/>
  <c r="T75" i="25"/>
  <c r="T71" i="25"/>
  <c r="T490" i="25"/>
  <c r="T332" i="25"/>
  <c r="T442" i="25"/>
  <c r="T419" i="25"/>
  <c r="T482" i="25"/>
  <c r="T301" i="25"/>
  <c r="T420" i="25"/>
  <c r="T93" i="25"/>
  <c r="T91" i="25"/>
  <c r="T159" i="25"/>
  <c r="T73" i="25"/>
  <c r="T142" i="25"/>
  <c r="T413" i="25"/>
  <c r="T434" i="25"/>
  <c r="T407" i="25"/>
  <c r="T67" i="25"/>
  <c r="T295" i="25"/>
  <c r="T50" i="25"/>
  <c r="T117" i="25"/>
  <c r="T94" i="25"/>
  <c r="T304" i="25"/>
  <c r="T84" i="25"/>
  <c r="T162" i="25"/>
  <c r="T40" i="25"/>
  <c r="T63" i="25"/>
  <c r="T21" i="25"/>
  <c r="T139" i="25"/>
  <c r="T96" i="25"/>
  <c r="T181" i="25"/>
  <c r="T146" i="25"/>
  <c r="T385" i="25"/>
  <c r="T484" i="25"/>
  <c r="T444" i="25"/>
  <c r="T423" i="25"/>
  <c r="U464" i="25"/>
  <c r="T394" i="25"/>
  <c r="T98" i="25"/>
  <c r="T177" i="25"/>
  <c r="T47" i="25"/>
  <c r="T255" i="25"/>
  <c r="P35" i="69"/>
  <c r="P35" i="97"/>
  <c r="T478" i="25"/>
  <c r="T474" i="25"/>
  <c r="T433" i="25"/>
  <c r="T135" i="25"/>
  <c r="T473" i="25"/>
  <c r="T136" i="25"/>
  <c r="T74" i="25"/>
  <c r="T87" i="25"/>
  <c r="T360" i="25"/>
  <c r="T66" i="25"/>
  <c r="T472" i="25"/>
  <c r="T282" i="25"/>
  <c r="T387" i="25"/>
  <c r="T436" i="25"/>
  <c r="T165" i="25"/>
  <c r="T275" i="25"/>
  <c r="T399" i="25"/>
  <c r="T480" i="25"/>
  <c r="T72" i="25"/>
  <c r="T166" i="25"/>
  <c r="T266" i="25"/>
  <c r="T224" i="25"/>
  <c r="T130" i="25"/>
  <c r="T134" i="25"/>
  <c r="T225" i="25"/>
  <c r="T147" i="25"/>
  <c r="T26" i="25"/>
  <c r="T154" i="25"/>
  <c r="T272" i="25"/>
  <c r="T27" i="25"/>
  <c r="T421" i="25"/>
  <c r="T82" i="25"/>
  <c r="T150" i="25"/>
  <c r="T194" i="25"/>
  <c r="T118" i="25"/>
  <c r="T195" i="25"/>
  <c r="T489" i="25"/>
  <c r="T108" i="25"/>
  <c r="T175" i="25"/>
  <c r="T152" i="25"/>
  <c r="T76" i="25"/>
  <c r="T409" i="25"/>
  <c r="T468" i="25"/>
  <c r="T101" i="25"/>
  <c r="T112" i="25"/>
  <c r="D34" i="69"/>
  <c r="F18" i="86"/>
  <c r="F19" i="86"/>
  <c r="O46" i="69"/>
  <c r="O47" i="69"/>
  <c r="S8" i="25"/>
  <c r="T49" i="25"/>
  <c r="Y138" i="87"/>
  <c r="H495" i="87"/>
  <c r="G495" i="87"/>
  <c r="F495" i="87"/>
  <c r="I495" i="87" s="1"/>
  <c r="H494" i="87"/>
  <c r="G494" i="87"/>
  <c r="F494" i="87"/>
  <c r="I494" i="87" s="1"/>
  <c r="H493" i="87"/>
  <c r="G493" i="87"/>
  <c r="F493" i="87"/>
  <c r="I493" i="87" s="1"/>
  <c r="H492" i="87"/>
  <c r="G492" i="87"/>
  <c r="F492" i="87"/>
  <c r="I492" i="87" s="1"/>
  <c r="H491" i="87"/>
  <c r="G491" i="87"/>
  <c r="F491" i="87"/>
  <c r="I491" i="87" s="1"/>
  <c r="H490" i="87"/>
  <c r="G490" i="87"/>
  <c r="F490" i="87"/>
  <c r="I490" i="87" s="1"/>
  <c r="H489" i="87"/>
  <c r="G489" i="87"/>
  <c r="F489" i="87"/>
  <c r="I489" i="87" s="1"/>
  <c r="H488" i="87"/>
  <c r="G488" i="87"/>
  <c r="F488" i="87"/>
  <c r="I488" i="87" s="1"/>
  <c r="H487" i="87"/>
  <c r="G487" i="87"/>
  <c r="F487" i="87"/>
  <c r="I487" i="87" s="1"/>
  <c r="H486" i="87"/>
  <c r="G486" i="87"/>
  <c r="F486" i="87"/>
  <c r="I486" i="87" s="1"/>
  <c r="H485" i="87"/>
  <c r="G485" i="87"/>
  <c r="F485" i="87"/>
  <c r="I485" i="87" s="1"/>
  <c r="H484" i="87"/>
  <c r="G484" i="87"/>
  <c r="F484" i="87"/>
  <c r="I484" i="87" s="1"/>
  <c r="H483" i="87"/>
  <c r="G483" i="87"/>
  <c r="F483" i="87"/>
  <c r="I483" i="87" s="1"/>
  <c r="H482" i="87"/>
  <c r="G482" i="87"/>
  <c r="F482" i="87"/>
  <c r="I482" i="87" s="1"/>
  <c r="H481" i="87"/>
  <c r="G481" i="87"/>
  <c r="F481" i="87"/>
  <c r="I481" i="87" s="1"/>
  <c r="H480" i="87"/>
  <c r="G480" i="87"/>
  <c r="F480" i="87"/>
  <c r="I480" i="87" s="1"/>
  <c r="H479" i="87"/>
  <c r="G479" i="87"/>
  <c r="F479" i="87"/>
  <c r="I479" i="87" s="1"/>
  <c r="H478" i="87"/>
  <c r="G478" i="87"/>
  <c r="F478" i="87"/>
  <c r="I478" i="87" s="1"/>
  <c r="H477" i="87"/>
  <c r="G477" i="87"/>
  <c r="F477" i="87"/>
  <c r="I477" i="87" s="1"/>
  <c r="H476" i="87"/>
  <c r="G476" i="87"/>
  <c r="F476" i="87"/>
  <c r="I476" i="87" s="1"/>
  <c r="H475" i="87"/>
  <c r="G475" i="87"/>
  <c r="F475" i="87"/>
  <c r="I475" i="87" s="1"/>
  <c r="H474" i="87"/>
  <c r="G474" i="87"/>
  <c r="F474" i="87"/>
  <c r="I474" i="87" s="1"/>
  <c r="H473" i="87"/>
  <c r="G473" i="87"/>
  <c r="F473" i="87"/>
  <c r="I473" i="87" s="1"/>
  <c r="H472" i="87"/>
  <c r="G472" i="87"/>
  <c r="F472" i="87"/>
  <c r="I472" i="87" s="1"/>
  <c r="I471" i="87"/>
  <c r="H471" i="87"/>
  <c r="G471" i="87"/>
  <c r="F471" i="87"/>
  <c r="E471" i="87"/>
  <c r="H470" i="87"/>
  <c r="G470" i="87"/>
  <c r="F470" i="87"/>
  <c r="H469" i="87"/>
  <c r="G469" i="87"/>
  <c r="F469" i="87"/>
  <c r="H468" i="87"/>
  <c r="G468" i="87"/>
  <c r="F468" i="87"/>
  <c r="I468" i="87" s="1"/>
  <c r="H467" i="87"/>
  <c r="G467" i="87"/>
  <c r="F467" i="87"/>
  <c r="I467" i="87" s="1"/>
  <c r="H466" i="87"/>
  <c r="G466" i="87"/>
  <c r="F466" i="87"/>
  <c r="I466" i="87" s="1"/>
  <c r="H465" i="87"/>
  <c r="G465" i="87"/>
  <c r="F465" i="87"/>
  <c r="I465" i="87" s="1"/>
  <c r="H464" i="87"/>
  <c r="G464" i="87"/>
  <c r="F464" i="87"/>
  <c r="I464" i="87" s="1"/>
  <c r="H463" i="87"/>
  <c r="G463" i="87"/>
  <c r="F463" i="87"/>
  <c r="H462" i="87"/>
  <c r="G462" i="87"/>
  <c r="F462" i="87"/>
  <c r="H461" i="87"/>
  <c r="G461" i="87"/>
  <c r="F461" i="87"/>
  <c r="H460" i="87"/>
  <c r="G460" i="87"/>
  <c r="F460" i="87"/>
  <c r="H459" i="87"/>
  <c r="G459" i="87"/>
  <c r="F459" i="87"/>
  <c r="H458" i="87"/>
  <c r="G458" i="87"/>
  <c r="F458" i="87"/>
  <c r="H457" i="87"/>
  <c r="G457" i="87"/>
  <c r="F457" i="87"/>
  <c r="H456" i="87"/>
  <c r="G456" i="87"/>
  <c r="F456" i="87"/>
  <c r="H455" i="87"/>
  <c r="G455" i="87"/>
  <c r="F455" i="87"/>
  <c r="H454" i="87"/>
  <c r="G454" i="87"/>
  <c r="F454" i="87"/>
  <c r="I454" i="87" s="1"/>
  <c r="H453" i="87"/>
  <c r="G453" i="87"/>
  <c r="F453" i="87"/>
  <c r="H452" i="87"/>
  <c r="G452" i="87"/>
  <c r="F452" i="87"/>
  <c r="H451" i="87"/>
  <c r="G451" i="87"/>
  <c r="F451" i="87"/>
  <c r="I451" i="87" s="1"/>
  <c r="H450" i="87"/>
  <c r="G450" i="87"/>
  <c r="F450" i="87"/>
  <c r="I450" i="87" s="1"/>
  <c r="H449" i="87"/>
  <c r="G449" i="87"/>
  <c r="F449" i="87"/>
  <c r="H448" i="87"/>
  <c r="G448" i="87"/>
  <c r="F448" i="87"/>
  <c r="H447" i="87"/>
  <c r="G447" i="87"/>
  <c r="F447" i="87"/>
  <c r="H446" i="87"/>
  <c r="G446" i="87"/>
  <c r="F446" i="87"/>
  <c r="I446" i="87" s="1"/>
  <c r="H445" i="87"/>
  <c r="G445" i="87"/>
  <c r="F445" i="87"/>
  <c r="I445" i="87" s="1"/>
  <c r="H444" i="87"/>
  <c r="G444" i="87"/>
  <c r="F444" i="87"/>
  <c r="I444" i="87" s="1"/>
  <c r="H443" i="87"/>
  <c r="G443" i="87"/>
  <c r="F443" i="87"/>
  <c r="I443" i="87" s="1"/>
  <c r="H442" i="87"/>
  <c r="G442" i="87"/>
  <c r="F442" i="87"/>
  <c r="I442" i="87" s="1"/>
  <c r="H441" i="87"/>
  <c r="G441" i="87"/>
  <c r="F441" i="87"/>
  <c r="I441" i="87" s="1"/>
  <c r="H440" i="87"/>
  <c r="G440" i="87"/>
  <c r="F440" i="87"/>
  <c r="I440" i="87" s="1"/>
  <c r="H439" i="87"/>
  <c r="G439" i="87"/>
  <c r="F439" i="87"/>
  <c r="Q439" i="87" s="1"/>
  <c r="H438" i="87"/>
  <c r="G438" i="87"/>
  <c r="F438" i="87"/>
  <c r="I437" i="87"/>
  <c r="H437" i="87"/>
  <c r="G437" i="87"/>
  <c r="F437" i="87"/>
  <c r="E437" i="87"/>
  <c r="H436" i="87"/>
  <c r="G436" i="87"/>
  <c r="F436" i="87"/>
  <c r="I436" i="87" s="1"/>
  <c r="H435" i="87"/>
  <c r="G435" i="87"/>
  <c r="F435" i="87"/>
  <c r="I435" i="87" s="1"/>
  <c r="H434" i="87"/>
  <c r="G434" i="87"/>
  <c r="F434" i="87"/>
  <c r="I434" i="87" s="1"/>
  <c r="H433" i="87"/>
  <c r="G433" i="87"/>
  <c r="F433" i="87"/>
  <c r="I433" i="87" s="1"/>
  <c r="H432" i="87"/>
  <c r="G432" i="87"/>
  <c r="F432" i="87"/>
  <c r="I432" i="87" s="1"/>
  <c r="H431" i="87"/>
  <c r="G431" i="87"/>
  <c r="F431" i="87"/>
  <c r="I431" i="87" s="1"/>
  <c r="H430" i="87"/>
  <c r="G430" i="87"/>
  <c r="F430" i="87"/>
  <c r="I430" i="87" s="1"/>
  <c r="H429" i="87"/>
  <c r="G429" i="87"/>
  <c r="F429" i="87"/>
  <c r="I429" i="87" s="1"/>
  <c r="H428" i="87"/>
  <c r="G428" i="87"/>
  <c r="F428" i="87"/>
  <c r="I428" i="87" s="1"/>
  <c r="H427" i="87"/>
  <c r="G427" i="87"/>
  <c r="F427" i="87"/>
  <c r="I427" i="87" s="1"/>
  <c r="H426" i="87"/>
  <c r="G426" i="87"/>
  <c r="F426" i="87"/>
  <c r="I426" i="87" s="1"/>
  <c r="H425" i="87"/>
  <c r="G425" i="87"/>
  <c r="F425" i="87"/>
  <c r="I425" i="87" s="1"/>
  <c r="H424" i="87"/>
  <c r="G424" i="87"/>
  <c r="F424" i="87"/>
  <c r="I424" i="87" s="1"/>
  <c r="H423" i="87"/>
  <c r="G423" i="87"/>
  <c r="F423" i="87"/>
  <c r="I423" i="87" s="1"/>
  <c r="H422" i="87"/>
  <c r="G422" i="87"/>
  <c r="F422" i="87"/>
  <c r="I422" i="87" s="1"/>
  <c r="H421" i="87"/>
  <c r="G421" i="87"/>
  <c r="F421" i="87"/>
  <c r="I421" i="87" s="1"/>
  <c r="H420" i="87"/>
  <c r="G420" i="87"/>
  <c r="F420" i="87"/>
  <c r="I420" i="87" s="1"/>
  <c r="H419" i="87"/>
  <c r="G419" i="87"/>
  <c r="F419" i="87"/>
  <c r="I419" i="87" s="1"/>
  <c r="H418" i="87"/>
  <c r="G418" i="87"/>
  <c r="F418" i="87"/>
  <c r="I418" i="87" s="1"/>
  <c r="H417" i="87"/>
  <c r="G417" i="87"/>
  <c r="F417" i="87"/>
  <c r="I417" i="87" s="1"/>
  <c r="H416" i="87"/>
  <c r="G416" i="87"/>
  <c r="F416" i="87"/>
  <c r="I416" i="87" s="1"/>
  <c r="H415" i="87"/>
  <c r="G415" i="87"/>
  <c r="F415" i="87"/>
  <c r="I415" i="87" s="1"/>
  <c r="H414" i="87"/>
  <c r="G414" i="87"/>
  <c r="F414" i="87"/>
  <c r="I414" i="87" s="1"/>
  <c r="H413" i="87"/>
  <c r="G413" i="87"/>
  <c r="F413" i="87"/>
  <c r="I413" i="87" s="1"/>
  <c r="H412" i="87"/>
  <c r="G412" i="87"/>
  <c r="F412" i="87"/>
  <c r="I412" i="87" s="1"/>
  <c r="H411" i="87"/>
  <c r="G411" i="87"/>
  <c r="F411" i="87"/>
  <c r="I411" i="87" s="1"/>
  <c r="H410" i="87"/>
  <c r="G410" i="87"/>
  <c r="F410" i="87"/>
  <c r="I410" i="87" s="1"/>
  <c r="H409" i="87"/>
  <c r="G409" i="87"/>
  <c r="F409" i="87"/>
  <c r="I409" i="87" s="1"/>
  <c r="H408" i="87"/>
  <c r="G408" i="87"/>
  <c r="F408" i="87"/>
  <c r="I408" i="87" s="1"/>
  <c r="H407" i="87"/>
  <c r="G407" i="87"/>
  <c r="F407" i="87"/>
  <c r="I407" i="87" s="1"/>
  <c r="I406" i="87"/>
  <c r="H406" i="87"/>
  <c r="G406" i="87"/>
  <c r="F406" i="87"/>
  <c r="E406" i="87"/>
  <c r="H405" i="87"/>
  <c r="G405" i="87"/>
  <c r="F405" i="87"/>
  <c r="I405" i="87" s="1"/>
  <c r="H404" i="87"/>
  <c r="G404" i="87"/>
  <c r="F404" i="87"/>
  <c r="X404" i="87" s="1"/>
  <c r="H403" i="87"/>
  <c r="G403" i="87"/>
  <c r="F403" i="87"/>
  <c r="H402" i="87"/>
  <c r="G402" i="87"/>
  <c r="F402" i="87"/>
  <c r="I402" i="87" s="1"/>
  <c r="H401" i="87"/>
  <c r="G401" i="87"/>
  <c r="F401" i="87"/>
  <c r="I401" i="87" s="1"/>
  <c r="H400" i="87"/>
  <c r="G400" i="87"/>
  <c r="F400" i="87"/>
  <c r="I400" i="87" s="1"/>
  <c r="H399" i="87"/>
  <c r="G399" i="87"/>
  <c r="F399" i="87"/>
  <c r="I399" i="87" s="1"/>
  <c r="H398" i="87"/>
  <c r="G398" i="87"/>
  <c r="F398" i="87"/>
  <c r="I398" i="87" s="1"/>
  <c r="H397" i="87"/>
  <c r="G397" i="87"/>
  <c r="F397" i="87"/>
  <c r="I397" i="87" s="1"/>
  <c r="H396" i="87"/>
  <c r="G396" i="87"/>
  <c r="F396" i="87"/>
  <c r="I396" i="87" s="1"/>
  <c r="H395" i="87"/>
  <c r="G395" i="87"/>
  <c r="F395" i="87"/>
  <c r="I395" i="87" s="1"/>
  <c r="H394" i="87"/>
  <c r="G394" i="87"/>
  <c r="F394" i="87"/>
  <c r="H393" i="87"/>
  <c r="G393" i="87"/>
  <c r="F393" i="87"/>
  <c r="H392" i="87"/>
  <c r="G392" i="87"/>
  <c r="F392" i="87"/>
  <c r="H391" i="87"/>
  <c r="G391" i="87"/>
  <c r="F391" i="87"/>
  <c r="H390" i="87"/>
  <c r="G390" i="87"/>
  <c r="F390" i="87"/>
  <c r="H389" i="87"/>
  <c r="G389" i="87"/>
  <c r="F389" i="87"/>
  <c r="I389" i="87" s="1"/>
  <c r="H388" i="87"/>
  <c r="G388" i="87"/>
  <c r="F388" i="87"/>
  <c r="V388" i="87" s="1"/>
  <c r="H387" i="87"/>
  <c r="G387" i="87"/>
  <c r="F387" i="87"/>
  <c r="I387" i="87" s="1"/>
  <c r="H386" i="87"/>
  <c r="G386" i="87"/>
  <c r="F386" i="87"/>
  <c r="I386" i="87" s="1"/>
  <c r="H385" i="87"/>
  <c r="G385" i="87"/>
  <c r="F385" i="87"/>
  <c r="I385" i="87" s="1"/>
  <c r="H384" i="87"/>
  <c r="G384" i="87"/>
  <c r="F384" i="87"/>
  <c r="I384" i="87" s="1"/>
  <c r="H383" i="87"/>
  <c r="G383" i="87"/>
  <c r="F383" i="87"/>
  <c r="H382" i="87"/>
  <c r="G382" i="87"/>
  <c r="F382" i="87"/>
  <c r="H381" i="87"/>
  <c r="G381" i="87"/>
  <c r="F381" i="87"/>
  <c r="H380" i="87"/>
  <c r="G380" i="87"/>
  <c r="F380" i="87"/>
  <c r="H379" i="87"/>
  <c r="G379" i="87"/>
  <c r="F379" i="87"/>
  <c r="I378" i="87"/>
  <c r="H378" i="87"/>
  <c r="G378" i="87"/>
  <c r="F378" i="87"/>
  <c r="E378" i="87"/>
  <c r="H377" i="87"/>
  <c r="G377" i="87"/>
  <c r="F377" i="87"/>
  <c r="H376" i="87"/>
  <c r="G376" i="87"/>
  <c r="F376" i="87"/>
  <c r="H375" i="87"/>
  <c r="G375" i="87"/>
  <c r="F375" i="87"/>
  <c r="H374" i="87"/>
  <c r="G374" i="87"/>
  <c r="F374" i="87"/>
  <c r="I374" i="87" s="1"/>
  <c r="H373" i="87"/>
  <c r="G373" i="87"/>
  <c r="F373" i="87"/>
  <c r="H372" i="87"/>
  <c r="G372" i="87"/>
  <c r="F372" i="87"/>
  <c r="H371" i="87"/>
  <c r="G371" i="87"/>
  <c r="F371" i="87"/>
  <c r="H370" i="87"/>
  <c r="G370" i="87"/>
  <c r="F370" i="87"/>
  <c r="I370" i="87" s="1"/>
  <c r="H369" i="87"/>
  <c r="G369" i="87"/>
  <c r="F369" i="87"/>
  <c r="H368" i="87"/>
  <c r="G368" i="87"/>
  <c r="F368" i="87"/>
  <c r="H367" i="87"/>
  <c r="G367" i="87"/>
  <c r="F367" i="87"/>
  <c r="I367" i="87" s="1"/>
  <c r="H366" i="87"/>
  <c r="G366" i="87"/>
  <c r="F366" i="87"/>
  <c r="H365" i="87"/>
  <c r="G365" i="87"/>
  <c r="F365" i="87"/>
  <c r="H364" i="87"/>
  <c r="G364" i="87"/>
  <c r="F364" i="87"/>
  <c r="H363" i="87"/>
  <c r="G363" i="87"/>
  <c r="F363" i="87"/>
  <c r="H362" i="87"/>
  <c r="G362" i="87"/>
  <c r="F362" i="87"/>
  <c r="I362" i="87" s="1"/>
  <c r="H361" i="87"/>
  <c r="G361" i="87"/>
  <c r="F361" i="87"/>
  <c r="I361" i="87" s="1"/>
  <c r="H360" i="87"/>
  <c r="G360" i="87"/>
  <c r="F360" i="87"/>
  <c r="I360" i="87" s="1"/>
  <c r="H359" i="87"/>
  <c r="G359" i="87"/>
  <c r="F359" i="87"/>
  <c r="H358" i="87"/>
  <c r="G358" i="87"/>
  <c r="F358" i="87"/>
  <c r="H357" i="87"/>
  <c r="G357" i="87"/>
  <c r="F357" i="87"/>
  <c r="H356" i="87"/>
  <c r="G356" i="87"/>
  <c r="F356" i="87"/>
  <c r="H355" i="87"/>
  <c r="G355" i="87"/>
  <c r="F355" i="87"/>
  <c r="H354" i="87"/>
  <c r="G354" i="87"/>
  <c r="F354" i="87"/>
  <c r="X354" i="87" s="1"/>
  <c r="H353" i="87"/>
  <c r="G353" i="87"/>
  <c r="F353" i="87"/>
  <c r="H352" i="87"/>
  <c r="G352" i="87"/>
  <c r="F352" i="87"/>
  <c r="H351" i="87"/>
  <c r="G351" i="87"/>
  <c r="F351" i="87"/>
  <c r="H350" i="87"/>
  <c r="G350" i="87"/>
  <c r="F350" i="87"/>
  <c r="H349" i="87"/>
  <c r="G349" i="87"/>
  <c r="F349" i="87"/>
  <c r="H348" i="87"/>
  <c r="G348" i="87"/>
  <c r="F348" i="87"/>
  <c r="H347" i="87"/>
  <c r="G347" i="87"/>
  <c r="F347" i="87"/>
  <c r="H346" i="87"/>
  <c r="G346" i="87"/>
  <c r="F346" i="87"/>
  <c r="X346" i="87" s="1"/>
  <c r="H345" i="87"/>
  <c r="G345" i="87"/>
  <c r="F345" i="87"/>
  <c r="H344" i="87"/>
  <c r="G344" i="87"/>
  <c r="F344" i="87"/>
  <c r="H343" i="87"/>
  <c r="G343" i="87"/>
  <c r="F343" i="87"/>
  <c r="H342" i="87"/>
  <c r="G342" i="87"/>
  <c r="F342" i="87"/>
  <c r="H341" i="87"/>
  <c r="G341" i="87"/>
  <c r="F341" i="87"/>
  <c r="H340" i="87"/>
  <c r="G340" i="87"/>
  <c r="F340" i="87"/>
  <c r="H339" i="87"/>
  <c r="G339" i="87"/>
  <c r="F339" i="87"/>
  <c r="H338" i="87"/>
  <c r="G338" i="87"/>
  <c r="F338" i="87"/>
  <c r="H337" i="87"/>
  <c r="G337" i="87"/>
  <c r="F337" i="87"/>
  <c r="H336" i="87"/>
  <c r="G336" i="87"/>
  <c r="F336" i="87"/>
  <c r="H335" i="87"/>
  <c r="G335" i="87"/>
  <c r="F335" i="87"/>
  <c r="H334" i="87"/>
  <c r="G334" i="87"/>
  <c r="F334" i="87"/>
  <c r="I334" i="87" s="1"/>
  <c r="H333" i="87"/>
  <c r="G333" i="87"/>
  <c r="F333" i="87"/>
  <c r="H332" i="87"/>
  <c r="G332" i="87"/>
  <c r="F332" i="87"/>
  <c r="I332" i="87" s="1"/>
  <c r="H331" i="87"/>
  <c r="G331" i="87"/>
  <c r="F331" i="87"/>
  <c r="H330" i="87"/>
  <c r="G330" i="87"/>
  <c r="F330" i="87"/>
  <c r="H329" i="87"/>
  <c r="G329" i="87"/>
  <c r="F329" i="87"/>
  <c r="H328" i="87"/>
  <c r="G328" i="87"/>
  <c r="F328" i="87"/>
  <c r="H327" i="87"/>
  <c r="G327" i="87"/>
  <c r="F327" i="87"/>
  <c r="H326" i="87"/>
  <c r="G326" i="87"/>
  <c r="F326" i="87"/>
  <c r="H325" i="87"/>
  <c r="G325" i="87"/>
  <c r="F325" i="87"/>
  <c r="I324" i="87"/>
  <c r="H324" i="87"/>
  <c r="G324" i="87"/>
  <c r="F324" i="87"/>
  <c r="E324" i="87"/>
  <c r="D324" i="87"/>
  <c r="H323" i="87"/>
  <c r="G323" i="87"/>
  <c r="F323" i="87"/>
  <c r="H322" i="87"/>
  <c r="G322" i="87"/>
  <c r="F322" i="87"/>
  <c r="H321" i="87"/>
  <c r="G321" i="87"/>
  <c r="F321" i="87"/>
  <c r="H320" i="87"/>
  <c r="G320" i="87"/>
  <c r="F320" i="87"/>
  <c r="H319" i="87"/>
  <c r="G319" i="87"/>
  <c r="F319" i="87"/>
  <c r="I319" i="87" s="1"/>
  <c r="H318" i="87"/>
  <c r="G318" i="87"/>
  <c r="F318" i="87"/>
  <c r="H317" i="87"/>
  <c r="G317" i="87"/>
  <c r="F317" i="87"/>
  <c r="H316" i="87"/>
  <c r="G316" i="87"/>
  <c r="F316" i="87"/>
  <c r="I316" i="87" s="1"/>
  <c r="H315" i="87"/>
  <c r="G315" i="87"/>
  <c r="F315" i="87"/>
  <c r="I315" i="87" s="1"/>
  <c r="H314" i="87"/>
  <c r="G314" i="87"/>
  <c r="F314" i="87"/>
  <c r="H313" i="87"/>
  <c r="G313" i="87"/>
  <c r="F313" i="87"/>
  <c r="I313" i="87" s="1"/>
  <c r="H312" i="87"/>
  <c r="G312" i="87"/>
  <c r="F312" i="87"/>
  <c r="I312" i="87" s="1"/>
  <c r="H311" i="87"/>
  <c r="G311" i="87"/>
  <c r="F311" i="87"/>
  <c r="I311" i="87" s="1"/>
  <c r="H310" i="87"/>
  <c r="G310" i="87"/>
  <c r="F310" i="87"/>
  <c r="I310" i="87" s="1"/>
  <c r="H309" i="87"/>
  <c r="G309" i="87"/>
  <c r="F309" i="87"/>
  <c r="I309" i="87" s="1"/>
  <c r="H308" i="87"/>
  <c r="G308" i="87"/>
  <c r="F308" i="87"/>
  <c r="I308" i="87" s="1"/>
  <c r="H307" i="87"/>
  <c r="G307" i="87"/>
  <c r="F307" i="87"/>
  <c r="H306" i="87"/>
  <c r="G306" i="87"/>
  <c r="F306" i="87"/>
  <c r="H305" i="87"/>
  <c r="G305" i="87"/>
  <c r="F305" i="87"/>
  <c r="H304" i="87"/>
  <c r="G304" i="87"/>
  <c r="F304" i="87"/>
  <c r="H303" i="87"/>
  <c r="G303" i="87"/>
  <c r="F303" i="87"/>
  <c r="H302" i="87"/>
  <c r="G302" i="87"/>
  <c r="F302" i="87"/>
  <c r="H301" i="87"/>
  <c r="G301" i="87"/>
  <c r="F301" i="87"/>
  <c r="H300" i="87"/>
  <c r="G300" i="87"/>
  <c r="F300" i="87"/>
  <c r="H299" i="87"/>
  <c r="G299" i="87"/>
  <c r="F299" i="87"/>
  <c r="H298" i="87"/>
  <c r="G298" i="87"/>
  <c r="F298" i="87"/>
  <c r="H297" i="87"/>
  <c r="G297" i="87"/>
  <c r="F297" i="87"/>
  <c r="I296" i="87"/>
  <c r="H296" i="87"/>
  <c r="G296" i="87"/>
  <c r="F296" i="87"/>
  <c r="E296" i="87"/>
  <c r="H295" i="87"/>
  <c r="G295" i="87"/>
  <c r="F295" i="87"/>
  <c r="H294" i="87"/>
  <c r="G294" i="87"/>
  <c r="F294" i="87"/>
  <c r="H293" i="87"/>
  <c r="G293" i="87"/>
  <c r="F293" i="87"/>
  <c r="H292" i="87"/>
  <c r="G292" i="87"/>
  <c r="F292" i="87"/>
  <c r="H291" i="87"/>
  <c r="G291" i="87"/>
  <c r="F291" i="87"/>
  <c r="H290" i="87"/>
  <c r="G290" i="87"/>
  <c r="F290" i="87"/>
  <c r="H289" i="87"/>
  <c r="G289" i="87"/>
  <c r="F289" i="87"/>
  <c r="H288" i="87"/>
  <c r="G288" i="87"/>
  <c r="F288" i="87"/>
  <c r="H287" i="87"/>
  <c r="G287" i="87"/>
  <c r="F287" i="87"/>
  <c r="H286" i="87"/>
  <c r="G286" i="87"/>
  <c r="F286" i="87"/>
  <c r="H285" i="87"/>
  <c r="G285" i="87"/>
  <c r="F285" i="87"/>
  <c r="V285" i="87" s="1"/>
  <c r="H284" i="87"/>
  <c r="G284" i="87"/>
  <c r="F284" i="87"/>
  <c r="H283" i="87"/>
  <c r="G283" i="87"/>
  <c r="F283" i="87"/>
  <c r="H282" i="87"/>
  <c r="G282" i="87"/>
  <c r="F282" i="87"/>
  <c r="I281" i="87"/>
  <c r="H281" i="87"/>
  <c r="G281" i="87"/>
  <c r="F281" i="87"/>
  <c r="E281" i="87"/>
  <c r="H280" i="87"/>
  <c r="G280" i="87"/>
  <c r="F280" i="87"/>
  <c r="H279" i="87"/>
  <c r="G279" i="87"/>
  <c r="F279" i="87"/>
  <c r="H278" i="87"/>
  <c r="G278" i="87"/>
  <c r="F278" i="87"/>
  <c r="H277" i="87"/>
  <c r="G277" i="87"/>
  <c r="F277" i="87"/>
  <c r="H276" i="87"/>
  <c r="G276" i="87"/>
  <c r="F276" i="87"/>
  <c r="H275" i="87"/>
  <c r="G275" i="87"/>
  <c r="F275" i="87"/>
  <c r="H274" i="87"/>
  <c r="G274" i="87"/>
  <c r="F274" i="87"/>
  <c r="H273" i="87"/>
  <c r="G273" i="87"/>
  <c r="F273" i="87"/>
  <c r="H272" i="87"/>
  <c r="G272" i="87"/>
  <c r="F272" i="87"/>
  <c r="H271" i="87"/>
  <c r="G271" i="87"/>
  <c r="F271" i="87"/>
  <c r="H270" i="87"/>
  <c r="G270" i="87"/>
  <c r="F270" i="87"/>
  <c r="H269" i="87"/>
  <c r="G269" i="87"/>
  <c r="F269" i="87"/>
  <c r="I269" i="87" s="1"/>
  <c r="H268" i="87"/>
  <c r="G268" i="87"/>
  <c r="F268" i="87"/>
  <c r="I268" i="87" s="1"/>
  <c r="H267" i="87"/>
  <c r="G267" i="87"/>
  <c r="F267" i="87"/>
  <c r="I267" i="87" s="1"/>
  <c r="H266" i="87"/>
  <c r="G266" i="87"/>
  <c r="F266" i="87"/>
  <c r="I266" i="87" s="1"/>
  <c r="H265" i="87"/>
  <c r="G265" i="87"/>
  <c r="F265" i="87"/>
  <c r="I265" i="87" s="1"/>
  <c r="H264" i="87"/>
  <c r="G264" i="87"/>
  <c r="F264" i="87"/>
  <c r="I264" i="87" s="1"/>
  <c r="H263" i="87"/>
  <c r="G263" i="87"/>
  <c r="F263" i="87"/>
  <c r="I263" i="87" s="1"/>
  <c r="H262" i="87"/>
  <c r="G262" i="87"/>
  <c r="F262" i="87"/>
  <c r="H261" i="87"/>
  <c r="G261" i="87"/>
  <c r="F261" i="87"/>
  <c r="I261" i="87" s="1"/>
  <c r="H260" i="87"/>
  <c r="G260" i="87"/>
  <c r="F260" i="87"/>
  <c r="I260" i="87" s="1"/>
  <c r="H259" i="87"/>
  <c r="G259" i="87"/>
  <c r="F259" i="87"/>
  <c r="H258" i="87"/>
  <c r="G258" i="87"/>
  <c r="F258" i="87"/>
  <c r="H257" i="87"/>
  <c r="G257" i="87"/>
  <c r="F257" i="87"/>
  <c r="I256" i="87"/>
  <c r="H256" i="87"/>
  <c r="G256" i="87"/>
  <c r="F256" i="87"/>
  <c r="E256" i="87"/>
  <c r="H255" i="87"/>
  <c r="G255" i="87"/>
  <c r="F255" i="87"/>
  <c r="H254" i="87"/>
  <c r="G254" i="87"/>
  <c r="F254" i="87"/>
  <c r="H253" i="87"/>
  <c r="G253" i="87"/>
  <c r="F253" i="87"/>
  <c r="H252" i="87"/>
  <c r="G252" i="87"/>
  <c r="F252" i="87"/>
  <c r="I252" i="87" s="1"/>
  <c r="H251" i="87"/>
  <c r="G251" i="87"/>
  <c r="F251" i="87"/>
  <c r="H250" i="87"/>
  <c r="G250" i="87"/>
  <c r="F250" i="87"/>
  <c r="H249" i="87"/>
  <c r="G249" i="87"/>
  <c r="F249" i="87"/>
  <c r="H248" i="87"/>
  <c r="G248" i="87"/>
  <c r="F248" i="87"/>
  <c r="H247" i="87"/>
  <c r="G247" i="87"/>
  <c r="F247" i="87"/>
  <c r="H246" i="87"/>
  <c r="G246" i="87"/>
  <c r="F246" i="87"/>
  <c r="H245" i="87"/>
  <c r="G245" i="87"/>
  <c r="F245" i="87"/>
  <c r="H244" i="87"/>
  <c r="G244" i="87"/>
  <c r="F244" i="87"/>
  <c r="H243" i="87"/>
  <c r="G243" i="87"/>
  <c r="F243" i="87"/>
  <c r="H242" i="87"/>
  <c r="G242" i="87"/>
  <c r="F242" i="87"/>
  <c r="H241" i="87"/>
  <c r="G241" i="87"/>
  <c r="F241" i="87"/>
  <c r="H240" i="87"/>
  <c r="G240" i="87"/>
  <c r="F240" i="87"/>
  <c r="H239" i="87"/>
  <c r="G239" i="87"/>
  <c r="F239" i="87"/>
  <c r="H238" i="87"/>
  <c r="G238" i="87"/>
  <c r="F238" i="87"/>
  <c r="H237" i="87"/>
  <c r="G237" i="87"/>
  <c r="F237" i="87"/>
  <c r="X237" i="87" s="1"/>
  <c r="H236" i="87"/>
  <c r="G236" i="87"/>
  <c r="F236" i="87"/>
  <c r="H235" i="87"/>
  <c r="G235" i="87"/>
  <c r="F235" i="87"/>
  <c r="H234" i="87"/>
  <c r="G234" i="87"/>
  <c r="F234" i="87"/>
  <c r="H233" i="87"/>
  <c r="G233" i="87"/>
  <c r="F233" i="87"/>
  <c r="H232" i="87"/>
  <c r="G232" i="87"/>
  <c r="F232" i="87"/>
  <c r="H231" i="87"/>
  <c r="G231" i="87"/>
  <c r="F231" i="87"/>
  <c r="H230" i="87"/>
  <c r="G230" i="87"/>
  <c r="F230" i="87"/>
  <c r="H229" i="87"/>
  <c r="G229" i="87"/>
  <c r="F229" i="87"/>
  <c r="H228" i="87"/>
  <c r="G228" i="87"/>
  <c r="F228" i="87"/>
  <c r="H227" i="87"/>
  <c r="G227" i="87"/>
  <c r="F227" i="87"/>
  <c r="H226" i="87"/>
  <c r="G226" i="87"/>
  <c r="F226" i="87"/>
  <c r="H225" i="87"/>
  <c r="G225" i="87"/>
  <c r="F225" i="87"/>
  <c r="H224" i="87"/>
  <c r="G224" i="87"/>
  <c r="F224" i="87"/>
  <c r="I223" i="87"/>
  <c r="H223" i="87"/>
  <c r="G223" i="87"/>
  <c r="F223" i="87"/>
  <c r="E223" i="87"/>
  <c r="H222" i="87"/>
  <c r="G222" i="87"/>
  <c r="F222" i="87"/>
  <c r="H221" i="87"/>
  <c r="G221" i="87"/>
  <c r="F221" i="87"/>
  <c r="H220" i="87"/>
  <c r="G220" i="87"/>
  <c r="F220" i="87"/>
  <c r="H219" i="87"/>
  <c r="G219" i="87"/>
  <c r="F219" i="87"/>
  <c r="X219" i="87" s="1"/>
  <c r="H218" i="87"/>
  <c r="G218" i="87"/>
  <c r="F218" i="87"/>
  <c r="H217" i="87"/>
  <c r="G217" i="87"/>
  <c r="F217" i="87"/>
  <c r="D217" i="87"/>
  <c r="H216" i="87"/>
  <c r="G216" i="87"/>
  <c r="F216" i="87"/>
  <c r="H215" i="87"/>
  <c r="G215" i="87"/>
  <c r="F215" i="87"/>
  <c r="H214" i="87"/>
  <c r="G214" i="87"/>
  <c r="F214" i="87"/>
  <c r="I214" i="87" s="1"/>
  <c r="H213" i="87"/>
  <c r="G213" i="87"/>
  <c r="F213" i="87"/>
  <c r="I213" i="87" s="1"/>
  <c r="H212" i="87"/>
  <c r="G212" i="87"/>
  <c r="F212" i="87"/>
  <c r="I212" i="87" s="1"/>
  <c r="H211" i="87"/>
  <c r="G211" i="87"/>
  <c r="F211" i="87"/>
  <c r="I211" i="87" s="1"/>
  <c r="H210" i="87"/>
  <c r="G210" i="87"/>
  <c r="F210" i="87"/>
  <c r="H209" i="87"/>
  <c r="G209" i="87"/>
  <c r="F209" i="87"/>
  <c r="H208" i="87"/>
  <c r="G208" i="87"/>
  <c r="F208" i="87"/>
  <c r="H207" i="87"/>
  <c r="G207" i="87"/>
  <c r="F207" i="87"/>
  <c r="H206" i="87"/>
  <c r="G206" i="87"/>
  <c r="F206" i="87"/>
  <c r="H205" i="87"/>
  <c r="G205" i="87"/>
  <c r="F205" i="87"/>
  <c r="H204" i="87"/>
  <c r="G204" i="87"/>
  <c r="F204" i="87"/>
  <c r="H203" i="87"/>
  <c r="G203" i="87"/>
  <c r="F203" i="87"/>
  <c r="H202" i="87"/>
  <c r="G202" i="87"/>
  <c r="F202" i="87"/>
  <c r="I202" i="87" s="1"/>
  <c r="H201" i="87"/>
  <c r="G201" i="87"/>
  <c r="F201" i="87"/>
  <c r="H200" i="87"/>
  <c r="G200" i="87"/>
  <c r="F200" i="87"/>
  <c r="H199" i="87"/>
  <c r="G199" i="87"/>
  <c r="F199" i="87"/>
  <c r="H198" i="87"/>
  <c r="G198" i="87"/>
  <c r="F198" i="87"/>
  <c r="V198" i="87" s="1"/>
  <c r="H197" i="87"/>
  <c r="G197" i="87"/>
  <c r="F197" i="87"/>
  <c r="H196" i="87"/>
  <c r="G196" i="87"/>
  <c r="F196" i="87"/>
  <c r="H195" i="87"/>
  <c r="G195" i="87"/>
  <c r="F195" i="87"/>
  <c r="H194" i="87"/>
  <c r="G194" i="87"/>
  <c r="F194" i="87"/>
  <c r="H193" i="87"/>
  <c r="G193" i="87"/>
  <c r="F193" i="87"/>
  <c r="H192" i="87"/>
  <c r="G192" i="87"/>
  <c r="F192" i="87"/>
  <c r="H191" i="87"/>
  <c r="G191" i="87"/>
  <c r="F191" i="87"/>
  <c r="H190" i="87"/>
  <c r="G190" i="87"/>
  <c r="F190" i="87"/>
  <c r="V190" i="87" s="1"/>
  <c r="H189" i="87"/>
  <c r="G189" i="87"/>
  <c r="F189" i="87"/>
  <c r="H188" i="87"/>
  <c r="G188" i="87"/>
  <c r="F188" i="87"/>
  <c r="I187" i="87"/>
  <c r="H187" i="87"/>
  <c r="G187" i="87"/>
  <c r="F187" i="87"/>
  <c r="E187" i="87"/>
  <c r="H186" i="87"/>
  <c r="G186" i="87"/>
  <c r="F186" i="87"/>
  <c r="H185" i="87"/>
  <c r="G185" i="87"/>
  <c r="F185" i="87"/>
  <c r="H184" i="87"/>
  <c r="G184" i="87"/>
  <c r="F184" i="87"/>
  <c r="H183" i="87"/>
  <c r="G183" i="87"/>
  <c r="F183" i="87"/>
  <c r="H182" i="87"/>
  <c r="G182" i="87"/>
  <c r="F182" i="87"/>
  <c r="H181" i="87"/>
  <c r="G181" i="87"/>
  <c r="F181" i="87"/>
  <c r="H180" i="87"/>
  <c r="G180" i="87"/>
  <c r="F180" i="87"/>
  <c r="H179" i="87"/>
  <c r="G179" i="87"/>
  <c r="F179" i="87"/>
  <c r="H178" i="87"/>
  <c r="G178" i="87"/>
  <c r="F178" i="87"/>
  <c r="H177" i="87"/>
  <c r="G177" i="87"/>
  <c r="F177" i="87"/>
  <c r="H176" i="87"/>
  <c r="G176" i="87"/>
  <c r="F176" i="87"/>
  <c r="H175" i="87"/>
  <c r="G175" i="87"/>
  <c r="F175" i="87"/>
  <c r="H174" i="87"/>
  <c r="G174" i="87"/>
  <c r="F174" i="87"/>
  <c r="I174" i="87" s="1"/>
  <c r="H173" i="87"/>
  <c r="G173" i="87"/>
  <c r="F173" i="87"/>
  <c r="H172" i="87"/>
  <c r="G172" i="87"/>
  <c r="F172" i="87"/>
  <c r="I172" i="87" s="1"/>
  <c r="H171" i="87"/>
  <c r="G171" i="87"/>
  <c r="F171" i="87"/>
  <c r="H170" i="87"/>
  <c r="G170" i="87"/>
  <c r="F170" i="87"/>
  <c r="H169" i="87"/>
  <c r="G169" i="87"/>
  <c r="F169" i="87"/>
  <c r="H168" i="87"/>
  <c r="G168" i="87"/>
  <c r="F168" i="87"/>
  <c r="I168" i="87" s="1"/>
  <c r="H167" i="87"/>
  <c r="G167" i="87"/>
  <c r="F167" i="87"/>
  <c r="I167" i="87" s="1"/>
  <c r="H166" i="87"/>
  <c r="G166" i="87"/>
  <c r="F166" i="87"/>
  <c r="I166" i="87" s="1"/>
  <c r="H165" i="87"/>
  <c r="G165" i="87"/>
  <c r="F165" i="87"/>
  <c r="I165" i="87" s="1"/>
  <c r="H164" i="87"/>
  <c r="G164" i="87"/>
  <c r="F164" i="87"/>
  <c r="H163" i="87"/>
  <c r="G163" i="87"/>
  <c r="F163" i="87"/>
  <c r="H162" i="87"/>
  <c r="G162" i="87"/>
  <c r="F162" i="87"/>
  <c r="H161" i="87"/>
  <c r="G161" i="87"/>
  <c r="F161" i="87"/>
  <c r="H160" i="87"/>
  <c r="G160" i="87"/>
  <c r="F160" i="87"/>
  <c r="I160" i="87" s="1"/>
  <c r="H159" i="87"/>
  <c r="G159" i="87"/>
  <c r="F159" i="87"/>
  <c r="H158" i="87"/>
  <c r="G158" i="87"/>
  <c r="F158" i="87"/>
  <c r="H157" i="87"/>
  <c r="G157" i="87"/>
  <c r="F157" i="87"/>
  <c r="H156" i="87"/>
  <c r="G156" i="87"/>
  <c r="F156" i="87"/>
  <c r="H155" i="87"/>
  <c r="G155" i="87"/>
  <c r="F155" i="87"/>
  <c r="E155" i="87"/>
  <c r="H154" i="87"/>
  <c r="G154" i="87"/>
  <c r="F154" i="87"/>
  <c r="H153" i="87"/>
  <c r="G153" i="87"/>
  <c r="F153" i="87"/>
  <c r="H152" i="87"/>
  <c r="G152" i="87"/>
  <c r="F152" i="87"/>
  <c r="H151" i="87"/>
  <c r="G151" i="87"/>
  <c r="F151" i="87"/>
  <c r="H150" i="87"/>
  <c r="G150" i="87"/>
  <c r="F150" i="87"/>
  <c r="H149" i="87"/>
  <c r="G149" i="87"/>
  <c r="F149" i="87"/>
  <c r="H148" i="87"/>
  <c r="G148" i="87"/>
  <c r="F148" i="87"/>
  <c r="H147" i="87"/>
  <c r="G147" i="87"/>
  <c r="F147" i="87"/>
  <c r="H146" i="87"/>
  <c r="G146" i="87"/>
  <c r="F146" i="87"/>
  <c r="H145" i="87"/>
  <c r="G145" i="87"/>
  <c r="F145" i="87"/>
  <c r="H144" i="87"/>
  <c r="G144" i="87"/>
  <c r="F144" i="87"/>
  <c r="H143" i="87"/>
  <c r="G143" i="87"/>
  <c r="F143" i="87"/>
  <c r="H142" i="87"/>
  <c r="G142" i="87"/>
  <c r="F142" i="87"/>
  <c r="H141" i="87"/>
  <c r="G141" i="87"/>
  <c r="F141" i="87"/>
  <c r="H140" i="87"/>
  <c r="G140" i="87"/>
  <c r="F140" i="87"/>
  <c r="H139" i="87"/>
  <c r="G139" i="87"/>
  <c r="F139" i="87"/>
  <c r="I138" i="87"/>
  <c r="H138" i="87"/>
  <c r="G138" i="87"/>
  <c r="F138" i="87"/>
  <c r="E138" i="87"/>
  <c r="H137" i="87"/>
  <c r="G137" i="87"/>
  <c r="F137" i="87"/>
  <c r="H136" i="87"/>
  <c r="G136" i="87"/>
  <c r="F136" i="87"/>
  <c r="H135" i="87"/>
  <c r="G135" i="87"/>
  <c r="F135" i="87"/>
  <c r="H134" i="87"/>
  <c r="G134" i="87"/>
  <c r="F134" i="87"/>
  <c r="H133" i="87"/>
  <c r="G133" i="87"/>
  <c r="F133" i="87"/>
  <c r="V133" i="87" s="1"/>
  <c r="H132" i="87"/>
  <c r="G132" i="87"/>
  <c r="F132" i="87"/>
  <c r="H131" i="87"/>
  <c r="G131" i="87"/>
  <c r="F131" i="87"/>
  <c r="H130" i="87"/>
  <c r="G130" i="87"/>
  <c r="F130" i="87"/>
  <c r="I130" i="87" s="1"/>
  <c r="H129" i="87"/>
  <c r="G129" i="87"/>
  <c r="F129" i="87"/>
  <c r="I129" i="87" s="1"/>
  <c r="H128" i="87"/>
  <c r="G128" i="87"/>
  <c r="F128" i="87"/>
  <c r="I128" i="87" s="1"/>
  <c r="H127" i="87"/>
  <c r="G127" i="87"/>
  <c r="F127" i="87"/>
  <c r="I127" i="87" s="1"/>
  <c r="H126" i="87"/>
  <c r="G126" i="87"/>
  <c r="F126" i="87"/>
  <c r="I126" i="87" s="1"/>
  <c r="H125" i="87"/>
  <c r="G125" i="87"/>
  <c r="F125" i="87"/>
  <c r="I125" i="87" s="1"/>
  <c r="H124" i="87"/>
  <c r="G124" i="87"/>
  <c r="F124" i="87"/>
  <c r="I124" i="87" s="1"/>
  <c r="H123" i="87"/>
  <c r="G123" i="87"/>
  <c r="F123" i="87"/>
  <c r="I123" i="87" s="1"/>
  <c r="H122" i="87"/>
  <c r="G122" i="87"/>
  <c r="H121" i="87"/>
  <c r="G121" i="87"/>
  <c r="F121" i="87"/>
  <c r="H120" i="87"/>
  <c r="G120" i="87"/>
  <c r="F120" i="87"/>
  <c r="I120" i="87" s="1"/>
  <c r="H119" i="87"/>
  <c r="G119" i="87"/>
  <c r="F119" i="87"/>
  <c r="H118" i="87"/>
  <c r="G118" i="87"/>
  <c r="F118" i="87"/>
  <c r="I118" i="87" s="1"/>
  <c r="H117" i="87"/>
  <c r="G117" i="87"/>
  <c r="F117" i="87"/>
  <c r="I117" i="87" s="1"/>
  <c r="H116" i="87"/>
  <c r="G116" i="87"/>
  <c r="F116" i="87"/>
  <c r="I116" i="87" s="1"/>
  <c r="H115" i="87"/>
  <c r="G115" i="87"/>
  <c r="F115" i="87"/>
  <c r="H114" i="87"/>
  <c r="G114" i="87"/>
  <c r="F114" i="87"/>
  <c r="H113" i="87"/>
  <c r="G113" i="87"/>
  <c r="F113" i="87"/>
  <c r="I113" i="87" s="1"/>
  <c r="H112" i="87"/>
  <c r="G112" i="87"/>
  <c r="F112" i="87"/>
  <c r="I112" i="87" s="1"/>
  <c r="H111" i="87"/>
  <c r="G111" i="87"/>
  <c r="F111" i="87"/>
  <c r="H110" i="87"/>
  <c r="G110" i="87"/>
  <c r="F110" i="87"/>
  <c r="H109" i="87"/>
  <c r="G109" i="87"/>
  <c r="F109" i="87"/>
  <c r="H108" i="87"/>
  <c r="G108" i="87"/>
  <c r="F108" i="87"/>
  <c r="H107" i="87"/>
  <c r="G107" i="87"/>
  <c r="F107" i="87"/>
  <c r="I106" i="87"/>
  <c r="H106" i="87"/>
  <c r="G106" i="87"/>
  <c r="F106" i="87"/>
  <c r="E106" i="87"/>
  <c r="H105" i="87"/>
  <c r="G105" i="87"/>
  <c r="F105" i="87"/>
  <c r="H104" i="87"/>
  <c r="G104" i="87"/>
  <c r="F104" i="87"/>
  <c r="I104" i="87" s="1"/>
  <c r="H103" i="87"/>
  <c r="G103" i="87"/>
  <c r="F103" i="87"/>
  <c r="H102" i="87"/>
  <c r="G102" i="87"/>
  <c r="F102" i="87"/>
  <c r="I102" i="87" s="1"/>
  <c r="H101" i="87"/>
  <c r="G101" i="87"/>
  <c r="F101" i="87"/>
  <c r="I101" i="87" s="1"/>
  <c r="H100" i="87"/>
  <c r="G100" i="87"/>
  <c r="F100" i="87"/>
  <c r="H99" i="87"/>
  <c r="G99" i="87"/>
  <c r="F99" i="87"/>
  <c r="H98" i="87"/>
  <c r="G98" i="87"/>
  <c r="F98" i="87"/>
  <c r="D98" i="87"/>
  <c r="H97" i="87"/>
  <c r="G97" i="87"/>
  <c r="F97" i="87"/>
  <c r="H96" i="87"/>
  <c r="G96" i="87"/>
  <c r="F96" i="87"/>
  <c r="H95" i="87"/>
  <c r="G95" i="87"/>
  <c r="F95" i="87"/>
  <c r="H94" i="87"/>
  <c r="G94" i="87"/>
  <c r="F94" i="87"/>
  <c r="H93" i="87"/>
  <c r="G93" i="87"/>
  <c r="F93" i="87"/>
  <c r="H92" i="87"/>
  <c r="G92" i="87"/>
  <c r="F92" i="87"/>
  <c r="H91" i="87"/>
  <c r="G91" i="87"/>
  <c r="F91" i="87"/>
  <c r="V91" i="87" s="1"/>
  <c r="H90" i="87"/>
  <c r="G90" i="87"/>
  <c r="F90" i="87"/>
  <c r="H89" i="87"/>
  <c r="G89" i="87"/>
  <c r="F89" i="87"/>
  <c r="H88" i="87"/>
  <c r="G88" i="87"/>
  <c r="F88" i="87"/>
  <c r="H87" i="87"/>
  <c r="G87" i="87"/>
  <c r="F87" i="87"/>
  <c r="H86" i="87"/>
  <c r="G86" i="87"/>
  <c r="F86" i="87"/>
  <c r="I85" i="87"/>
  <c r="H85" i="87"/>
  <c r="G85" i="87"/>
  <c r="F85" i="87"/>
  <c r="E85" i="87"/>
  <c r="H84" i="87"/>
  <c r="G84" i="87"/>
  <c r="F84" i="87"/>
  <c r="I84" i="87" s="1"/>
  <c r="H83" i="87"/>
  <c r="G83" i="87"/>
  <c r="F83" i="87"/>
  <c r="H82" i="87"/>
  <c r="G82" i="87"/>
  <c r="F82" i="87"/>
  <c r="H81" i="87"/>
  <c r="G81" i="87"/>
  <c r="F81" i="87"/>
  <c r="V81" i="87" s="1"/>
  <c r="H80" i="87"/>
  <c r="G80" i="87"/>
  <c r="F80" i="87"/>
  <c r="H79" i="87"/>
  <c r="G79" i="87"/>
  <c r="F79" i="87"/>
  <c r="H78" i="87"/>
  <c r="G78" i="87"/>
  <c r="F78" i="87"/>
  <c r="H77" i="87"/>
  <c r="G77" i="87"/>
  <c r="F77" i="87"/>
  <c r="H76" i="87"/>
  <c r="G76" i="87"/>
  <c r="F76" i="87"/>
  <c r="H75" i="87"/>
  <c r="G75" i="87"/>
  <c r="F75" i="87"/>
  <c r="H74" i="87"/>
  <c r="G74" i="87"/>
  <c r="F74" i="87"/>
  <c r="H73" i="87"/>
  <c r="G73" i="87"/>
  <c r="F73" i="87"/>
  <c r="H72" i="87"/>
  <c r="G72" i="87"/>
  <c r="F72" i="87"/>
  <c r="H71" i="87"/>
  <c r="G71" i="87"/>
  <c r="F71" i="87"/>
  <c r="H70" i="87"/>
  <c r="G70" i="87"/>
  <c r="F70" i="87"/>
  <c r="H69" i="87"/>
  <c r="G69" i="87"/>
  <c r="F69" i="87"/>
  <c r="H68" i="87"/>
  <c r="G68" i="87"/>
  <c r="F68" i="87"/>
  <c r="H67" i="87"/>
  <c r="G67" i="87"/>
  <c r="F67" i="87"/>
  <c r="H66" i="87"/>
  <c r="G66" i="87"/>
  <c r="F66" i="87"/>
  <c r="H65" i="87"/>
  <c r="G65" i="87"/>
  <c r="F65" i="87"/>
  <c r="H64" i="87"/>
  <c r="G64" i="87"/>
  <c r="F64" i="87"/>
  <c r="H63" i="87"/>
  <c r="G63" i="87"/>
  <c r="F63" i="87"/>
  <c r="H62" i="87"/>
  <c r="G62" i="87"/>
  <c r="F62" i="87"/>
  <c r="H61" i="87"/>
  <c r="G61" i="87"/>
  <c r="F61" i="87"/>
  <c r="H60" i="87"/>
  <c r="G60" i="87"/>
  <c r="F60" i="87"/>
  <c r="H59" i="87"/>
  <c r="G59" i="87"/>
  <c r="F59" i="87"/>
  <c r="H58" i="87"/>
  <c r="G58" i="87"/>
  <c r="F58" i="87"/>
  <c r="H57" i="87"/>
  <c r="G57" i="87"/>
  <c r="F57" i="87"/>
  <c r="H56" i="87"/>
  <c r="G56" i="87"/>
  <c r="F56" i="87"/>
  <c r="H55" i="87"/>
  <c r="G55" i="87"/>
  <c r="F55" i="87"/>
  <c r="H54" i="87"/>
  <c r="G54" i="87"/>
  <c r="F54" i="87"/>
  <c r="H53" i="87"/>
  <c r="G53" i="87"/>
  <c r="F53" i="87"/>
  <c r="H52" i="87"/>
  <c r="G52" i="87"/>
  <c r="F52" i="87"/>
  <c r="H51" i="87"/>
  <c r="G51" i="87"/>
  <c r="F51" i="87"/>
  <c r="H50" i="87"/>
  <c r="G50" i="87"/>
  <c r="F50" i="87"/>
  <c r="AE471" i="25"/>
  <c r="AD471" i="25"/>
  <c r="AC471" i="25"/>
  <c r="AB471" i="25"/>
  <c r="AE437" i="25"/>
  <c r="AD437" i="25"/>
  <c r="AC437" i="25"/>
  <c r="AB437" i="25"/>
  <c r="AE406" i="25"/>
  <c r="AD406" i="25"/>
  <c r="AC406" i="25"/>
  <c r="AB406" i="25"/>
  <c r="AE378" i="25"/>
  <c r="AD378" i="25"/>
  <c r="AC378" i="25"/>
  <c r="AB378" i="25"/>
  <c r="AE324" i="25"/>
  <c r="AD324" i="25"/>
  <c r="AC324" i="25"/>
  <c r="AB324" i="25"/>
  <c r="AE296" i="25"/>
  <c r="AD296" i="25"/>
  <c r="AC296" i="25"/>
  <c r="AB296" i="25"/>
  <c r="AE281" i="25"/>
  <c r="AD281" i="25"/>
  <c r="AC281" i="25"/>
  <c r="AB281" i="25"/>
  <c r="AE256" i="25"/>
  <c r="AD256" i="25"/>
  <c r="AC256" i="25"/>
  <c r="AB256" i="25"/>
  <c r="AE223" i="25"/>
  <c r="AD223" i="25"/>
  <c r="AC223" i="25"/>
  <c r="AB223" i="25"/>
  <c r="AE187" i="25"/>
  <c r="AD187" i="25"/>
  <c r="AC187" i="25"/>
  <c r="AB187" i="25"/>
  <c r="AE155" i="25"/>
  <c r="AD155" i="25"/>
  <c r="AC155" i="25"/>
  <c r="AB155" i="25"/>
  <c r="AE138" i="25"/>
  <c r="AD138" i="25"/>
  <c r="AC138" i="25"/>
  <c r="AB138" i="25"/>
  <c r="AE106" i="25"/>
  <c r="AD106" i="25"/>
  <c r="AC106" i="25"/>
  <c r="AB106" i="25"/>
  <c r="AE85" i="25"/>
  <c r="AD85" i="25"/>
  <c r="AC85" i="25"/>
  <c r="AB85" i="25"/>
  <c r="AB48" i="25"/>
  <c r="AE48" i="25"/>
  <c r="AD48" i="25"/>
  <c r="AC48" i="25"/>
  <c r="AE47" i="25"/>
  <c r="AD47" i="25"/>
  <c r="AC47" i="25"/>
  <c r="AB47" i="25"/>
  <c r="AE42" i="25"/>
  <c r="AD42" i="25"/>
  <c r="AC42" i="25"/>
  <c r="AB42" i="25"/>
  <c r="AE35" i="25"/>
  <c r="AD35" i="25"/>
  <c r="AC35" i="25"/>
  <c r="AB35" i="25"/>
  <c r="AE22" i="25"/>
  <c r="AD22" i="25"/>
  <c r="AC22" i="25"/>
  <c r="AB22" i="25"/>
  <c r="AE18" i="25"/>
  <c r="AD18" i="25"/>
  <c r="AC18" i="25"/>
  <c r="AB18" i="25"/>
  <c r="AE12" i="25"/>
  <c r="AD12" i="25"/>
  <c r="AC12" i="25"/>
  <c r="AB12" i="25"/>
  <c r="AE7" i="25"/>
  <c r="AD7" i="25"/>
  <c r="AC7" i="25"/>
  <c r="AB7" i="25"/>
  <c r="U207" i="87" l="1"/>
  <c r="I105" i="87"/>
  <c r="T105" i="87"/>
  <c r="O105" i="87"/>
  <c r="P105" i="87"/>
  <c r="U105" i="87"/>
  <c r="V105" i="87"/>
  <c r="P32" i="97"/>
  <c r="P32" i="69"/>
  <c r="U381" i="87"/>
  <c r="V439" i="87"/>
  <c r="Q34" i="69"/>
  <c r="Q34" i="97"/>
  <c r="I439" i="87"/>
  <c r="O439" i="87"/>
  <c r="T439" i="87"/>
  <c r="P439" i="87"/>
  <c r="U439" i="87"/>
  <c r="V394" i="87"/>
  <c r="I394" i="87"/>
  <c r="T394" i="87"/>
  <c r="O394" i="87"/>
  <c r="U394" i="87"/>
  <c r="P394" i="87"/>
  <c r="I337" i="87"/>
  <c r="O337" i="87"/>
  <c r="T337" i="87"/>
  <c r="P337" i="87"/>
  <c r="U337" i="87"/>
  <c r="V337" i="87"/>
  <c r="I339" i="87"/>
  <c r="T339" i="87"/>
  <c r="O339" i="87"/>
  <c r="U339" i="87"/>
  <c r="P339" i="87"/>
  <c r="V339" i="87"/>
  <c r="I348" i="87"/>
  <c r="T348" i="87"/>
  <c r="P348" i="87"/>
  <c r="U348" i="87"/>
  <c r="V348" i="87"/>
  <c r="I258" i="87"/>
  <c r="T258" i="87"/>
  <c r="U258" i="87"/>
  <c r="V258" i="87"/>
  <c r="I284" i="87"/>
  <c r="T284" i="87"/>
  <c r="U284" i="87"/>
  <c r="V284" i="87"/>
  <c r="I55" i="87"/>
  <c r="T55" i="87"/>
  <c r="U55" i="87"/>
  <c r="V55" i="87"/>
  <c r="I63" i="87"/>
  <c r="T63" i="87"/>
  <c r="U63" i="87"/>
  <c r="V63" i="87"/>
  <c r="I71" i="87"/>
  <c r="T71" i="87"/>
  <c r="U71" i="87"/>
  <c r="V71" i="87"/>
  <c r="I79" i="87"/>
  <c r="T79" i="87"/>
  <c r="U79" i="87"/>
  <c r="V79" i="87"/>
  <c r="I89" i="87"/>
  <c r="T89" i="87"/>
  <c r="U89" i="87"/>
  <c r="V89" i="87"/>
  <c r="I97" i="87"/>
  <c r="T97" i="87"/>
  <c r="U97" i="87"/>
  <c r="V97" i="87"/>
  <c r="I131" i="87"/>
  <c r="T131" i="87"/>
  <c r="U131" i="87"/>
  <c r="V131" i="87"/>
  <c r="I141" i="87"/>
  <c r="T141" i="87"/>
  <c r="U141" i="87"/>
  <c r="V141" i="87"/>
  <c r="I149" i="87"/>
  <c r="T149" i="87"/>
  <c r="U149" i="87"/>
  <c r="V149" i="87"/>
  <c r="I162" i="87"/>
  <c r="U162" i="87"/>
  <c r="V162" i="87"/>
  <c r="I170" i="87"/>
  <c r="T170" i="87"/>
  <c r="U170" i="87"/>
  <c r="V170" i="87"/>
  <c r="I178" i="87"/>
  <c r="T178" i="87"/>
  <c r="U178" i="87"/>
  <c r="V178" i="87"/>
  <c r="I186" i="87"/>
  <c r="T186" i="87"/>
  <c r="U186" i="87"/>
  <c r="V186" i="87"/>
  <c r="I188" i="87"/>
  <c r="T188" i="87"/>
  <c r="U188" i="87"/>
  <c r="V188" i="87"/>
  <c r="I196" i="87"/>
  <c r="T196" i="87"/>
  <c r="U196" i="87"/>
  <c r="V196" i="87"/>
  <c r="I204" i="87"/>
  <c r="U204" i="87"/>
  <c r="V204" i="87"/>
  <c r="W204" i="87"/>
  <c r="X204" i="87"/>
  <c r="I217" i="87"/>
  <c r="T217" i="87"/>
  <c r="O217" i="87"/>
  <c r="I227" i="87"/>
  <c r="T227" i="87"/>
  <c r="U227" i="87"/>
  <c r="V227" i="87"/>
  <c r="I235" i="87"/>
  <c r="U235" i="87"/>
  <c r="V235" i="87"/>
  <c r="W235" i="87"/>
  <c r="X235" i="87"/>
  <c r="I243" i="87"/>
  <c r="U243" i="87"/>
  <c r="V243" i="87"/>
  <c r="W243" i="87"/>
  <c r="X243" i="87"/>
  <c r="I251" i="87"/>
  <c r="U251" i="87"/>
  <c r="V251" i="87"/>
  <c r="W251" i="87"/>
  <c r="X251" i="87"/>
  <c r="I277" i="87"/>
  <c r="T277" i="87"/>
  <c r="U277" i="87"/>
  <c r="V277" i="87"/>
  <c r="I287" i="87"/>
  <c r="T287" i="87"/>
  <c r="U287" i="87"/>
  <c r="V287" i="87"/>
  <c r="I295" i="87"/>
  <c r="T295" i="87"/>
  <c r="U295" i="87"/>
  <c r="V295" i="87"/>
  <c r="I297" i="87"/>
  <c r="T297" i="87"/>
  <c r="U297" i="87"/>
  <c r="V297" i="87"/>
  <c r="I305" i="87"/>
  <c r="T305" i="87"/>
  <c r="U305" i="87"/>
  <c r="V305" i="87"/>
  <c r="I321" i="87"/>
  <c r="W321" i="87"/>
  <c r="X321" i="87"/>
  <c r="I328" i="87"/>
  <c r="T328" i="87"/>
  <c r="U328" i="87"/>
  <c r="V328" i="87"/>
  <c r="W328" i="87"/>
  <c r="X328" i="87"/>
  <c r="I336" i="87"/>
  <c r="V336" i="87"/>
  <c r="W336" i="87"/>
  <c r="X336" i="87"/>
  <c r="I344" i="87"/>
  <c r="V344" i="87"/>
  <c r="W344" i="87"/>
  <c r="X344" i="87"/>
  <c r="I352" i="87"/>
  <c r="V352" i="87"/>
  <c r="W352" i="87"/>
  <c r="X352" i="87"/>
  <c r="I368" i="87"/>
  <c r="V368" i="87"/>
  <c r="W368" i="87"/>
  <c r="X368" i="87"/>
  <c r="I376" i="87"/>
  <c r="V376" i="87"/>
  <c r="W376" i="87"/>
  <c r="X376" i="87"/>
  <c r="I438" i="87"/>
  <c r="V438" i="87"/>
  <c r="W438" i="87"/>
  <c r="X438" i="87"/>
  <c r="I154" i="87"/>
  <c r="T154" i="87"/>
  <c r="U154" i="87"/>
  <c r="V154" i="87"/>
  <c r="I175" i="87"/>
  <c r="T175" i="87"/>
  <c r="U175" i="87"/>
  <c r="V175" i="87"/>
  <c r="I240" i="87"/>
  <c r="U240" i="87"/>
  <c r="V240" i="87"/>
  <c r="W240" i="87"/>
  <c r="X240" i="87"/>
  <c r="I248" i="87"/>
  <c r="U248" i="87"/>
  <c r="V248" i="87"/>
  <c r="W248" i="87"/>
  <c r="X248" i="87"/>
  <c r="I274" i="87"/>
  <c r="T274" i="87"/>
  <c r="U274" i="87"/>
  <c r="V274" i="87"/>
  <c r="I318" i="87"/>
  <c r="T318" i="87"/>
  <c r="U318" i="87"/>
  <c r="V318" i="87"/>
  <c r="I333" i="87"/>
  <c r="V333" i="87"/>
  <c r="W333" i="87"/>
  <c r="X333" i="87"/>
  <c r="I341" i="87"/>
  <c r="V341" i="87"/>
  <c r="W341" i="87"/>
  <c r="X341" i="87"/>
  <c r="I349" i="87"/>
  <c r="V349" i="87"/>
  <c r="W349" i="87"/>
  <c r="X349" i="87"/>
  <c r="I365" i="87"/>
  <c r="V365" i="87"/>
  <c r="W365" i="87"/>
  <c r="X365" i="87"/>
  <c r="I50" i="87"/>
  <c r="T50" i="87"/>
  <c r="U50" i="87"/>
  <c r="V50" i="87"/>
  <c r="I58" i="87"/>
  <c r="V58" i="87"/>
  <c r="W58" i="87"/>
  <c r="X58" i="87"/>
  <c r="I66" i="87"/>
  <c r="T66" i="87"/>
  <c r="U66" i="87"/>
  <c r="V66" i="87"/>
  <c r="I74" i="87"/>
  <c r="T74" i="87"/>
  <c r="U74" i="87"/>
  <c r="V74" i="87"/>
  <c r="I82" i="87"/>
  <c r="T82" i="87"/>
  <c r="U82" i="87"/>
  <c r="V82" i="87"/>
  <c r="I92" i="87"/>
  <c r="T92" i="87"/>
  <c r="U92" i="87"/>
  <c r="V92" i="87"/>
  <c r="I107" i="87"/>
  <c r="T107" i="87"/>
  <c r="U107" i="87"/>
  <c r="V107" i="87"/>
  <c r="I115" i="87"/>
  <c r="W115" i="87"/>
  <c r="X115" i="87"/>
  <c r="I134" i="87"/>
  <c r="U134" i="87"/>
  <c r="V134" i="87"/>
  <c r="I144" i="87"/>
  <c r="T144" i="87"/>
  <c r="U144" i="87"/>
  <c r="V144" i="87"/>
  <c r="I152" i="87"/>
  <c r="T152" i="87"/>
  <c r="U152" i="87"/>
  <c r="V152" i="87"/>
  <c r="I157" i="87"/>
  <c r="T157" i="87"/>
  <c r="U157" i="87"/>
  <c r="V157" i="87"/>
  <c r="I173" i="87"/>
  <c r="T173" i="87"/>
  <c r="U173" i="87"/>
  <c r="V173" i="87"/>
  <c r="I181" i="87"/>
  <c r="T181" i="87"/>
  <c r="U181" i="87"/>
  <c r="V181" i="87"/>
  <c r="I191" i="87"/>
  <c r="U191" i="87"/>
  <c r="V191" i="87"/>
  <c r="W191" i="87"/>
  <c r="X191" i="87"/>
  <c r="I199" i="87"/>
  <c r="T199" i="87"/>
  <c r="U199" i="87"/>
  <c r="V199" i="87"/>
  <c r="I207" i="87"/>
  <c r="V207" i="87"/>
  <c r="W207" i="87"/>
  <c r="X207" i="87"/>
  <c r="I215" i="87"/>
  <c r="U215" i="87"/>
  <c r="V215" i="87"/>
  <c r="W215" i="87"/>
  <c r="X215" i="87"/>
  <c r="I220" i="87"/>
  <c r="U220" i="87"/>
  <c r="V220" i="87"/>
  <c r="W220" i="87"/>
  <c r="X220" i="87"/>
  <c r="I230" i="87"/>
  <c r="T230" i="87"/>
  <c r="U230" i="87"/>
  <c r="V230" i="87"/>
  <c r="I238" i="87"/>
  <c r="U238" i="87"/>
  <c r="V238" i="87"/>
  <c r="W238" i="87"/>
  <c r="X238" i="87"/>
  <c r="I246" i="87"/>
  <c r="U246" i="87"/>
  <c r="V246" i="87"/>
  <c r="W246" i="87"/>
  <c r="X246" i="87"/>
  <c r="I52" i="87"/>
  <c r="T52" i="87"/>
  <c r="U52" i="87"/>
  <c r="V52" i="87"/>
  <c r="I68" i="87"/>
  <c r="T68" i="87"/>
  <c r="U68" i="87"/>
  <c r="V68" i="87"/>
  <c r="I159" i="87"/>
  <c r="T159" i="87"/>
  <c r="U159" i="87"/>
  <c r="V159" i="87"/>
  <c r="I183" i="87"/>
  <c r="T183" i="87"/>
  <c r="U183" i="87"/>
  <c r="V183" i="87"/>
  <c r="I232" i="87"/>
  <c r="T232" i="87"/>
  <c r="U232" i="87"/>
  <c r="V232" i="87"/>
  <c r="I383" i="87"/>
  <c r="T383" i="87"/>
  <c r="U383" i="87"/>
  <c r="V383" i="87"/>
  <c r="I53" i="87"/>
  <c r="T53" i="87"/>
  <c r="U53" i="87"/>
  <c r="V53" i="87"/>
  <c r="I61" i="87"/>
  <c r="T61" i="87"/>
  <c r="U61" i="87"/>
  <c r="V61" i="87"/>
  <c r="I69" i="87"/>
  <c r="T69" i="87"/>
  <c r="U69" i="87"/>
  <c r="V69" i="87"/>
  <c r="I77" i="87"/>
  <c r="V77" i="87"/>
  <c r="W77" i="87"/>
  <c r="X77" i="87"/>
  <c r="I87" i="87"/>
  <c r="T87" i="87"/>
  <c r="U87" i="87"/>
  <c r="V87" i="87"/>
  <c r="I95" i="87"/>
  <c r="T95" i="87"/>
  <c r="U95" i="87"/>
  <c r="V95" i="87"/>
  <c r="I100" i="87"/>
  <c r="T100" i="87"/>
  <c r="U100" i="87"/>
  <c r="V100" i="87"/>
  <c r="I110" i="87"/>
  <c r="T110" i="87"/>
  <c r="U110" i="87"/>
  <c r="V110" i="87"/>
  <c r="I139" i="87"/>
  <c r="T139" i="87"/>
  <c r="U139" i="87"/>
  <c r="V139" i="87"/>
  <c r="I147" i="87"/>
  <c r="T147" i="87"/>
  <c r="U147" i="87"/>
  <c r="V147" i="87"/>
  <c r="I176" i="87"/>
  <c r="T176" i="87"/>
  <c r="U176" i="87"/>
  <c r="V176" i="87"/>
  <c r="I184" i="87"/>
  <c r="T184" i="87"/>
  <c r="U184" i="87"/>
  <c r="V184" i="87"/>
  <c r="I194" i="87"/>
  <c r="T194" i="87"/>
  <c r="U194" i="87"/>
  <c r="V194" i="87"/>
  <c r="I210" i="87"/>
  <c r="V210" i="87"/>
  <c r="W210" i="87"/>
  <c r="X210" i="87"/>
  <c r="I225" i="87"/>
  <c r="T225" i="87"/>
  <c r="U225" i="87"/>
  <c r="V225" i="87"/>
  <c r="I233" i="87"/>
  <c r="T233" i="87"/>
  <c r="U233" i="87"/>
  <c r="V233" i="87"/>
  <c r="I241" i="87"/>
  <c r="U241" i="87"/>
  <c r="V241" i="87"/>
  <c r="W241" i="87"/>
  <c r="X241" i="87"/>
  <c r="I249" i="87"/>
  <c r="U249" i="87"/>
  <c r="V249" i="87"/>
  <c r="W249" i="87"/>
  <c r="X249" i="87"/>
  <c r="I259" i="87"/>
  <c r="T259" i="87"/>
  <c r="U259" i="87"/>
  <c r="V259" i="87"/>
  <c r="I275" i="87"/>
  <c r="T275" i="87"/>
  <c r="U275" i="87"/>
  <c r="V275" i="87"/>
  <c r="I293" i="87"/>
  <c r="T293" i="87"/>
  <c r="U293" i="87"/>
  <c r="V293" i="87"/>
  <c r="I303" i="87"/>
  <c r="T303" i="87"/>
  <c r="U303" i="87"/>
  <c r="V303" i="87"/>
  <c r="I326" i="87"/>
  <c r="T326" i="87"/>
  <c r="U326" i="87"/>
  <c r="V326" i="87"/>
  <c r="W326" i="87"/>
  <c r="X326" i="87"/>
  <c r="I342" i="87"/>
  <c r="V342" i="87"/>
  <c r="W342" i="87"/>
  <c r="X342" i="87"/>
  <c r="I350" i="87"/>
  <c r="V350" i="87"/>
  <c r="W350" i="87"/>
  <c r="X350" i="87"/>
  <c r="I358" i="87"/>
  <c r="V358" i="87"/>
  <c r="W358" i="87"/>
  <c r="X358" i="87"/>
  <c r="I366" i="87"/>
  <c r="V366" i="87"/>
  <c r="W366" i="87"/>
  <c r="X366" i="87"/>
  <c r="I60" i="87"/>
  <c r="V60" i="87"/>
  <c r="U60" i="87"/>
  <c r="T60" i="87"/>
  <c r="W60" i="87"/>
  <c r="X60" i="87"/>
  <c r="I76" i="87"/>
  <c r="T76" i="87"/>
  <c r="U76" i="87"/>
  <c r="V76" i="87"/>
  <c r="I86" i="87"/>
  <c r="T86" i="87"/>
  <c r="U86" i="87"/>
  <c r="V86" i="87"/>
  <c r="I209" i="87"/>
  <c r="V209" i="87"/>
  <c r="W209" i="87"/>
  <c r="X209" i="87"/>
  <c r="I56" i="87"/>
  <c r="T56" i="87"/>
  <c r="U56" i="87"/>
  <c r="V56" i="87"/>
  <c r="I64" i="87"/>
  <c r="T64" i="87"/>
  <c r="U64" i="87"/>
  <c r="V64" i="87"/>
  <c r="I72" i="87"/>
  <c r="T72" i="87"/>
  <c r="U72" i="87"/>
  <c r="V72" i="87"/>
  <c r="I80" i="87"/>
  <c r="P80" i="87"/>
  <c r="O80" i="87"/>
  <c r="U80" i="87"/>
  <c r="T80" i="87"/>
  <c r="I90" i="87"/>
  <c r="T90" i="87"/>
  <c r="U90" i="87"/>
  <c r="V90" i="87"/>
  <c r="I103" i="87"/>
  <c r="T103" i="87"/>
  <c r="U103" i="87"/>
  <c r="V103" i="87"/>
  <c r="I121" i="87"/>
  <c r="W121" i="87"/>
  <c r="X121" i="87"/>
  <c r="I132" i="87"/>
  <c r="T132" i="87"/>
  <c r="U132" i="87"/>
  <c r="V132" i="87"/>
  <c r="I142" i="87"/>
  <c r="T142" i="87"/>
  <c r="U142" i="87"/>
  <c r="V142" i="87"/>
  <c r="I150" i="87"/>
  <c r="T150" i="87"/>
  <c r="U150" i="87"/>
  <c r="V150" i="87"/>
  <c r="I163" i="87"/>
  <c r="U163" i="87"/>
  <c r="V163" i="87"/>
  <c r="W163" i="87"/>
  <c r="X163" i="87"/>
  <c r="I171" i="87"/>
  <c r="T171" i="87"/>
  <c r="U171" i="87"/>
  <c r="V171" i="87"/>
  <c r="I179" i="87"/>
  <c r="T179" i="87"/>
  <c r="U179" i="87"/>
  <c r="V179" i="87"/>
  <c r="I189" i="87"/>
  <c r="T189" i="87"/>
  <c r="U189" i="87"/>
  <c r="V189" i="87"/>
  <c r="I197" i="87"/>
  <c r="T197" i="87"/>
  <c r="U197" i="87"/>
  <c r="V197" i="87"/>
  <c r="I205" i="87"/>
  <c r="T205" i="87"/>
  <c r="U205" i="87"/>
  <c r="V205" i="87"/>
  <c r="I218" i="87"/>
  <c r="U218" i="87"/>
  <c r="V218" i="87"/>
  <c r="W218" i="87"/>
  <c r="X218" i="87"/>
  <c r="I228" i="87"/>
  <c r="T228" i="87"/>
  <c r="U228" i="87"/>
  <c r="V228" i="87"/>
  <c r="I236" i="87"/>
  <c r="U236" i="87"/>
  <c r="V236" i="87"/>
  <c r="W236" i="87"/>
  <c r="X236" i="87"/>
  <c r="I244" i="87"/>
  <c r="U244" i="87"/>
  <c r="V244" i="87"/>
  <c r="W244" i="87"/>
  <c r="X244" i="87"/>
  <c r="I262" i="87"/>
  <c r="T262" i="87"/>
  <c r="U262" i="87"/>
  <c r="V262" i="87"/>
  <c r="I270" i="87"/>
  <c r="V270" i="87"/>
  <c r="I278" i="87"/>
  <c r="T278" i="87"/>
  <c r="U278" i="87"/>
  <c r="V278" i="87"/>
  <c r="I288" i="87"/>
  <c r="T288" i="87"/>
  <c r="U288" i="87"/>
  <c r="V288" i="87"/>
  <c r="I298" i="87"/>
  <c r="T298" i="87"/>
  <c r="U298" i="87"/>
  <c r="V298" i="87"/>
  <c r="I306" i="87"/>
  <c r="T306" i="87"/>
  <c r="U306" i="87"/>
  <c r="V306" i="87"/>
  <c r="I314" i="87"/>
  <c r="T314" i="87"/>
  <c r="U314" i="87"/>
  <c r="V314" i="87"/>
  <c r="I322" i="87"/>
  <c r="W322" i="87"/>
  <c r="X322" i="87"/>
  <c r="I329" i="87"/>
  <c r="T329" i="87"/>
  <c r="U329" i="87"/>
  <c r="V329" i="87"/>
  <c r="W329" i="87"/>
  <c r="X329" i="87"/>
  <c r="I345" i="87"/>
  <c r="V345" i="87"/>
  <c r="W345" i="87"/>
  <c r="X345" i="87"/>
  <c r="I353" i="87"/>
  <c r="V353" i="87"/>
  <c r="W353" i="87"/>
  <c r="X353" i="87"/>
  <c r="I369" i="87"/>
  <c r="V369" i="87"/>
  <c r="W369" i="87"/>
  <c r="X369" i="87"/>
  <c r="I377" i="87"/>
  <c r="V377" i="87"/>
  <c r="W377" i="87"/>
  <c r="X377" i="87"/>
  <c r="I379" i="87"/>
  <c r="T379" i="87"/>
  <c r="U379" i="87"/>
  <c r="V379" i="87"/>
  <c r="I403" i="87"/>
  <c r="V403" i="87"/>
  <c r="W403" i="87"/>
  <c r="X403" i="87"/>
  <c r="I146" i="87"/>
  <c r="T146" i="87"/>
  <c r="U146" i="87"/>
  <c r="V146" i="87"/>
  <c r="I193" i="87"/>
  <c r="T193" i="87"/>
  <c r="U193" i="87"/>
  <c r="V193" i="87"/>
  <c r="I51" i="87"/>
  <c r="T51" i="87"/>
  <c r="U51" i="87"/>
  <c r="V51" i="87"/>
  <c r="I59" i="87"/>
  <c r="T59" i="87"/>
  <c r="U59" i="87"/>
  <c r="V59" i="87"/>
  <c r="I67" i="87"/>
  <c r="T67" i="87"/>
  <c r="U67" i="87"/>
  <c r="V67" i="87"/>
  <c r="I75" i="87"/>
  <c r="T75" i="87"/>
  <c r="U75" i="87"/>
  <c r="V75" i="87"/>
  <c r="I83" i="87"/>
  <c r="W83" i="87"/>
  <c r="X83" i="87"/>
  <c r="I93" i="87"/>
  <c r="T93" i="87"/>
  <c r="U93" i="87"/>
  <c r="V93" i="87"/>
  <c r="I98" i="87"/>
  <c r="O98" i="87"/>
  <c r="T98" i="87"/>
  <c r="V108" i="87"/>
  <c r="I135" i="87"/>
  <c r="U135" i="87"/>
  <c r="V135" i="87"/>
  <c r="I145" i="87"/>
  <c r="T145" i="87"/>
  <c r="U145" i="87"/>
  <c r="V145" i="87"/>
  <c r="I153" i="87"/>
  <c r="U153" i="87"/>
  <c r="V153" i="87"/>
  <c r="I158" i="87"/>
  <c r="T158" i="87"/>
  <c r="U158" i="87"/>
  <c r="V158" i="87"/>
  <c r="I182" i="87"/>
  <c r="T182" i="87"/>
  <c r="U182" i="87"/>
  <c r="V182" i="87"/>
  <c r="I192" i="87"/>
  <c r="U192" i="87"/>
  <c r="V192" i="87"/>
  <c r="W192" i="87"/>
  <c r="X192" i="87"/>
  <c r="I200" i="87"/>
  <c r="T200" i="87"/>
  <c r="U200" i="87"/>
  <c r="V200" i="87"/>
  <c r="I208" i="87"/>
  <c r="V208" i="87"/>
  <c r="W208" i="87"/>
  <c r="X208" i="87"/>
  <c r="I216" i="87"/>
  <c r="U216" i="87"/>
  <c r="V216" i="87"/>
  <c r="W216" i="87"/>
  <c r="X216" i="87"/>
  <c r="I221" i="87"/>
  <c r="T221" i="87"/>
  <c r="U221" i="87"/>
  <c r="V221" i="87"/>
  <c r="I231" i="87"/>
  <c r="T231" i="87"/>
  <c r="U231" i="87"/>
  <c r="V231" i="87"/>
  <c r="I239" i="87"/>
  <c r="U239" i="87"/>
  <c r="V239" i="87"/>
  <c r="W239" i="87"/>
  <c r="X239" i="87"/>
  <c r="I247" i="87"/>
  <c r="U247" i="87"/>
  <c r="V247" i="87"/>
  <c r="W247" i="87"/>
  <c r="X247" i="87"/>
  <c r="V255" i="87"/>
  <c r="I257" i="87"/>
  <c r="T257" i="87"/>
  <c r="U257" i="87"/>
  <c r="V257" i="87"/>
  <c r="I273" i="87"/>
  <c r="T273" i="87"/>
  <c r="U273" i="87"/>
  <c r="V273" i="87"/>
  <c r="I283" i="87"/>
  <c r="T283" i="87"/>
  <c r="U283" i="87"/>
  <c r="V283" i="87"/>
  <c r="I291" i="87"/>
  <c r="T291" i="87"/>
  <c r="U291" i="87"/>
  <c r="V291" i="87"/>
  <c r="I301" i="87"/>
  <c r="T301" i="87"/>
  <c r="U301" i="87"/>
  <c r="V301" i="87"/>
  <c r="I317" i="87"/>
  <c r="W317" i="87"/>
  <c r="I340" i="87"/>
  <c r="V340" i="87"/>
  <c r="W340" i="87"/>
  <c r="X340" i="87"/>
  <c r="I356" i="87"/>
  <c r="V356" i="87"/>
  <c r="W356" i="87"/>
  <c r="X356" i="87"/>
  <c r="I364" i="87"/>
  <c r="V364" i="87"/>
  <c r="W364" i="87"/>
  <c r="X364" i="87"/>
  <c r="I372" i="87"/>
  <c r="V372" i="87"/>
  <c r="W372" i="87"/>
  <c r="X372" i="87"/>
  <c r="I382" i="87"/>
  <c r="T382" i="87"/>
  <c r="U382" i="87"/>
  <c r="V382" i="87"/>
  <c r="I390" i="87"/>
  <c r="T390" i="87"/>
  <c r="U390" i="87"/>
  <c r="V390" i="87"/>
  <c r="I458" i="87"/>
  <c r="V458" i="87"/>
  <c r="W458" i="87"/>
  <c r="X458" i="87"/>
  <c r="I99" i="87"/>
  <c r="T99" i="87"/>
  <c r="U99" i="87"/>
  <c r="V99" i="87"/>
  <c r="I136" i="87"/>
  <c r="T136" i="87"/>
  <c r="U136" i="87"/>
  <c r="V136" i="87"/>
  <c r="I201" i="87"/>
  <c r="U201" i="87"/>
  <c r="V201" i="87"/>
  <c r="I54" i="87"/>
  <c r="T54" i="87"/>
  <c r="U54" i="87"/>
  <c r="V54" i="87"/>
  <c r="I62" i="87"/>
  <c r="T62" i="87"/>
  <c r="U62" i="87"/>
  <c r="V62" i="87"/>
  <c r="I70" i="87"/>
  <c r="T70" i="87"/>
  <c r="U70" i="87"/>
  <c r="V70" i="87"/>
  <c r="I78" i="87"/>
  <c r="V78" i="87"/>
  <c r="W78" i="87"/>
  <c r="X78" i="87"/>
  <c r="I88" i="87"/>
  <c r="T88" i="87"/>
  <c r="U88" i="87"/>
  <c r="V88" i="87"/>
  <c r="I96" i="87"/>
  <c r="T96" i="87"/>
  <c r="U96" i="87"/>
  <c r="V96" i="87"/>
  <c r="I111" i="87"/>
  <c r="T111" i="87"/>
  <c r="U111" i="87"/>
  <c r="V111" i="87"/>
  <c r="I119" i="87"/>
  <c r="W119" i="87"/>
  <c r="X119" i="87"/>
  <c r="I140" i="87"/>
  <c r="T140" i="87"/>
  <c r="U140" i="87"/>
  <c r="V140" i="87"/>
  <c r="I148" i="87"/>
  <c r="T148" i="87"/>
  <c r="U148" i="87"/>
  <c r="V148" i="87"/>
  <c r="I161" i="87"/>
  <c r="T161" i="87"/>
  <c r="U161" i="87"/>
  <c r="V161" i="87"/>
  <c r="I169" i="87"/>
  <c r="T169" i="87"/>
  <c r="U169" i="87"/>
  <c r="V169" i="87"/>
  <c r="I177" i="87"/>
  <c r="T177" i="87"/>
  <c r="U177" i="87"/>
  <c r="V177" i="87"/>
  <c r="I185" i="87"/>
  <c r="T185" i="87"/>
  <c r="U185" i="87"/>
  <c r="V185" i="87"/>
  <c r="I195" i="87"/>
  <c r="T195" i="87"/>
  <c r="U195" i="87"/>
  <c r="V195" i="87"/>
  <c r="I203" i="87"/>
  <c r="U203" i="87"/>
  <c r="V203" i="87"/>
  <c r="W203" i="87"/>
  <c r="X203" i="87"/>
  <c r="I226" i="87"/>
  <c r="T226" i="87"/>
  <c r="U226" i="87"/>
  <c r="V226" i="87"/>
  <c r="I234" i="87"/>
  <c r="T234" i="87"/>
  <c r="U234" i="87"/>
  <c r="V234" i="87"/>
  <c r="I242" i="87"/>
  <c r="U242" i="87"/>
  <c r="V242" i="87"/>
  <c r="W242" i="87"/>
  <c r="X242" i="87"/>
  <c r="I250" i="87"/>
  <c r="U250" i="87"/>
  <c r="V250" i="87"/>
  <c r="W250" i="87"/>
  <c r="X250" i="87"/>
  <c r="I276" i="87"/>
  <c r="T276" i="87"/>
  <c r="U276" i="87"/>
  <c r="V276" i="87"/>
  <c r="I286" i="87"/>
  <c r="T286" i="87"/>
  <c r="U286" i="87"/>
  <c r="V286" i="87"/>
  <c r="I294" i="87"/>
  <c r="T294" i="87"/>
  <c r="U294" i="87"/>
  <c r="V294" i="87"/>
  <c r="I304" i="87"/>
  <c r="T304" i="87"/>
  <c r="U304" i="87"/>
  <c r="V304" i="87"/>
  <c r="I320" i="87"/>
  <c r="W320" i="87"/>
  <c r="X320" i="87"/>
  <c r="I94" i="87"/>
  <c r="T94" i="87"/>
  <c r="U94" i="87"/>
  <c r="V94" i="87"/>
  <c r="I224" i="87"/>
  <c r="T224" i="87"/>
  <c r="U224" i="87"/>
  <c r="V224" i="87"/>
  <c r="I357" i="87"/>
  <c r="V357" i="87"/>
  <c r="W357" i="87"/>
  <c r="X357" i="87"/>
  <c r="I109" i="87"/>
  <c r="T109" i="87"/>
  <c r="U109" i="87"/>
  <c r="V109" i="87"/>
  <c r="I292" i="87"/>
  <c r="T292" i="87"/>
  <c r="U292" i="87"/>
  <c r="V292" i="87"/>
  <c r="I302" i="87"/>
  <c r="T302" i="87"/>
  <c r="U302" i="87"/>
  <c r="V302" i="87"/>
  <c r="I325" i="87"/>
  <c r="T325" i="87"/>
  <c r="U325" i="87"/>
  <c r="V325" i="87"/>
  <c r="W325" i="87"/>
  <c r="X325" i="87"/>
  <c r="I373" i="87"/>
  <c r="V373" i="87"/>
  <c r="W373" i="87"/>
  <c r="X373" i="87"/>
  <c r="I391" i="87"/>
  <c r="V391" i="87"/>
  <c r="W391" i="87"/>
  <c r="X391" i="87"/>
  <c r="I459" i="87"/>
  <c r="V459" i="87"/>
  <c r="W459" i="87"/>
  <c r="X459" i="87"/>
  <c r="W421" i="87"/>
  <c r="R421" i="87"/>
  <c r="R130" i="87"/>
  <c r="W130" i="87"/>
  <c r="W87" i="87"/>
  <c r="R423" i="87"/>
  <c r="W423" i="87"/>
  <c r="W50" i="87"/>
  <c r="W159" i="87"/>
  <c r="R332" i="87"/>
  <c r="W332" i="87"/>
  <c r="I272" i="87"/>
  <c r="T272" i="87"/>
  <c r="U272" i="87"/>
  <c r="I280" i="87"/>
  <c r="W280" i="87"/>
  <c r="I282" i="87"/>
  <c r="T282" i="87"/>
  <c r="U282" i="87"/>
  <c r="I290" i="87"/>
  <c r="T290" i="87"/>
  <c r="U290" i="87"/>
  <c r="I300" i="87"/>
  <c r="T300" i="87"/>
  <c r="U300" i="87"/>
  <c r="I331" i="87"/>
  <c r="T331" i="87"/>
  <c r="U331" i="87"/>
  <c r="V331" i="87"/>
  <c r="W331" i="87"/>
  <c r="X331" i="87"/>
  <c r="I347" i="87"/>
  <c r="V347" i="87"/>
  <c r="W347" i="87"/>
  <c r="I355" i="87"/>
  <c r="V355" i="87"/>
  <c r="W355" i="87"/>
  <c r="I363" i="87"/>
  <c r="V363" i="87"/>
  <c r="W363" i="87"/>
  <c r="I371" i="87"/>
  <c r="V371" i="87"/>
  <c r="W371" i="87"/>
  <c r="I381" i="87"/>
  <c r="V381" i="87"/>
  <c r="W381" i="87"/>
  <c r="I449" i="87"/>
  <c r="V449" i="87"/>
  <c r="W449" i="87"/>
  <c r="X449" i="87"/>
  <c r="I457" i="87"/>
  <c r="V457" i="87"/>
  <c r="W457" i="87"/>
  <c r="X457" i="87"/>
  <c r="R101" i="87"/>
  <c r="W101" i="87"/>
  <c r="W195" i="87"/>
  <c r="W272" i="87"/>
  <c r="R266" i="87"/>
  <c r="W266" i="87"/>
  <c r="R436" i="87"/>
  <c r="W436" i="87"/>
  <c r="W136" i="87"/>
  <c r="W484" i="87"/>
  <c r="R484" i="87"/>
  <c r="W67" i="87"/>
  <c r="W93" i="87"/>
  <c r="W71" i="87"/>
  <c r="W233" i="87"/>
  <c r="W196" i="87"/>
  <c r="W99" i="87"/>
  <c r="W231" i="87"/>
  <c r="W179" i="87"/>
  <c r="W186" i="87"/>
  <c r="W401" i="87"/>
  <c r="R401" i="87"/>
  <c r="W169" i="87"/>
  <c r="R370" i="87"/>
  <c r="W370" i="87"/>
  <c r="W382" i="87"/>
  <c r="W287" i="87"/>
  <c r="W414" i="87"/>
  <c r="R414" i="87"/>
  <c r="W133" i="87"/>
  <c r="W383" i="87"/>
  <c r="R424" i="87"/>
  <c r="W424" i="87"/>
  <c r="W440" i="87"/>
  <c r="R440" i="87"/>
  <c r="W51" i="87"/>
  <c r="W226" i="87"/>
  <c r="W274" i="87"/>
  <c r="W149" i="87"/>
  <c r="W201" i="87"/>
  <c r="W443" i="87"/>
  <c r="R443" i="87"/>
  <c r="R202" i="87"/>
  <c r="W202" i="87"/>
  <c r="W467" i="87"/>
  <c r="R467" i="87"/>
  <c r="W417" i="87"/>
  <c r="R417" i="87"/>
  <c r="R487" i="87"/>
  <c r="W487" i="87"/>
  <c r="W198" i="87"/>
  <c r="R412" i="87"/>
  <c r="W412" i="87"/>
  <c r="W90" i="87"/>
  <c r="V282" i="87"/>
  <c r="V156" i="87"/>
  <c r="V290" i="87"/>
  <c r="V164" i="87"/>
  <c r="I392" i="87"/>
  <c r="V392" i="87"/>
  <c r="W392" i="87"/>
  <c r="I452" i="87"/>
  <c r="V452" i="87"/>
  <c r="W452" i="87"/>
  <c r="X452" i="87"/>
  <c r="I460" i="87"/>
  <c r="V460" i="87"/>
  <c r="W460" i="87"/>
  <c r="X460" i="87"/>
  <c r="W468" i="87"/>
  <c r="R468" i="87"/>
  <c r="R118" i="87"/>
  <c r="W118" i="87"/>
  <c r="W154" i="87"/>
  <c r="W166" i="87"/>
  <c r="R166" i="87"/>
  <c r="R387" i="87"/>
  <c r="W387" i="87"/>
  <c r="W473" i="87"/>
  <c r="R473" i="87"/>
  <c r="W385" i="87"/>
  <c r="R385" i="87"/>
  <c r="W162" i="87"/>
  <c r="R407" i="87"/>
  <c r="W407" i="87"/>
  <c r="R420" i="87"/>
  <c r="W420" i="87"/>
  <c r="W75" i="87"/>
  <c r="W185" i="87"/>
  <c r="W228" i="87"/>
  <c r="W481" i="87"/>
  <c r="R481" i="87"/>
  <c r="W164" i="87"/>
  <c r="R261" i="87"/>
  <c r="W261" i="87"/>
  <c r="R441" i="87"/>
  <c r="W441" i="87"/>
  <c r="W55" i="87"/>
  <c r="W284" i="87"/>
  <c r="W291" i="87"/>
  <c r="W488" i="87"/>
  <c r="R488" i="87"/>
  <c r="W267" i="87"/>
  <c r="R267" i="87"/>
  <c r="W86" i="87"/>
  <c r="R415" i="87"/>
  <c r="W415" i="87"/>
  <c r="W190" i="87"/>
  <c r="W111" i="87"/>
  <c r="W348" i="87"/>
  <c r="R120" i="87"/>
  <c r="W120" i="87"/>
  <c r="W492" i="87"/>
  <c r="R492" i="87"/>
  <c r="W178" i="87"/>
  <c r="W174" i="87"/>
  <c r="R174" i="87"/>
  <c r="W288" i="87"/>
  <c r="W435" i="87"/>
  <c r="R435" i="87"/>
  <c r="R432" i="87"/>
  <c r="W432" i="87"/>
  <c r="R491" i="87"/>
  <c r="W491" i="87"/>
  <c r="W422" i="87"/>
  <c r="R422" i="87"/>
  <c r="W425" i="87"/>
  <c r="R425" i="87"/>
  <c r="R446" i="87"/>
  <c r="W446" i="87"/>
  <c r="W292" i="87"/>
  <c r="X363" i="87"/>
  <c r="V380" i="87"/>
  <c r="V271" i="87"/>
  <c r="V279" i="87"/>
  <c r="I447" i="87"/>
  <c r="V447" i="87"/>
  <c r="W447" i="87"/>
  <c r="X447" i="87"/>
  <c r="I455" i="87"/>
  <c r="V455" i="87"/>
  <c r="W455" i="87"/>
  <c r="X455" i="87"/>
  <c r="I463" i="87"/>
  <c r="V463" i="87"/>
  <c r="W463" i="87"/>
  <c r="X463" i="87"/>
  <c r="W409" i="87"/>
  <c r="R409" i="87"/>
  <c r="W105" i="87"/>
  <c r="W72" i="87"/>
  <c r="W282" i="87"/>
  <c r="W135" i="87"/>
  <c r="W177" i="87"/>
  <c r="W146" i="87"/>
  <c r="R84" i="87"/>
  <c r="W84" i="87"/>
  <c r="W434" i="87"/>
  <c r="R434" i="87"/>
  <c r="W301" i="87"/>
  <c r="W107" i="87"/>
  <c r="W307" i="87"/>
  <c r="W390" i="87"/>
  <c r="W283" i="87"/>
  <c r="W151" i="87"/>
  <c r="W306" i="87"/>
  <c r="W430" i="87"/>
  <c r="R430" i="87"/>
  <c r="W337" i="87"/>
  <c r="W410" i="87"/>
  <c r="R410" i="87"/>
  <c r="W109" i="87"/>
  <c r="W70" i="87"/>
  <c r="R113" i="87"/>
  <c r="W113" i="87"/>
  <c r="W199" i="87"/>
  <c r="W259" i="87"/>
  <c r="W289" i="87"/>
  <c r="W140" i="87"/>
  <c r="R168" i="87"/>
  <c r="W168" i="87"/>
  <c r="W97" i="87"/>
  <c r="W103" i="87"/>
  <c r="W310" i="87"/>
  <c r="R310" i="87"/>
  <c r="W477" i="87"/>
  <c r="R477" i="87"/>
  <c r="R264" i="87"/>
  <c r="W264" i="87"/>
  <c r="W173" i="87"/>
  <c r="R315" i="87"/>
  <c r="W315" i="87"/>
  <c r="R483" i="87"/>
  <c r="W483" i="87"/>
  <c r="R454" i="87"/>
  <c r="W454" i="87"/>
  <c r="X343" i="87"/>
  <c r="W76" i="87"/>
  <c r="W194" i="87"/>
  <c r="W147" i="87"/>
  <c r="W480" i="87"/>
  <c r="R480" i="87"/>
  <c r="W472" i="87"/>
  <c r="R472" i="87"/>
  <c r="R433" i="87"/>
  <c r="W433" i="87"/>
  <c r="W181" i="87"/>
  <c r="W304" i="87"/>
  <c r="W413" i="87"/>
  <c r="R413" i="87"/>
  <c r="R482" i="87"/>
  <c r="W482" i="87"/>
  <c r="W476" i="87"/>
  <c r="R476" i="87"/>
  <c r="W303" i="87"/>
  <c r="W59" i="87"/>
  <c r="W182" i="87"/>
  <c r="W161" i="87"/>
  <c r="W54" i="87"/>
  <c r="W305" i="87"/>
  <c r="W400" i="87"/>
  <c r="R400" i="87"/>
  <c r="W171" i="87"/>
  <c r="W439" i="87"/>
  <c r="W314" i="87"/>
  <c r="W297" i="87"/>
  <c r="W339" i="87"/>
  <c r="R308" i="87"/>
  <c r="W308" i="87"/>
  <c r="R428" i="87"/>
  <c r="W428" i="87"/>
  <c r="W131" i="87"/>
  <c r="W294" i="87"/>
  <c r="W334" i="87"/>
  <c r="R334" i="87"/>
  <c r="R386" i="87"/>
  <c r="W386" i="87"/>
  <c r="W100" i="87"/>
  <c r="W88" i="87"/>
  <c r="R160" i="87"/>
  <c r="W160" i="87"/>
  <c r="R408" i="87"/>
  <c r="W408" i="87"/>
  <c r="R411" i="87"/>
  <c r="W411" i="87"/>
  <c r="X206" i="87"/>
  <c r="V180" i="87"/>
  <c r="V151" i="87"/>
  <c r="I327" i="87"/>
  <c r="T327" i="87"/>
  <c r="U327" i="87"/>
  <c r="V327" i="87"/>
  <c r="W327" i="87"/>
  <c r="X327" i="87"/>
  <c r="I335" i="87"/>
  <c r="V335" i="87"/>
  <c r="W335" i="87"/>
  <c r="I343" i="87"/>
  <c r="V343" i="87"/>
  <c r="W343" i="87"/>
  <c r="I351" i="87"/>
  <c r="V351" i="87"/>
  <c r="W351" i="87"/>
  <c r="I359" i="87"/>
  <c r="V359" i="87"/>
  <c r="W359" i="87"/>
  <c r="I375" i="87"/>
  <c r="V375" i="87"/>
  <c r="W375" i="87"/>
  <c r="I393" i="87"/>
  <c r="V393" i="87"/>
  <c r="W393" i="87"/>
  <c r="I453" i="87"/>
  <c r="V453" i="87"/>
  <c r="W453" i="87"/>
  <c r="X453" i="87"/>
  <c r="I461" i="87"/>
  <c r="V461" i="87"/>
  <c r="W461" i="87"/>
  <c r="X461" i="87"/>
  <c r="I469" i="87"/>
  <c r="V469" i="87"/>
  <c r="W469" i="87"/>
  <c r="X469" i="87"/>
  <c r="W152" i="87"/>
  <c r="W150" i="87"/>
  <c r="W225" i="87"/>
  <c r="R399" i="87"/>
  <c r="W399" i="87"/>
  <c r="W66" i="87"/>
  <c r="R474" i="87"/>
  <c r="W474" i="87"/>
  <c r="W394" i="87"/>
  <c r="W96" i="87"/>
  <c r="W94" i="87"/>
  <c r="W142" i="87"/>
  <c r="R419" i="87"/>
  <c r="W419" i="87"/>
  <c r="W367" i="87"/>
  <c r="R367" i="87"/>
  <c r="W193" i="87"/>
  <c r="W145" i="87"/>
  <c r="W277" i="87"/>
  <c r="R116" i="87"/>
  <c r="W116" i="87"/>
  <c r="W157" i="87"/>
  <c r="W318" i="87"/>
  <c r="R316" i="87"/>
  <c r="W316" i="87"/>
  <c r="R269" i="87"/>
  <c r="W269" i="87"/>
  <c r="R395" i="87"/>
  <c r="W395" i="87"/>
  <c r="W278" i="87"/>
  <c r="W234" i="87"/>
  <c r="R465" i="87"/>
  <c r="W465" i="87"/>
  <c r="W485" i="87"/>
  <c r="R485" i="87"/>
  <c r="W95" i="87"/>
  <c r="R402" i="87"/>
  <c r="W402" i="87"/>
  <c r="W493" i="87"/>
  <c r="R493" i="87"/>
  <c r="W184" i="87"/>
  <c r="W102" i="87"/>
  <c r="R102" i="87"/>
  <c r="R265" i="87"/>
  <c r="W265" i="87"/>
  <c r="W132" i="87"/>
  <c r="W189" i="87"/>
  <c r="W89" i="87"/>
  <c r="W148" i="87"/>
  <c r="W405" i="87"/>
  <c r="R405" i="87"/>
  <c r="X351" i="87"/>
  <c r="X359" i="87"/>
  <c r="X393" i="87"/>
  <c r="I57" i="87"/>
  <c r="V57" i="87"/>
  <c r="W57" i="87"/>
  <c r="X57" i="87"/>
  <c r="I65" i="87"/>
  <c r="T65" i="87"/>
  <c r="U65" i="87"/>
  <c r="I73" i="87"/>
  <c r="T73" i="87"/>
  <c r="U73" i="87"/>
  <c r="I81" i="87"/>
  <c r="T81" i="87"/>
  <c r="U81" i="87"/>
  <c r="I91" i="87"/>
  <c r="T91" i="87"/>
  <c r="U91" i="87"/>
  <c r="I114" i="87"/>
  <c r="W114" i="87"/>
  <c r="I133" i="87"/>
  <c r="T133" i="87"/>
  <c r="U133" i="87"/>
  <c r="I143" i="87"/>
  <c r="T143" i="87"/>
  <c r="U143" i="87"/>
  <c r="I151" i="87"/>
  <c r="T151" i="87"/>
  <c r="U151" i="87"/>
  <c r="I156" i="87"/>
  <c r="T156" i="87"/>
  <c r="U156" i="87"/>
  <c r="I164" i="87"/>
  <c r="T164" i="87"/>
  <c r="U164" i="87"/>
  <c r="I180" i="87"/>
  <c r="T180" i="87"/>
  <c r="U180" i="87"/>
  <c r="I190" i="87"/>
  <c r="T190" i="87"/>
  <c r="U190" i="87"/>
  <c r="I198" i="87"/>
  <c r="T198" i="87"/>
  <c r="U198" i="87"/>
  <c r="I206" i="87"/>
  <c r="U206" i="87"/>
  <c r="V206" i="87"/>
  <c r="W206" i="87"/>
  <c r="I219" i="87"/>
  <c r="U219" i="87"/>
  <c r="V219" i="87"/>
  <c r="W219" i="87"/>
  <c r="I229" i="87"/>
  <c r="T229" i="87"/>
  <c r="U229" i="87"/>
  <c r="I237" i="87"/>
  <c r="U237" i="87"/>
  <c r="V237" i="87"/>
  <c r="W237" i="87"/>
  <c r="I245" i="87"/>
  <c r="U245" i="87"/>
  <c r="V245" i="87"/>
  <c r="W245" i="87"/>
  <c r="I271" i="87"/>
  <c r="T271" i="87"/>
  <c r="U271" i="87"/>
  <c r="I279" i="87"/>
  <c r="T279" i="87"/>
  <c r="U279" i="87"/>
  <c r="I289" i="87"/>
  <c r="T289" i="87"/>
  <c r="U289" i="87"/>
  <c r="I299" i="87"/>
  <c r="T299" i="87"/>
  <c r="U299" i="87"/>
  <c r="I307" i="87"/>
  <c r="T307" i="87"/>
  <c r="U307" i="87"/>
  <c r="I323" i="87"/>
  <c r="W323" i="87"/>
  <c r="X323" i="87"/>
  <c r="I330" i="87"/>
  <c r="T330" i="87"/>
  <c r="U330" i="87"/>
  <c r="V330" i="87"/>
  <c r="W330" i="87"/>
  <c r="X330" i="87"/>
  <c r="I338" i="87"/>
  <c r="V338" i="87"/>
  <c r="W338" i="87"/>
  <c r="I346" i="87"/>
  <c r="V346" i="87"/>
  <c r="W346" i="87"/>
  <c r="I354" i="87"/>
  <c r="V354" i="87"/>
  <c r="W354" i="87"/>
  <c r="I380" i="87"/>
  <c r="T380" i="87"/>
  <c r="U380" i="87"/>
  <c r="I388" i="87"/>
  <c r="T388" i="87"/>
  <c r="U388" i="87"/>
  <c r="I404" i="87"/>
  <c r="V404" i="87"/>
  <c r="W404" i="87"/>
  <c r="I448" i="87"/>
  <c r="V448" i="87"/>
  <c r="W448" i="87"/>
  <c r="X448" i="87"/>
  <c r="I456" i="87"/>
  <c r="V456" i="87"/>
  <c r="W456" i="87"/>
  <c r="X456" i="87"/>
  <c r="W175" i="87"/>
  <c r="W82" i="87"/>
  <c r="W134" i="87"/>
  <c r="W275" i="87"/>
  <c r="W360" i="87"/>
  <c r="R360" i="87"/>
  <c r="R478" i="87"/>
  <c r="W478" i="87"/>
  <c r="S464" i="87"/>
  <c r="X464" i="87"/>
  <c r="W139" i="87"/>
  <c r="R117" i="87"/>
  <c r="W117" i="87"/>
  <c r="W73" i="87"/>
  <c r="R442" i="87"/>
  <c r="W442" i="87"/>
  <c r="W299" i="87"/>
  <c r="W271" i="87"/>
  <c r="W68" i="87"/>
  <c r="W379" i="87"/>
  <c r="W286" i="87"/>
  <c r="W200" i="87"/>
  <c r="W79" i="87"/>
  <c r="R374" i="87"/>
  <c r="W374" i="87"/>
  <c r="W229" i="87"/>
  <c r="W309" i="87"/>
  <c r="R309" i="87"/>
  <c r="W180" i="87"/>
  <c r="W380" i="87"/>
  <c r="W52" i="87"/>
  <c r="W69" i="87"/>
  <c r="R104" i="87"/>
  <c r="W104" i="87"/>
  <c r="R494" i="87"/>
  <c r="W494" i="87"/>
  <c r="W397" i="87"/>
  <c r="R397" i="87"/>
  <c r="R475" i="87"/>
  <c r="W475" i="87"/>
  <c r="W418" i="87"/>
  <c r="R418" i="87"/>
  <c r="W143" i="87"/>
  <c r="S252" i="87"/>
  <c r="X252" i="87"/>
  <c r="R124" i="87"/>
  <c r="W124" i="87"/>
  <c r="W279" i="87"/>
  <c r="W153" i="87"/>
  <c r="W276" i="87"/>
  <c r="W262" i="87"/>
  <c r="W258" i="87"/>
  <c r="W188" i="87"/>
  <c r="R319" i="87"/>
  <c r="W319" i="87"/>
  <c r="X245" i="87"/>
  <c r="V143" i="87"/>
  <c r="X371" i="87"/>
  <c r="X338" i="87"/>
  <c r="X347" i="87"/>
  <c r="V289" i="87"/>
  <c r="X335" i="87"/>
  <c r="X392" i="87"/>
  <c r="W302" i="87"/>
  <c r="W144" i="87"/>
  <c r="W176" i="87"/>
  <c r="W110" i="87"/>
  <c r="W290" i="87"/>
  <c r="W56" i="87"/>
  <c r="W273" i="87"/>
  <c r="W227" i="87"/>
  <c r="R427" i="87"/>
  <c r="W427" i="87"/>
  <c r="R268" i="87"/>
  <c r="W268" i="87"/>
  <c r="W300" i="87"/>
  <c r="W429" i="87"/>
  <c r="R429" i="87"/>
  <c r="W257" i="87"/>
  <c r="W62" i="87"/>
  <c r="W65" i="87"/>
  <c r="W81" i="87"/>
  <c r="R495" i="87"/>
  <c r="W495" i="87"/>
  <c r="W156" i="87"/>
  <c r="W293" i="87"/>
  <c r="W384" i="87"/>
  <c r="R384" i="87"/>
  <c r="R486" i="87"/>
  <c r="W486" i="87"/>
  <c r="W53" i="87"/>
  <c r="W298" i="87"/>
  <c r="W183" i="87"/>
  <c r="W158" i="87"/>
  <c r="W221" i="87"/>
  <c r="R479" i="87"/>
  <c r="W479" i="87"/>
  <c r="P47" i="97"/>
  <c r="X355" i="87"/>
  <c r="V299" i="87"/>
  <c r="V307" i="87"/>
  <c r="V65" i="87"/>
  <c r="V229" i="87"/>
  <c r="V73" i="87"/>
  <c r="V300" i="87"/>
  <c r="I462" i="87"/>
  <c r="V462" i="87"/>
  <c r="W462" i="87"/>
  <c r="X462" i="87"/>
  <c r="I470" i="87"/>
  <c r="V470" i="87"/>
  <c r="W470" i="87"/>
  <c r="X470" i="87"/>
  <c r="R112" i="87"/>
  <c r="W112" i="87"/>
  <c r="W489" i="87"/>
  <c r="R489" i="87"/>
  <c r="W224" i="87"/>
  <c r="R165" i="87"/>
  <c r="W165" i="87"/>
  <c r="W74" i="87"/>
  <c r="W444" i="87"/>
  <c r="R444" i="87"/>
  <c r="W63" i="87"/>
  <c r="W295" i="87"/>
  <c r="W91" i="87"/>
  <c r="R490" i="87"/>
  <c r="W490" i="87"/>
  <c r="R172" i="87"/>
  <c r="W172" i="87"/>
  <c r="W431" i="87"/>
  <c r="R431" i="87"/>
  <c r="R167" i="87"/>
  <c r="W167" i="87"/>
  <c r="W205" i="87"/>
  <c r="W426" i="87"/>
  <c r="R426" i="87"/>
  <c r="R445" i="87"/>
  <c r="W445" i="87"/>
  <c r="W313" i="87"/>
  <c r="R313" i="87"/>
  <c r="W170" i="87"/>
  <c r="R466" i="87"/>
  <c r="W466" i="87"/>
  <c r="R398" i="87"/>
  <c r="W398" i="87"/>
  <c r="W396" i="87"/>
  <c r="R396" i="87"/>
  <c r="W127" i="87"/>
  <c r="R127" i="87"/>
  <c r="W263" i="87"/>
  <c r="R263" i="87"/>
  <c r="W388" i="87"/>
  <c r="R312" i="87"/>
  <c r="W312" i="87"/>
  <c r="W92" i="87"/>
  <c r="W232" i="87"/>
  <c r="W230" i="87"/>
  <c r="R311" i="87"/>
  <c r="W311" i="87"/>
  <c r="W389" i="87"/>
  <c r="R389" i="87"/>
  <c r="W141" i="87"/>
  <c r="W61" i="87"/>
  <c r="W197" i="87"/>
  <c r="W64" i="87"/>
  <c r="R416" i="87"/>
  <c r="W416" i="87"/>
  <c r="X381" i="87"/>
  <c r="X375" i="87"/>
  <c r="V272" i="87"/>
  <c r="Q285" i="87"/>
  <c r="I285" i="87"/>
  <c r="W285" i="87"/>
  <c r="O285" i="87"/>
  <c r="T285" i="87"/>
  <c r="U285" i="87"/>
  <c r="P285" i="87"/>
  <c r="W260" i="87"/>
  <c r="I254" i="87"/>
  <c r="W254" i="87"/>
  <c r="X254" i="87"/>
  <c r="U254" i="87"/>
  <c r="V254" i="87"/>
  <c r="W255" i="87"/>
  <c r="I253" i="87"/>
  <c r="W253" i="87"/>
  <c r="U253" i="87"/>
  <c r="X253" i="87"/>
  <c r="V253" i="87"/>
  <c r="I255" i="87"/>
  <c r="T255" i="87"/>
  <c r="U255" i="87"/>
  <c r="W270" i="87"/>
  <c r="I222" i="87"/>
  <c r="U222" i="87"/>
  <c r="O222" i="87"/>
  <c r="T222" i="87"/>
  <c r="V222" i="87"/>
  <c r="W222" i="87"/>
  <c r="W137" i="87"/>
  <c r="I137" i="87"/>
  <c r="T137" i="87"/>
  <c r="U137" i="87"/>
  <c r="V137" i="87"/>
  <c r="W108" i="87"/>
  <c r="I108" i="87"/>
  <c r="T108" i="87"/>
  <c r="U108" i="87"/>
  <c r="U90" i="25"/>
  <c r="U286" i="25"/>
  <c r="U426" i="25"/>
  <c r="U441" i="25"/>
  <c r="U400" i="25"/>
  <c r="U466" i="25"/>
  <c r="U23" i="25"/>
  <c r="U34" i="25"/>
  <c r="U69" i="25"/>
  <c r="U95" i="25"/>
  <c r="U102" i="25"/>
  <c r="U386" i="25"/>
  <c r="U276" i="25"/>
  <c r="U183" i="25"/>
  <c r="U409" i="25"/>
  <c r="U150" i="25"/>
  <c r="U87" i="25"/>
  <c r="U231" i="25"/>
  <c r="U179" i="25"/>
  <c r="U290" i="25"/>
  <c r="U56" i="25"/>
  <c r="U170" i="25"/>
  <c r="U291" i="25"/>
  <c r="U337" i="25"/>
  <c r="U300" i="25"/>
  <c r="U52" i="25"/>
  <c r="U263" i="25"/>
  <c r="U465" i="25"/>
  <c r="U494" i="25"/>
  <c r="U29" i="25"/>
  <c r="U348" i="25"/>
  <c r="U10" i="25"/>
  <c r="U402" i="25"/>
  <c r="U168" i="25"/>
  <c r="U149" i="25"/>
  <c r="U114" i="25"/>
  <c r="U425" i="25"/>
  <c r="U412" i="25"/>
  <c r="U283" i="25"/>
  <c r="U314" i="25"/>
  <c r="U113" i="25"/>
  <c r="U428" i="25"/>
  <c r="U9" i="25"/>
  <c r="U435" i="25"/>
  <c r="U153" i="25"/>
  <c r="U280" i="25"/>
  <c r="U270" i="25"/>
  <c r="U417" i="25"/>
  <c r="U173" i="25"/>
  <c r="U221" i="25"/>
  <c r="U198" i="25"/>
  <c r="U411" i="25"/>
  <c r="U26" i="25"/>
  <c r="U266" i="25"/>
  <c r="U436" i="25"/>
  <c r="U66" i="25"/>
  <c r="U135" i="25"/>
  <c r="U444" i="25"/>
  <c r="U385" i="25"/>
  <c r="U181" i="25"/>
  <c r="U117" i="25"/>
  <c r="U73" i="25"/>
  <c r="U91" i="25"/>
  <c r="U107" i="25"/>
  <c r="U303" i="25"/>
  <c r="U68" i="25"/>
  <c r="U167" i="25"/>
  <c r="U205" i="25"/>
  <c r="U277" i="25"/>
  <c r="U110" i="25"/>
  <c r="U17" i="25"/>
  <c r="U306" i="25"/>
  <c r="U157" i="25"/>
  <c r="U318" i="25"/>
  <c r="U229" i="25"/>
  <c r="U370" i="25"/>
  <c r="U410" i="25"/>
  <c r="U268" i="25"/>
  <c r="U382" i="25"/>
  <c r="U395" i="25"/>
  <c r="U278" i="25"/>
  <c r="U475" i="25"/>
  <c r="U495" i="25"/>
  <c r="U226" i="25"/>
  <c r="U156" i="25"/>
  <c r="U293" i="25"/>
  <c r="U265" i="25"/>
  <c r="U486" i="25"/>
  <c r="U467" i="25"/>
  <c r="U258" i="25"/>
  <c r="U479" i="25"/>
  <c r="U76" i="25"/>
  <c r="U175" i="25"/>
  <c r="U82" i="25"/>
  <c r="U147" i="25"/>
  <c r="U480" i="25"/>
  <c r="U474" i="25"/>
  <c r="U255" i="25"/>
  <c r="Q35" i="69"/>
  <c r="Q35" i="97"/>
  <c r="U394" i="25"/>
  <c r="U21" i="25"/>
  <c r="U67" i="25"/>
  <c r="U434" i="25"/>
  <c r="U482" i="25"/>
  <c r="U302" i="25"/>
  <c r="U431" i="25"/>
  <c r="U196" i="25"/>
  <c r="U45" i="25"/>
  <c r="U390" i="25"/>
  <c r="U164" i="25"/>
  <c r="U261" i="25"/>
  <c r="U161" i="25"/>
  <c r="U200" i="25"/>
  <c r="U313" i="25"/>
  <c r="U171" i="25"/>
  <c r="U396" i="25"/>
  <c r="U429" i="25"/>
  <c r="U415" i="25"/>
  <c r="U133" i="25"/>
  <c r="U111" i="25"/>
  <c r="U65" i="25"/>
  <c r="U424" i="25"/>
  <c r="U259" i="25"/>
  <c r="U440" i="25"/>
  <c r="U51" i="25"/>
  <c r="U492" i="25"/>
  <c r="U131" i="25"/>
  <c r="U174" i="25"/>
  <c r="U32" i="25"/>
  <c r="U311" i="25"/>
  <c r="U202" i="25"/>
  <c r="U264" i="25"/>
  <c r="U298" i="25"/>
  <c r="U315" i="25"/>
  <c r="U148" i="25"/>
  <c r="U483" i="25"/>
  <c r="U292" i="25"/>
  <c r="U262" i="25"/>
  <c r="U422" i="25"/>
  <c r="U88" i="25"/>
  <c r="U405" i="25"/>
  <c r="U118" i="25"/>
  <c r="U154" i="25"/>
  <c r="U224" i="25"/>
  <c r="U165" i="25"/>
  <c r="U472" i="25"/>
  <c r="U473" i="25"/>
  <c r="U484" i="25"/>
  <c r="U159" i="25"/>
  <c r="U299" i="25"/>
  <c r="U307" i="25"/>
  <c r="U139" i="25"/>
  <c r="U295" i="25"/>
  <c r="U93" i="25"/>
  <c r="U301" i="25"/>
  <c r="U271" i="25"/>
  <c r="U228" i="25"/>
  <c r="U59" i="25"/>
  <c r="U481" i="25"/>
  <c r="U84" i="25"/>
  <c r="U142" i="25"/>
  <c r="U75" i="25"/>
  <c r="U476" i="25"/>
  <c r="U130" i="25"/>
  <c r="U423" i="25"/>
  <c r="U185" i="25"/>
  <c r="U269" i="25"/>
  <c r="U109" i="25"/>
  <c r="U297" i="25"/>
  <c r="U485" i="25"/>
  <c r="U308" i="25"/>
  <c r="U184" i="25"/>
  <c r="U443" i="25"/>
  <c r="U132" i="25"/>
  <c r="U189" i="25"/>
  <c r="U112" i="25"/>
  <c r="U468" i="25"/>
  <c r="U194" i="25"/>
  <c r="U166" i="25"/>
  <c r="U317" i="25"/>
  <c r="U360" i="25"/>
  <c r="U433" i="25"/>
  <c r="U146" i="25"/>
  <c r="U96" i="25"/>
  <c r="U50" i="25"/>
  <c r="U420" i="25"/>
  <c r="U193" i="25"/>
  <c r="U99" i="25"/>
  <c r="U14" i="25"/>
  <c r="U54" i="25"/>
  <c r="U79" i="25"/>
  <c r="U445" i="25"/>
  <c r="U55" i="25"/>
  <c r="U374" i="25"/>
  <c r="U227" i="25"/>
  <c r="U169" i="25"/>
  <c r="U398" i="25"/>
  <c r="U267" i="25"/>
  <c r="U380" i="25"/>
  <c r="U257" i="25"/>
  <c r="U388" i="25"/>
  <c r="U137" i="25"/>
  <c r="U418" i="25"/>
  <c r="U92" i="25"/>
  <c r="U178" i="25"/>
  <c r="U232" i="25"/>
  <c r="U230" i="25"/>
  <c r="U124" i="25"/>
  <c r="U279" i="25"/>
  <c r="U389" i="25"/>
  <c r="U158" i="25"/>
  <c r="U487" i="25"/>
  <c r="U416" i="25"/>
  <c r="U94" i="25"/>
  <c r="U490" i="25"/>
  <c r="U145" i="25"/>
  <c r="U144" i="25"/>
  <c r="U305" i="25"/>
  <c r="U316" i="25"/>
  <c r="U488" i="25"/>
  <c r="U180" i="25"/>
  <c r="U36" i="25"/>
  <c r="U62" i="25"/>
  <c r="U397" i="25"/>
  <c r="U143" i="25"/>
  <c r="U334" i="25"/>
  <c r="U141" i="25"/>
  <c r="U89" i="25"/>
  <c r="U319" i="25"/>
  <c r="U101" i="25"/>
  <c r="U152" i="25"/>
  <c r="U72" i="25"/>
  <c r="U273" i="25"/>
  <c r="U274" i="25"/>
  <c r="U384" i="25"/>
  <c r="U432" i="25"/>
  <c r="U64" i="25"/>
  <c r="U489" i="25"/>
  <c r="U27" i="25"/>
  <c r="U134" i="25"/>
  <c r="U275" i="25"/>
  <c r="U282" i="25"/>
  <c r="U136" i="25"/>
  <c r="U177" i="25"/>
  <c r="U40" i="25"/>
  <c r="U442" i="25"/>
  <c r="U233" i="25"/>
  <c r="U379" i="25"/>
  <c r="Q33" i="97"/>
  <c r="Q33" i="69"/>
  <c r="U284" i="25"/>
  <c r="U309" i="25"/>
  <c r="U439" i="25"/>
  <c r="U86" i="25"/>
  <c r="U33" i="25"/>
  <c r="U339" i="25"/>
  <c r="U81" i="25"/>
  <c r="U289" i="25"/>
  <c r="U294" i="25"/>
  <c r="U288" i="25"/>
  <c r="U61" i="25"/>
  <c r="U19" i="25"/>
  <c r="U195" i="25"/>
  <c r="U272" i="25"/>
  <c r="U285" i="25"/>
  <c r="U304" i="25"/>
  <c r="U332" i="25"/>
  <c r="U367" i="25"/>
  <c r="U176" i="25"/>
  <c r="U182" i="25"/>
  <c r="U186" i="25"/>
  <c r="U222" i="25"/>
  <c r="U430" i="25"/>
  <c r="U427" i="25"/>
  <c r="U43" i="25"/>
  <c r="U234" i="25"/>
  <c r="U104" i="25"/>
  <c r="U493" i="25"/>
  <c r="U310" i="25"/>
  <c r="U477" i="25"/>
  <c r="U53" i="25"/>
  <c r="U108" i="25"/>
  <c r="U421" i="25"/>
  <c r="U225" i="25"/>
  <c r="U399" i="25"/>
  <c r="U387" i="25"/>
  <c r="U74" i="25"/>
  <c r="U478" i="25"/>
  <c r="U47" i="25"/>
  <c r="U98" i="25"/>
  <c r="U63" i="25"/>
  <c r="U162" i="25"/>
  <c r="U407" i="25"/>
  <c r="U413" i="25"/>
  <c r="U419" i="25"/>
  <c r="U71" i="25"/>
  <c r="U172" i="25"/>
  <c r="U260" i="25"/>
  <c r="U151" i="25"/>
  <c r="U116" i="25"/>
  <c r="U401" i="25"/>
  <c r="U41" i="25"/>
  <c r="U287" i="25"/>
  <c r="U127" i="25"/>
  <c r="U414" i="25"/>
  <c r="U70" i="25"/>
  <c r="U190" i="25"/>
  <c r="U383" i="25"/>
  <c r="U199" i="25"/>
  <c r="U312" i="25"/>
  <c r="U120" i="25"/>
  <c r="U140" i="25"/>
  <c r="U97" i="25"/>
  <c r="U103" i="25"/>
  <c r="U201" i="25"/>
  <c r="U491" i="25"/>
  <c r="U100" i="25"/>
  <c r="U197" i="25"/>
  <c r="U160" i="25"/>
  <c r="U188" i="25"/>
  <c r="U11" i="25"/>
  <c r="U446" i="25"/>
  <c r="U408" i="25"/>
  <c r="U454" i="25"/>
  <c r="U13" i="25"/>
  <c r="G19" i="86"/>
  <c r="G18" i="86"/>
  <c r="U49" i="25"/>
  <c r="T8" i="25"/>
  <c r="P46" i="69"/>
  <c r="P47" i="69"/>
  <c r="Q32" i="69" l="1"/>
  <c r="R34" i="97"/>
  <c r="R34" i="69"/>
  <c r="Q32" i="97"/>
  <c r="X201" i="87"/>
  <c r="X151" i="87"/>
  <c r="X421" i="87"/>
  <c r="S421" i="87"/>
  <c r="S332" i="87"/>
  <c r="X332" i="87"/>
  <c r="X284" i="87"/>
  <c r="X384" i="87"/>
  <c r="S384" i="87"/>
  <c r="S316" i="87"/>
  <c r="X316" i="87"/>
  <c r="S418" i="87"/>
  <c r="X418" i="87"/>
  <c r="X193" i="87"/>
  <c r="S308" i="87"/>
  <c r="X308" i="87"/>
  <c r="X301" i="87"/>
  <c r="S422" i="87"/>
  <c r="X422" i="87"/>
  <c r="X259" i="87"/>
  <c r="X171" i="87"/>
  <c r="X70" i="87"/>
  <c r="S427" i="87"/>
  <c r="X427" i="87"/>
  <c r="X282" i="87"/>
  <c r="S389" i="87"/>
  <c r="X389" i="87"/>
  <c r="S485" i="87"/>
  <c r="X485" i="87"/>
  <c r="S424" i="87"/>
  <c r="X424" i="87"/>
  <c r="X114" i="87"/>
  <c r="S172" i="87"/>
  <c r="X172" i="87"/>
  <c r="X188" i="87"/>
  <c r="S477" i="87"/>
  <c r="X477" i="87"/>
  <c r="X379" i="87"/>
  <c r="X257" i="87"/>
  <c r="X100" i="87"/>
  <c r="X199" i="87"/>
  <c r="S401" i="87"/>
  <c r="X401" i="87"/>
  <c r="S407" i="87"/>
  <c r="X407" i="87"/>
  <c r="S399" i="87"/>
  <c r="X399" i="87"/>
  <c r="S104" i="87"/>
  <c r="X104" i="87"/>
  <c r="X176" i="87"/>
  <c r="X61" i="87"/>
  <c r="X439" i="87"/>
  <c r="X64" i="87"/>
  <c r="S319" i="87"/>
  <c r="X319" i="87"/>
  <c r="X180" i="87"/>
  <c r="S416" i="87"/>
  <c r="X416" i="87"/>
  <c r="X178" i="87"/>
  <c r="S398" i="87"/>
  <c r="X398" i="87"/>
  <c r="S360" i="87"/>
  <c r="X360" i="87"/>
  <c r="X443" i="87"/>
  <c r="S443" i="87"/>
  <c r="S423" i="87"/>
  <c r="X423" i="87"/>
  <c r="X228" i="87"/>
  <c r="X159" i="87"/>
  <c r="S405" i="87"/>
  <c r="X405" i="87"/>
  <c r="X298" i="87"/>
  <c r="X51" i="87"/>
  <c r="X429" i="87"/>
  <c r="S429" i="87"/>
  <c r="X390" i="87"/>
  <c r="X82" i="87"/>
  <c r="X293" i="87"/>
  <c r="S268" i="87"/>
  <c r="X268" i="87"/>
  <c r="X110" i="87"/>
  <c r="X73" i="87"/>
  <c r="X266" i="87"/>
  <c r="S266" i="87"/>
  <c r="X283" i="87"/>
  <c r="X348" i="87"/>
  <c r="X291" i="87"/>
  <c r="X409" i="87"/>
  <c r="S409" i="87"/>
  <c r="S167" i="87"/>
  <c r="X167" i="87"/>
  <c r="S435" i="87"/>
  <c r="X435" i="87"/>
  <c r="S386" i="87"/>
  <c r="X386" i="87"/>
  <c r="S454" i="87"/>
  <c r="X454" i="87"/>
  <c r="S491" i="87"/>
  <c r="X491" i="87"/>
  <c r="X383" i="87"/>
  <c r="S116" i="87"/>
  <c r="X116" i="87"/>
  <c r="X162" i="87"/>
  <c r="X225" i="87"/>
  <c r="X234" i="87"/>
  <c r="X367" i="87"/>
  <c r="S367" i="87"/>
  <c r="X288" i="87"/>
  <c r="X309" i="87"/>
  <c r="S309" i="87"/>
  <c r="X177" i="87"/>
  <c r="S432" i="87"/>
  <c r="X432" i="87"/>
  <c r="X89" i="87"/>
  <c r="X488" i="87"/>
  <c r="S488" i="87"/>
  <c r="S487" i="87"/>
  <c r="X487" i="87"/>
  <c r="X92" i="87"/>
  <c r="X169" i="87"/>
  <c r="X99" i="87"/>
  <c r="X317" i="87"/>
  <c r="X184" i="87"/>
  <c r="X130" i="87"/>
  <c r="S130" i="87"/>
  <c r="X271" i="87"/>
  <c r="X484" i="87"/>
  <c r="S484" i="87"/>
  <c r="X88" i="87"/>
  <c r="S264" i="87"/>
  <c r="X264" i="87"/>
  <c r="S440" i="87"/>
  <c r="X440" i="87"/>
  <c r="X396" i="87"/>
  <c r="S396" i="87"/>
  <c r="X394" i="87"/>
  <c r="X175" i="87"/>
  <c r="X156" i="87"/>
  <c r="S410" i="87"/>
  <c r="X410" i="87"/>
  <c r="X277" i="87"/>
  <c r="S117" i="87"/>
  <c r="X117" i="87"/>
  <c r="S412" i="87"/>
  <c r="X412" i="87"/>
  <c r="X170" i="87"/>
  <c r="X183" i="87"/>
  <c r="S466" i="87"/>
  <c r="X466" i="87"/>
  <c r="X76" i="87"/>
  <c r="X226" i="87"/>
  <c r="S370" i="87"/>
  <c r="X370" i="87"/>
  <c r="X205" i="87"/>
  <c r="X181" i="87"/>
  <c r="X105" i="87"/>
  <c r="X153" i="87"/>
  <c r="X425" i="87"/>
  <c r="S425" i="87"/>
  <c r="S494" i="87"/>
  <c r="X494" i="87"/>
  <c r="X56" i="87"/>
  <c r="X276" i="87"/>
  <c r="X400" i="87"/>
  <c r="S400" i="87"/>
  <c r="S408" i="87"/>
  <c r="X408" i="87"/>
  <c r="X190" i="87"/>
  <c r="X63" i="87"/>
  <c r="X294" i="87"/>
  <c r="X136" i="87"/>
  <c r="X141" i="87"/>
  <c r="X158" i="87"/>
  <c r="X227" i="87"/>
  <c r="X166" i="87"/>
  <c r="S166" i="87"/>
  <c r="X476" i="87"/>
  <c r="S476" i="87"/>
  <c r="S473" i="87"/>
  <c r="X473" i="87"/>
  <c r="S202" i="87"/>
  <c r="X202" i="87"/>
  <c r="X196" i="87"/>
  <c r="S446" i="87"/>
  <c r="X446" i="87"/>
  <c r="X289" i="87"/>
  <c r="X334" i="87"/>
  <c r="S334" i="87"/>
  <c r="S420" i="87"/>
  <c r="X420" i="87"/>
  <c r="X93" i="87"/>
  <c r="S311" i="87"/>
  <c r="X311" i="87"/>
  <c r="X229" i="87"/>
  <c r="X275" i="87"/>
  <c r="X273" i="87"/>
  <c r="X143" i="87"/>
  <c r="X144" i="87"/>
  <c r="X279" i="87"/>
  <c r="X388" i="87"/>
  <c r="X55" i="87"/>
  <c r="X50" i="87"/>
  <c r="S468" i="87"/>
  <c r="X468" i="87"/>
  <c r="X297" i="87"/>
  <c r="X142" i="87"/>
  <c r="X295" i="87"/>
  <c r="X165" i="87"/>
  <c r="S165" i="87"/>
  <c r="X292" i="87"/>
  <c r="X65" i="87"/>
  <c r="X200" i="87"/>
  <c r="X302" i="87"/>
  <c r="X258" i="87"/>
  <c r="S475" i="87"/>
  <c r="X475" i="87"/>
  <c r="X318" i="87"/>
  <c r="X68" i="87"/>
  <c r="S444" i="87"/>
  <c r="X444" i="87"/>
  <c r="X198" i="87"/>
  <c r="X149" i="87"/>
  <c r="X263" i="87"/>
  <c r="S263" i="87"/>
  <c r="X179" i="87"/>
  <c r="X102" i="87"/>
  <c r="S102" i="87"/>
  <c r="S426" i="87"/>
  <c r="X426" i="87"/>
  <c r="X53" i="87"/>
  <c r="X140" i="87"/>
  <c r="X339" i="87"/>
  <c r="X145" i="87"/>
  <c r="X112" i="87"/>
  <c r="S112" i="87"/>
  <c r="X139" i="87"/>
  <c r="S483" i="87"/>
  <c r="X483" i="87"/>
  <c r="X174" i="87"/>
  <c r="S174" i="87"/>
  <c r="X111" i="87"/>
  <c r="S482" i="87"/>
  <c r="X482" i="87"/>
  <c r="S474" i="87"/>
  <c r="X474" i="87"/>
  <c r="X467" i="87"/>
  <c r="S467" i="87"/>
  <c r="X278" i="87"/>
  <c r="X157" i="87"/>
  <c r="X303" i="87"/>
  <c r="X135" i="87"/>
  <c r="X221" i="87"/>
  <c r="S428" i="87"/>
  <c r="X428" i="87"/>
  <c r="S168" i="87"/>
  <c r="X168" i="87"/>
  <c r="X52" i="87"/>
  <c r="X231" i="87"/>
  <c r="X95" i="87"/>
  <c r="X286" i="87"/>
  <c r="X103" i="87"/>
  <c r="X304" i="87"/>
  <c r="X274" i="87"/>
  <c r="X194" i="87"/>
  <c r="X472" i="87"/>
  <c r="S472" i="87"/>
  <c r="X313" i="87"/>
  <c r="S313" i="87"/>
  <c r="S479" i="87"/>
  <c r="X479" i="87"/>
  <c r="S385" i="87"/>
  <c r="X385" i="87"/>
  <c r="X290" i="87"/>
  <c r="X97" i="87"/>
  <c r="X81" i="87"/>
  <c r="X127" i="87"/>
  <c r="S127" i="87"/>
  <c r="S478" i="87"/>
  <c r="X478" i="87"/>
  <c r="X272" i="87"/>
  <c r="X72" i="87"/>
  <c r="S124" i="87"/>
  <c r="X124" i="87"/>
  <c r="X96" i="87"/>
  <c r="X224" i="87"/>
  <c r="S160" i="87"/>
  <c r="X160" i="87"/>
  <c r="S120" i="87"/>
  <c r="X120" i="87"/>
  <c r="X287" i="87"/>
  <c r="S419" i="87"/>
  <c r="X419" i="87"/>
  <c r="X74" i="87"/>
  <c r="S310" i="87"/>
  <c r="X310" i="87"/>
  <c r="X186" i="87"/>
  <c r="X195" i="87"/>
  <c r="X233" i="87"/>
  <c r="X152" i="87"/>
  <c r="X62" i="87"/>
  <c r="S490" i="87"/>
  <c r="X490" i="87"/>
  <c r="X230" i="87"/>
  <c r="X380" i="87"/>
  <c r="X79" i="87"/>
  <c r="X146" i="87"/>
  <c r="X189" i="87"/>
  <c r="S269" i="87"/>
  <c r="X269" i="87"/>
  <c r="S481" i="87"/>
  <c r="X481" i="87"/>
  <c r="X307" i="87"/>
  <c r="X154" i="87"/>
  <c r="X148" i="87"/>
  <c r="X131" i="87"/>
  <c r="X133" i="87"/>
  <c r="S261" i="87"/>
  <c r="X261" i="87"/>
  <c r="X434" i="87"/>
  <c r="S434" i="87"/>
  <c r="X480" i="87"/>
  <c r="S480" i="87"/>
  <c r="S486" i="87"/>
  <c r="X486" i="87"/>
  <c r="S395" i="87"/>
  <c r="X395" i="87"/>
  <c r="X306" i="87"/>
  <c r="X107" i="87"/>
  <c r="X66" i="87"/>
  <c r="X173" i="87"/>
  <c r="X113" i="87"/>
  <c r="S113" i="87"/>
  <c r="S402" i="87"/>
  <c r="X402" i="87"/>
  <c r="X300" i="87"/>
  <c r="X87" i="87"/>
  <c r="X69" i="87"/>
  <c r="X90" i="87"/>
  <c r="X305" i="87"/>
  <c r="S374" i="87"/>
  <c r="X374" i="87"/>
  <c r="X75" i="87"/>
  <c r="X262" i="87"/>
  <c r="S431" i="87"/>
  <c r="X431" i="87"/>
  <c r="S495" i="87"/>
  <c r="X495" i="87"/>
  <c r="S411" i="87"/>
  <c r="X411" i="87"/>
  <c r="S465" i="87"/>
  <c r="X465" i="87"/>
  <c r="S441" i="87"/>
  <c r="X441" i="87"/>
  <c r="S414" i="87"/>
  <c r="X414" i="87"/>
  <c r="S430" i="87"/>
  <c r="X430" i="87"/>
  <c r="X71" i="87"/>
  <c r="X134" i="87"/>
  <c r="S397" i="87"/>
  <c r="X397" i="87"/>
  <c r="S445" i="87"/>
  <c r="X445" i="87"/>
  <c r="X109" i="87"/>
  <c r="S84" i="87"/>
  <c r="X84" i="87"/>
  <c r="X161" i="87"/>
  <c r="X197" i="87"/>
  <c r="S312" i="87"/>
  <c r="X312" i="87"/>
  <c r="X413" i="87"/>
  <c r="S413" i="87"/>
  <c r="S387" i="87"/>
  <c r="X387" i="87"/>
  <c r="S493" i="87"/>
  <c r="X493" i="87"/>
  <c r="X182" i="87"/>
  <c r="X86" i="87"/>
  <c r="S442" i="87"/>
  <c r="X442" i="87"/>
  <c r="S489" i="87"/>
  <c r="X489" i="87"/>
  <c r="S101" i="87"/>
  <c r="X101" i="87"/>
  <c r="X94" i="87"/>
  <c r="X232" i="87"/>
  <c r="X267" i="87"/>
  <c r="S267" i="87"/>
  <c r="X54" i="87"/>
  <c r="S433" i="87"/>
  <c r="X433" i="87"/>
  <c r="X132" i="87"/>
  <c r="X185" i="87"/>
  <c r="X59" i="87"/>
  <c r="X299" i="87"/>
  <c r="X118" i="87"/>
  <c r="S118" i="87"/>
  <c r="S315" i="87"/>
  <c r="X315" i="87"/>
  <c r="X492" i="87"/>
  <c r="S492" i="87"/>
  <c r="S415" i="87"/>
  <c r="X415" i="87"/>
  <c r="X164" i="87"/>
  <c r="X67" i="87"/>
  <c r="X147" i="87"/>
  <c r="S265" i="87"/>
  <c r="X265" i="87"/>
  <c r="X382" i="87"/>
  <c r="X91" i="87"/>
  <c r="S436" i="87"/>
  <c r="X436" i="87"/>
  <c r="X417" i="87"/>
  <c r="S417" i="87"/>
  <c r="X314" i="87"/>
  <c r="X337" i="87"/>
  <c r="X150" i="87"/>
  <c r="Q47" i="97"/>
  <c r="X285" i="87"/>
  <c r="X280" i="87"/>
  <c r="X260" i="87"/>
  <c r="X270" i="87"/>
  <c r="X255" i="87"/>
  <c r="X222" i="87"/>
  <c r="X137" i="87"/>
  <c r="X108" i="87"/>
  <c r="R33" i="97"/>
  <c r="R33" i="69"/>
  <c r="R35" i="97"/>
  <c r="R35" i="69"/>
  <c r="H19" i="86"/>
  <c r="H18" i="86"/>
  <c r="U8" i="25"/>
  <c r="Q47" i="69"/>
  <c r="Q46" i="69"/>
  <c r="AJ217" i="25"/>
  <c r="AI217" i="25"/>
  <c r="Q46" i="97" s="1"/>
  <c r="AH217" i="25"/>
  <c r="P46" i="97" s="1"/>
  <c r="AG217" i="25"/>
  <c r="O46" i="97" s="1"/>
  <c r="AJ98" i="25"/>
  <c r="X98" i="87" s="1"/>
  <c r="AI98" i="25"/>
  <c r="W98" i="87" s="1"/>
  <c r="AH98" i="25"/>
  <c r="V98" i="87" s="1"/>
  <c r="AG98" i="25"/>
  <c r="U98" i="87" s="1"/>
  <c r="AJ80" i="25"/>
  <c r="X80" i="87" s="1"/>
  <c r="AI80" i="25"/>
  <c r="W80" i="87" s="1"/>
  <c r="AH80" i="25"/>
  <c r="V80" i="87" s="1"/>
  <c r="AG80" i="25"/>
  <c r="AJ45" i="25"/>
  <c r="AI45" i="25"/>
  <c r="AH45" i="25"/>
  <c r="AG45" i="25"/>
  <c r="AJ34" i="25"/>
  <c r="AI34" i="25"/>
  <c r="AH34" i="25"/>
  <c r="AG34" i="25"/>
  <c r="R32" i="97" l="1"/>
  <c r="R32" i="69"/>
  <c r="Q40" i="69"/>
  <c r="R40" i="69"/>
  <c r="O45" i="69"/>
  <c r="Q45" i="69"/>
  <c r="P40" i="69"/>
  <c r="P45" i="69"/>
  <c r="I19" i="86"/>
  <c r="I18" i="86"/>
  <c r="J377" i="25" l="1"/>
  <c r="D377" i="87" s="1"/>
  <c r="J376" i="25"/>
  <c r="D376" i="87" s="1"/>
  <c r="J375" i="25"/>
  <c r="D375" i="87" s="1"/>
  <c r="J374" i="25"/>
  <c r="D374" i="87" s="1"/>
  <c r="J373" i="25"/>
  <c r="D373" i="87" s="1"/>
  <c r="J372" i="25"/>
  <c r="D372" i="87" s="1"/>
  <c r="J371" i="25"/>
  <c r="D371" i="87" s="1"/>
  <c r="J370" i="25"/>
  <c r="D370" i="87" s="1"/>
  <c r="J369" i="25"/>
  <c r="D369" i="87" s="1"/>
  <c r="J368" i="25"/>
  <c r="D368" i="87" s="1"/>
  <c r="J367" i="25"/>
  <c r="D367" i="87" s="1"/>
  <c r="J366" i="25"/>
  <c r="D366" i="87" s="1"/>
  <c r="J365" i="25"/>
  <c r="D365" i="87" s="1"/>
  <c r="J364" i="25"/>
  <c r="D364" i="87" s="1"/>
  <c r="J363" i="25"/>
  <c r="D363" i="87" s="1"/>
  <c r="J362" i="25"/>
  <c r="D362" i="87" s="1"/>
  <c r="J361" i="25"/>
  <c r="D361" i="87" s="1"/>
  <c r="J360" i="25"/>
  <c r="D360" i="87" s="1"/>
  <c r="J359" i="25"/>
  <c r="D359" i="87" s="1"/>
  <c r="J358" i="25"/>
  <c r="D358" i="87" s="1"/>
  <c r="J357" i="25"/>
  <c r="D357" i="87" s="1"/>
  <c r="J356" i="25"/>
  <c r="D356" i="87" s="1"/>
  <c r="J355" i="25"/>
  <c r="D355" i="87" s="1"/>
  <c r="J354" i="25"/>
  <c r="D354" i="87" s="1"/>
  <c r="J353" i="25"/>
  <c r="D353" i="87" s="1"/>
  <c r="J352" i="25"/>
  <c r="D352" i="87" s="1"/>
  <c r="J351" i="25"/>
  <c r="D351" i="87" s="1"/>
  <c r="J350" i="25"/>
  <c r="D350" i="87" s="1"/>
  <c r="J349" i="25"/>
  <c r="D349" i="87" s="1"/>
  <c r="J348" i="25"/>
  <c r="D348" i="87" s="1"/>
  <c r="J347" i="25"/>
  <c r="D347" i="87" s="1"/>
  <c r="J346" i="25"/>
  <c r="D346" i="87" s="1"/>
  <c r="J345" i="25"/>
  <c r="D345" i="87" s="1"/>
  <c r="J344" i="25"/>
  <c r="D344" i="87" s="1"/>
  <c r="J343" i="25"/>
  <c r="D343" i="87" s="1"/>
  <c r="J342" i="25"/>
  <c r="D342" i="87" s="1"/>
  <c r="J341" i="25"/>
  <c r="D341" i="87" s="1"/>
  <c r="J340" i="25"/>
  <c r="D340" i="87" s="1"/>
  <c r="J339" i="25"/>
  <c r="D339" i="87" s="1"/>
  <c r="J338" i="25"/>
  <c r="D338" i="87" s="1"/>
  <c r="J337" i="25"/>
  <c r="D337" i="87" s="1"/>
  <c r="J336" i="25"/>
  <c r="D336" i="87" s="1"/>
  <c r="J335" i="25"/>
  <c r="D335" i="87" s="1"/>
  <c r="J334" i="25"/>
  <c r="D334" i="87" s="1"/>
  <c r="J333" i="25"/>
  <c r="D333" i="87" s="1"/>
  <c r="J332" i="25"/>
  <c r="D332" i="87" s="1"/>
  <c r="J331" i="25"/>
  <c r="D331" i="87" s="1"/>
  <c r="J330" i="25"/>
  <c r="D330" i="87" s="1"/>
  <c r="J329" i="25"/>
  <c r="D329" i="87" s="1"/>
  <c r="J328" i="25"/>
  <c r="D328" i="87" s="1"/>
  <c r="J327" i="25"/>
  <c r="D327" i="87" s="1"/>
  <c r="J326" i="25"/>
  <c r="D326" i="87" s="1"/>
  <c r="J325" i="25"/>
  <c r="D325" i="87" s="1"/>
  <c r="J436" i="25" l="1"/>
  <c r="D436" i="87" s="1"/>
  <c r="J434" i="25"/>
  <c r="D434" i="87" s="1"/>
  <c r="J423" i="25"/>
  <c r="D423" i="87" s="1"/>
  <c r="J411" i="25"/>
  <c r="D411" i="87" s="1"/>
  <c r="J306" i="25"/>
  <c r="D306" i="87" s="1"/>
  <c r="J309" i="25"/>
  <c r="D309" i="87" s="1"/>
  <c r="J307" i="25"/>
  <c r="D307" i="87" s="1"/>
  <c r="J173" i="25"/>
  <c r="D173" i="87" s="1"/>
  <c r="H119" i="25"/>
  <c r="H107" i="25"/>
  <c r="I40" i="25"/>
  <c r="H40" i="25"/>
  <c r="H8" i="25"/>
  <c r="F6" i="25"/>
  <c r="G6" i="25"/>
  <c r="I13" i="25"/>
  <c r="H13" i="25"/>
  <c r="J13" i="25" s="1"/>
  <c r="I10" i="25"/>
  <c r="H10" i="25"/>
  <c r="I9" i="25"/>
  <c r="H9" i="25"/>
  <c r="I8" i="25"/>
  <c r="I11" i="25" l="1"/>
  <c r="H11" i="25"/>
  <c r="K13" i="25"/>
  <c r="G5" i="25"/>
  <c r="F5" i="25"/>
  <c r="C138" i="86" l="1"/>
  <c r="C139" i="86" s="1"/>
  <c r="C130" i="86"/>
  <c r="C131" i="86" s="1"/>
  <c r="C122" i="86"/>
  <c r="C123" i="86" s="1"/>
  <c r="C114" i="86"/>
  <c r="C115" i="86" s="1"/>
  <c r="C106" i="86"/>
  <c r="C107" i="86" s="1"/>
  <c r="C98" i="86"/>
  <c r="C99" i="86" s="1"/>
  <c r="C90" i="86"/>
  <c r="C91" i="86" s="1"/>
  <c r="C82" i="86"/>
  <c r="C83" i="86" s="1"/>
  <c r="C74" i="86"/>
  <c r="C75" i="86" s="1"/>
  <c r="C66" i="86"/>
  <c r="C67" i="86" s="1"/>
  <c r="C58" i="86"/>
  <c r="C59" i="86" s="1"/>
  <c r="C50" i="86"/>
  <c r="C51" i="86" s="1"/>
  <c r="C42" i="86"/>
  <c r="C43" i="86" s="1"/>
  <c r="C34" i="86"/>
  <c r="C35" i="86" s="1"/>
  <c r="C26" i="86"/>
  <c r="C27" i="86" s="1"/>
  <c r="H49" i="87" l="1"/>
  <c r="G49" i="87"/>
  <c r="F49" i="87"/>
  <c r="H47" i="87"/>
  <c r="G47" i="87"/>
  <c r="F47" i="87"/>
  <c r="H45" i="87"/>
  <c r="G45" i="87"/>
  <c r="F45" i="87"/>
  <c r="H43" i="87"/>
  <c r="G43" i="87"/>
  <c r="F43" i="87"/>
  <c r="H41" i="87"/>
  <c r="G41" i="87"/>
  <c r="F41" i="87"/>
  <c r="H40" i="87"/>
  <c r="G40" i="87"/>
  <c r="F40" i="87"/>
  <c r="H36" i="87"/>
  <c r="G36" i="87"/>
  <c r="F36" i="87"/>
  <c r="H34" i="87"/>
  <c r="G34" i="87"/>
  <c r="F34" i="87"/>
  <c r="H33" i="87"/>
  <c r="G33" i="87"/>
  <c r="F33" i="87"/>
  <c r="H32" i="87"/>
  <c r="G32" i="87"/>
  <c r="F32" i="87"/>
  <c r="H29" i="87"/>
  <c r="G29" i="87"/>
  <c r="F29" i="87"/>
  <c r="H27" i="87"/>
  <c r="G27" i="87"/>
  <c r="F27" i="87"/>
  <c r="H26" i="87"/>
  <c r="G26" i="87"/>
  <c r="F26" i="87"/>
  <c r="H23" i="87"/>
  <c r="G23" i="87"/>
  <c r="F23" i="87"/>
  <c r="H21" i="87"/>
  <c r="G21" i="87"/>
  <c r="F21" i="87"/>
  <c r="H19" i="87"/>
  <c r="G19" i="87"/>
  <c r="F19" i="87"/>
  <c r="H17" i="87"/>
  <c r="G17" i="87"/>
  <c r="F17" i="87"/>
  <c r="H14" i="87"/>
  <c r="G14" i="87"/>
  <c r="F14" i="87"/>
  <c r="H13" i="87"/>
  <c r="G13" i="87"/>
  <c r="F13" i="87"/>
  <c r="H11" i="87"/>
  <c r="G11" i="87"/>
  <c r="F11" i="87"/>
  <c r="H10" i="87"/>
  <c r="G10" i="87"/>
  <c r="F10" i="87"/>
  <c r="H9" i="87"/>
  <c r="G9" i="87"/>
  <c r="F9" i="87"/>
  <c r="E47" i="87"/>
  <c r="E42" i="87"/>
  <c r="E35" i="87"/>
  <c r="E22" i="87"/>
  <c r="E18" i="87"/>
  <c r="E12" i="87"/>
  <c r="E7" i="87"/>
  <c r="T45" i="87" l="1"/>
  <c r="U45" i="87"/>
  <c r="V45" i="87"/>
  <c r="W45" i="87"/>
  <c r="X45" i="87"/>
  <c r="I19" i="87"/>
  <c r="T19" i="87"/>
  <c r="T18" i="87" s="1"/>
  <c r="U19" i="87"/>
  <c r="V19" i="87"/>
  <c r="W19" i="87"/>
  <c r="X19" i="87"/>
  <c r="I34" i="87"/>
  <c r="T34" i="87"/>
  <c r="U34" i="87"/>
  <c r="V34" i="87"/>
  <c r="W34" i="87"/>
  <c r="X34" i="87"/>
  <c r="I26" i="87"/>
  <c r="T26" i="87"/>
  <c r="U26" i="87"/>
  <c r="V26" i="87"/>
  <c r="W26" i="87"/>
  <c r="X26" i="87"/>
  <c r="I41" i="87"/>
  <c r="T41" i="87"/>
  <c r="U41" i="87"/>
  <c r="V41" i="87"/>
  <c r="W41" i="87"/>
  <c r="X41" i="87"/>
  <c r="I32" i="87"/>
  <c r="T32" i="87"/>
  <c r="U32" i="87"/>
  <c r="V32" i="87"/>
  <c r="W32" i="87"/>
  <c r="X32" i="87"/>
  <c r="I47" i="87"/>
  <c r="T47" i="87"/>
  <c r="P47" i="87"/>
  <c r="Q47" i="87"/>
  <c r="R47" i="87"/>
  <c r="S47" i="87"/>
  <c r="I21" i="87"/>
  <c r="T21" i="87"/>
  <c r="U21" i="87"/>
  <c r="V21" i="87"/>
  <c r="W21" i="87"/>
  <c r="X21" i="87"/>
  <c r="I36" i="87"/>
  <c r="T36" i="87"/>
  <c r="U36" i="87"/>
  <c r="V36" i="87"/>
  <c r="W36" i="87"/>
  <c r="X36" i="87"/>
  <c r="I10" i="87"/>
  <c r="T10" i="87"/>
  <c r="U10" i="87"/>
  <c r="V10" i="87"/>
  <c r="W10" i="87"/>
  <c r="X10" i="87"/>
  <c r="I11" i="87"/>
  <c r="T11" i="87"/>
  <c r="U11" i="87"/>
  <c r="V11" i="87"/>
  <c r="W11" i="87"/>
  <c r="X11" i="87"/>
  <c r="I27" i="87"/>
  <c r="T27" i="87"/>
  <c r="U27" i="87"/>
  <c r="V27" i="87"/>
  <c r="W27" i="87"/>
  <c r="X27" i="87"/>
  <c r="I43" i="87"/>
  <c r="T43" i="87"/>
  <c r="U43" i="87"/>
  <c r="U42" i="87" s="1"/>
  <c r="V43" i="87"/>
  <c r="V42" i="87" s="1"/>
  <c r="W43" i="87"/>
  <c r="X43" i="87"/>
  <c r="X42" i="87" s="1"/>
  <c r="I14" i="87"/>
  <c r="T14" i="87"/>
  <c r="U14" i="87"/>
  <c r="V14" i="87"/>
  <c r="W14" i="87"/>
  <c r="X14" i="87"/>
  <c r="I17" i="87"/>
  <c r="T17" i="87"/>
  <c r="U17" i="87"/>
  <c r="V17" i="87"/>
  <c r="W17" i="87"/>
  <c r="X17" i="87"/>
  <c r="I33" i="87"/>
  <c r="T33" i="87"/>
  <c r="U33" i="87"/>
  <c r="V33" i="87"/>
  <c r="W33" i="87"/>
  <c r="X33" i="87"/>
  <c r="I49" i="87"/>
  <c r="T49" i="87"/>
  <c r="U49" i="87"/>
  <c r="V49" i="87"/>
  <c r="W49" i="87"/>
  <c r="X49" i="87"/>
  <c r="I9" i="87"/>
  <c r="T9" i="87"/>
  <c r="U9" i="87"/>
  <c r="V9" i="87"/>
  <c r="W9" i="87"/>
  <c r="X9" i="87"/>
  <c r="I23" i="87"/>
  <c r="T23" i="87"/>
  <c r="U23" i="87"/>
  <c r="V23" i="87"/>
  <c r="W23" i="87"/>
  <c r="X23" i="87"/>
  <c r="I40" i="87"/>
  <c r="T40" i="87"/>
  <c r="U40" i="87"/>
  <c r="V40" i="87"/>
  <c r="W40" i="87"/>
  <c r="X40" i="87"/>
  <c r="I13" i="87"/>
  <c r="T13" i="87"/>
  <c r="U13" i="87"/>
  <c r="V13" i="87"/>
  <c r="W13" i="87"/>
  <c r="X13" i="87"/>
  <c r="I29" i="87"/>
  <c r="T29" i="87"/>
  <c r="U29" i="87"/>
  <c r="V29" i="87"/>
  <c r="W29" i="87"/>
  <c r="X29" i="87"/>
  <c r="I45" i="87"/>
  <c r="B42" i="69"/>
  <c r="X30" i="93"/>
  <c r="X28" i="93"/>
  <c r="S30" i="93"/>
  <c r="S28" i="93"/>
  <c r="N30" i="93"/>
  <c r="N28" i="93"/>
  <c r="I30" i="93"/>
  <c r="I28" i="93"/>
  <c r="D30" i="93"/>
  <c r="D28" i="93"/>
  <c r="U18" i="87" l="1"/>
  <c r="X18" i="87"/>
  <c r="W18" i="87"/>
  <c r="V18" i="87"/>
  <c r="W42" i="87"/>
  <c r="P42" i="97"/>
  <c r="N42" i="97"/>
  <c r="O42" i="97"/>
  <c r="M42" i="97"/>
  <c r="L42" i="97"/>
  <c r="K42" i="97"/>
  <c r="Q42" i="97"/>
  <c r="I42" i="97"/>
  <c r="R42" i="97"/>
  <c r="J42" i="97"/>
  <c r="M42" i="69"/>
  <c r="L42" i="69"/>
  <c r="K42" i="69"/>
  <c r="N42" i="69"/>
  <c r="R42" i="69"/>
  <c r="J42" i="69"/>
  <c r="Q42" i="69"/>
  <c r="I42" i="69"/>
  <c r="P42" i="69"/>
  <c r="O42" i="69"/>
  <c r="B43" i="69"/>
  <c r="F42" i="97" l="1"/>
  <c r="N43" i="97"/>
  <c r="N41" i="97" s="1"/>
  <c r="K43" i="97"/>
  <c r="R43" i="97"/>
  <c r="R41" i="97" s="1"/>
  <c r="I43" i="97"/>
  <c r="M43" i="97"/>
  <c r="L43" i="97"/>
  <c r="J43" i="97"/>
  <c r="J41" i="97" s="1"/>
  <c r="Q43" i="97"/>
  <c r="Q41" i="97" s="1"/>
  <c r="O43" i="97"/>
  <c r="O41" i="97" s="1"/>
  <c r="P43" i="97"/>
  <c r="P41" i="97" s="1"/>
  <c r="D42" i="97"/>
  <c r="G42" i="97"/>
  <c r="H42" i="97"/>
  <c r="E42" i="97"/>
  <c r="D42" i="69"/>
  <c r="R43" i="69"/>
  <c r="R41" i="69" s="1"/>
  <c r="J43" i="69"/>
  <c r="Q43" i="69"/>
  <c r="Q41" i="69" s="1"/>
  <c r="I43" i="69"/>
  <c r="K43" i="69"/>
  <c r="K41" i="69" s="1"/>
  <c r="P43" i="69"/>
  <c r="P41" i="69" s="1"/>
  <c r="O43" i="69"/>
  <c r="O41" i="69" s="1"/>
  <c r="N43" i="69"/>
  <c r="N41" i="69" s="1"/>
  <c r="M43" i="69"/>
  <c r="M41" i="69" s="1"/>
  <c r="L43" i="69"/>
  <c r="G42" i="69"/>
  <c r="H42" i="69"/>
  <c r="E42" i="69"/>
  <c r="F42" i="69"/>
  <c r="D43" i="97" l="1"/>
  <c r="H43" i="97"/>
  <c r="G43" i="97"/>
  <c r="I41" i="97"/>
  <c r="M41" i="97"/>
  <c r="F43" i="97"/>
  <c r="L41" i="97"/>
  <c r="E43" i="97"/>
  <c r="K41" i="97"/>
  <c r="P16" i="96"/>
  <c r="P17" i="98"/>
  <c r="N16" i="96"/>
  <c r="N17" i="98"/>
  <c r="K16" i="96"/>
  <c r="K17" i="98"/>
  <c r="E17" i="98"/>
  <c r="E16" i="96"/>
  <c r="H16" i="96"/>
  <c r="H17" i="98"/>
  <c r="J17" i="98"/>
  <c r="J16" i="96"/>
  <c r="Q16" i="96"/>
  <c r="Q17" i="98"/>
  <c r="G43" i="69"/>
  <c r="G41" i="69" s="1"/>
  <c r="D43" i="69"/>
  <c r="D41" i="69" s="1"/>
  <c r="I41" i="69"/>
  <c r="E43" i="69"/>
  <c r="E41" i="69" s="1"/>
  <c r="J41" i="69"/>
  <c r="H43" i="69"/>
  <c r="H41" i="69" s="1"/>
  <c r="L41" i="69"/>
  <c r="F43" i="69"/>
  <c r="F41" i="69" s="1"/>
  <c r="D41" i="97" l="1"/>
  <c r="F41" i="97"/>
  <c r="G41" i="97"/>
  <c r="E41" i="97"/>
  <c r="H41" i="97"/>
  <c r="D16" i="96"/>
  <c r="C16" i="96" s="1"/>
  <c r="D17" i="98"/>
  <c r="C17" i="98" s="1"/>
  <c r="O17" i="98"/>
  <c r="I16" i="96"/>
  <c r="I17" i="98"/>
  <c r="M17" i="98"/>
  <c r="L17" i="98" s="1"/>
  <c r="M16" i="96"/>
  <c r="L16" i="96" s="1"/>
  <c r="O16" i="96"/>
  <c r="G16" i="96"/>
  <c r="F16" i="96" s="1"/>
  <c r="G17" i="98"/>
  <c r="F17" i="98" s="1"/>
  <c r="B38" i="69" l="1"/>
  <c r="B39" i="69" s="1"/>
  <c r="AF48" i="25" l="1"/>
  <c r="M15" i="70" l="1"/>
  <c r="E15" i="94" s="1"/>
  <c r="Q16" i="98"/>
  <c r="M13" i="70"/>
  <c r="Q15" i="96" l="1"/>
  <c r="H16" i="98"/>
  <c r="K16" i="98"/>
  <c r="K15" i="96"/>
  <c r="E16" i="98"/>
  <c r="N16" i="98"/>
  <c r="E15" i="96"/>
  <c r="N15" i="96"/>
  <c r="H15" i="96"/>
  <c r="E13" i="94"/>
  <c r="E48" i="87" l="1"/>
  <c r="N20" i="96"/>
  <c r="K20" i="96"/>
  <c r="H20" i="96"/>
  <c r="E20" i="96"/>
  <c r="E13" i="98" l="1"/>
  <c r="E20" i="98"/>
  <c r="E19" i="96"/>
  <c r="N12" i="96"/>
  <c r="N12" i="98"/>
  <c r="H19" i="96"/>
  <c r="H20" i="98"/>
  <c r="E19" i="98"/>
  <c r="E18" i="96"/>
  <c r="K13" i="98"/>
  <c r="K20" i="98"/>
  <c r="K19" i="96"/>
  <c r="H13" i="98"/>
  <c r="H12" i="98"/>
  <c r="H12" i="96"/>
  <c r="N13" i="98"/>
  <c r="N20" i="98"/>
  <c r="N19" i="96"/>
  <c r="Q12" i="98"/>
  <c r="Q12" i="96"/>
  <c r="E12" i="96"/>
  <c r="E12" i="98"/>
  <c r="K12" i="98"/>
  <c r="K12" i="96"/>
  <c r="Q13" i="98"/>
  <c r="A47" i="25"/>
  <c r="A45" i="25"/>
  <c r="A43" i="25"/>
  <c r="A41" i="25"/>
  <c r="A40" i="25"/>
  <c r="A36" i="25"/>
  <c r="A34" i="25"/>
  <c r="A33" i="25"/>
  <c r="A32" i="25"/>
  <c r="A29" i="25"/>
  <c r="A27" i="25"/>
  <c r="A26" i="25"/>
  <c r="A23" i="25"/>
  <c r="A21" i="25"/>
  <c r="A19" i="25"/>
  <c r="A17" i="25"/>
  <c r="A14" i="25"/>
  <c r="A13" i="25"/>
  <c r="A11" i="25"/>
  <c r="A10" i="25"/>
  <c r="A9" i="25"/>
  <c r="A8" i="25"/>
  <c r="G20" i="86" l="1"/>
  <c r="F20" i="86"/>
  <c r="I20" i="86"/>
  <c r="E20" i="86"/>
  <c r="H20" i="86"/>
  <c r="P39" i="69"/>
  <c r="M38" i="69"/>
  <c r="O39" i="69"/>
  <c r="L38" i="69"/>
  <c r="N39" i="69"/>
  <c r="K38" i="69"/>
  <c r="J38" i="69"/>
  <c r="R39" i="69"/>
  <c r="Q39" i="69"/>
  <c r="N38" i="69"/>
  <c r="E18" i="98"/>
  <c r="E17" i="96"/>
  <c r="G8" i="87"/>
  <c r="H8" i="87"/>
  <c r="F8" i="87"/>
  <c r="A135" i="86"/>
  <c r="A136" i="86" s="1"/>
  <c r="H136" i="86" s="1"/>
  <c r="A127" i="86"/>
  <c r="E127" i="86" s="1"/>
  <c r="A119" i="86"/>
  <c r="A120" i="86" s="1"/>
  <c r="H120" i="86" s="1"/>
  <c r="A111" i="86"/>
  <c r="A103" i="86"/>
  <c r="A104" i="86" s="1"/>
  <c r="G104" i="86" s="1"/>
  <c r="A95" i="86"/>
  <c r="A87" i="86"/>
  <c r="A88" i="86" s="1"/>
  <c r="I88" i="86" s="1"/>
  <c r="A79" i="86"/>
  <c r="A80" i="86" s="1"/>
  <c r="H80" i="86" s="1"/>
  <c r="A71" i="86"/>
  <c r="A72" i="86" s="1"/>
  <c r="F72" i="86" s="1"/>
  <c r="A63" i="86"/>
  <c r="A64" i="86" s="1"/>
  <c r="G64" i="86" s="1"/>
  <c r="A55" i="86"/>
  <c r="A56" i="86" s="1"/>
  <c r="H56" i="86" s="1"/>
  <c r="A47" i="86"/>
  <c r="A48" i="86" s="1"/>
  <c r="H48" i="86" s="1"/>
  <c r="A39" i="86"/>
  <c r="A40" i="86" s="1"/>
  <c r="A31" i="86"/>
  <c r="A32" i="86" s="1"/>
  <c r="I32" i="86" s="1"/>
  <c r="A23" i="86"/>
  <c r="A24" i="86" s="1"/>
  <c r="AA471" i="25"/>
  <c r="H29" i="70" s="1"/>
  <c r="AA437" i="25"/>
  <c r="H28" i="70" s="1"/>
  <c r="AA406" i="25"/>
  <c r="H27" i="70" s="1"/>
  <c r="AA378" i="25"/>
  <c r="H26" i="70" s="1"/>
  <c r="AA324" i="25"/>
  <c r="H25" i="70" s="1"/>
  <c r="AA296" i="25"/>
  <c r="H24" i="70" s="1"/>
  <c r="AA281" i="25"/>
  <c r="H23" i="70" s="1"/>
  <c r="AA256" i="25"/>
  <c r="H22" i="70" s="1"/>
  <c r="AA223" i="25"/>
  <c r="H21" i="70" s="1"/>
  <c r="AA187" i="25"/>
  <c r="H20" i="70" s="1"/>
  <c r="AA155" i="25"/>
  <c r="H19" i="70" s="1"/>
  <c r="AA138" i="25"/>
  <c r="H18" i="70" s="1"/>
  <c r="AA106" i="25"/>
  <c r="H17" i="70" s="1"/>
  <c r="AA85" i="25"/>
  <c r="H16" i="70" s="1"/>
  <c r="AA48" i="25"/>
  <c r="H15" i="70" s="1"/>
  <c r="AA47" i="25"/>
  <c r="O47" i="87" s="1"/>
  <c r="AA42" i="25"/>
  <c r="H12" i="70" s="1"/>
  <c r="AA35" i="25"/>
  <c r="AA22" i="25"/>
  <c r="AA18" i="25"/>
  <c r="H9" i="70" s="1"/>
  <c r="AA12" i="25"/>
  <c r="H8" i="70" s="1"/>
  <c r="AA7" i="25"/>
  <c r="H7" i="70" s="1"/>
  <c r="K8" i="25"/>
  <c r="E8" i="87" s="1"/>
  <c r="K9" i="25"/>
  <c r="E9" i="87" s="1"/>
  <c r="P10" i="97" l="1"/>
  <c r="O10" i="97"/>
  <c r="R10" i="97"/>
  <c r="Q10" i="97"/>
  <c r="I8" i="87"/>
  <c r="T8" i="87"/>
  <c r="U8" i="87"/>
  <c r="O8" i="97" s="1"/>
  <c r="V8" i="87"/>
  <c r="P8" i="97" s="1"/>
  <c r="W8" i="87"/>
  <c r="Q8" i="97" s="1"/>
  <c r="X8" i="87"/>
  <c r="R8" i="97" s="1"/>
  <c r="E64" i="86"/>
  <c r="E80" i="86"/>
  <c r="G135" i="86"/>
  <c r="H64" i="86"/>
  <c r="F104" i="86"/>
  <c r="G48" i="86"/>
  <c r="I48" i="86"/>
  <c r="G136" i="86"/>
  <c r="I104" i="86"/>
  <c r="F64" i="86"/>
  <c r="E104" i="86"/>
  <c r="G23" i="86"/>
  <c r="I38" i="97"/>
  <c r="I34" i="97"/>
  <c r="D34" i="97" s="1"/>
  <c r="J38" i="97"/>
  <c r="K38" i="97"/>
  <c r="L38" i="97"/>
  <c r="M38" i="97"/>
  <c r="H135" i="86"/>
  <c r="F48" i="86"/>
  <c r="H88" i="86"/>
  <c r="F32" i="86"/>
  <c r="I64" i="86"/>
  <c r="G80" i="86"/>
  <c r="E136" i="86"/>
  <c r="I72" i="86"/>
  <c r="F80" i="86"/>
  <c r="H32" i="86"/>
  <c r="I119" i="86"/>
  <c r="E72" i="86"/>
  <c r="E56" i="86"/>
  <c r="H104" i="86"/>
  <c r="G56" i="86"/>
  <c r="F88" i="86"/>
  <c r="I136" i="86"/>
  <c r="G32" i="86"/>
  <c r="H119" i="86"/>
  <c r="F135" i="86"/>
  <c r="G119" i="86"/>
  <c r="F119" i="86"/>
  <c r="I56" i="86"/>
  <c r="I120" i="86"/>
  <c r="I80" i="86"/>
  <c r="I135" i="86"/>
  <c r="F56" i="86"/>
  <c r="E120" i="86"/>
  <c r="G120" i="86"/>
  <c r="H72" i="86"/>
  <c r="I23" i="86"/>
  <c r="E32" i="86"/>
  <c r="F120" i="86"/>
  <c r="H23" i="86"/>
  <c r="F136" i="86"/>
  <c r="E88" i="86"/>
  <c r="E48" i="86"/>
  <c r="G88" i="86"/>
  <c r="G72" i="86"/>
  <c r="E23" i="86"/>
  <c r="E135" i="86"/>
  <c r="F23" i="86"/>
  <c r="E119" i="86"/>
  <c r="H10" i="70"/>
  <c r="D10" i="94" s="1"/>
  <c r="H11" i="70"/>
  <c r="D11" i="94" s="1"/>
  <c r="H13" i="70"/>
  <c r="C13" i="70" s="1"/>
  <c r="H13" i="71"/>
  <c r="I38" i="69"/>
  <c r="D38" i="69" s="1"/>
  <c r="D24" i="94"/>
  <c r="D8" i="94"/>
  <c r="D17" i="94"/>
  <c r="D25" i="94"/>
  <c r="D9" i="94"/>
  <c r="D18" i="94"/>
  <c r="D26" i="94"/>
  <c r="D7" i="94"/>
  <c r="D20" i="94"/>
  <c r="D28" i="94"/>
  <c r="N37" i="69"/>
  <c r="D12" i="94"/>
  <c r="D21" i="94"/>
  <c r="D29" i="94"/>
  <c r="D16" i="94"/>
  <c r="D19" i="94"/>
  <c r="D27" i="94"/>
  <c r="D22" i="94"/>
  <c r="D15" i="94"/>
  <c r="C15" i="70"/>
  <c r="D23" i="94"/>
  <c r="AA9" i="25"/>
  <c r="O9" i="87" s="1"/>
  <c r="G17" i="86"/>
  <c r="H17" i="86"/>
  <c r="F17" i="86"/>
  <c r="I17" i="86"/>
  <c r="A25" i="86"/>
  <c r="A26" i="86" s="1"/>
  <c r="A96" i="86"/>
  <c r="E17" i="86"/>
  <c r="A137" i="86"/>
  <c r="A138" i="86" s="1"/>
  <c r="A121" i="86"/>
  <c r="A122" i="86" s="1"/>
  <c r="A105" i="86"/>
  <c r="A106" i="86" s="1"/>
  <c r="A112" i="86"/>
  <c r="A128" i="86"/>
  <c r="A73" i="86"/>
  <c r="A74" i="86" s="1"/>
  <c r="A81" i="86"/>
  <c r="A82" i="86" s="1"/>
  <c r="A65" i="86"/>
  <c r="A66" i="86" s="1"/>
  <c r="A89" i="86"/>
  <c r="A90" i="86" s="1"/>
  <c r="A57" i="86"/>
  <c r="A58" i="86" s="1"/>
  <c r="A49" i="86"/>
  <c r="A50" i="86" s="1"/>
  <c r="A41" i="86"/>
  <c r="A42" i="86" s="1"/>
  <c r="A33" i="86"/>
  <c r="A34" i="86" s="1"/>
  <c r="D29" i="93" l="1"/>
  <c r="H106" i="86"/>
  <c r="I106" i="86"/>
  <c r="I122" i="86"/>
  <c r="F122" i="86"/>
  <c r="G122" i="86"/>
  <c r="E122" i="86"/>
  <c r="H122" i="86"/>
  <c r="F90" i="86"/>
  <c r="H90" i="86"/>
  <c r="G90" i="86"/>
  <c r="E90" i="86"/>
  <c r="I90" i="86"/>
  <c r="E96" i="86"/>
  <c r="G96" i="86"/>
  <c r="F96" i="86"/>
  <c r="H96" i="86"/>
  <c r="I96" i="86"/>
  <c r="H74" i="86"/>
  <c r="I74" i="86"/>
  <c r="F74" i="86"/>
  <c r="G74" i="86"/>
  <c r="I26" i="86"/>
  <c r="H26" i="86"/>
  <c r="G26" i="86"/>
  <c r="E128" i="86"/>
  <c r="G128" i="86"/>
  <c r="I128" i="86"/>
  <c r="H128" i="86"/>
  <c r="F128" i="86"/>
  <c r="E112" i="86"/>
  <c r="H112" i="86"/>
  <c r="I112" i="86"/>
  <c r="G112" i="86"/>
  <c r="F112" i="86"/>
  <c r="D13" i="94"/>
  <c r="C13" i="94" s="1"/>
  <c r="N36" i="69"/>
  <c r="E14" i="96"/>
  <c r="E13" i="96" s="1"/>
  <c r="E15" i="98"/>
  <c r="E14" i="98" s="1"/>
  <c r="D14" i="94"/>
  <c r="C15" i="94"/>
  <c r="A97" i="86"/>
  <c r="A98" i="86" s="1"/>
  <c r="A99" i="86" s="1"/>
  <c r="A27" i="86"/>
  <c r="A107" i="86"/>
  <c r="A129" i="86"/>
  <c r="A130" i="86" s="1"/>
  <c r="A113" i="86"/>
  <c r="A114" i="86" s="1"/>
  <c r="A123" i="86"/>
  <c r="A139" i="86"/>
  <c r="A91" i="86"/>
  <c r="A67" i="86"/>
  <c r="A83" i="86"/>
  <c r="A75" i="86"/>
  <c r="A59" i="86"/>
  <c r="A51" i="86"/>
  <c r="A43" i="86"/>
  <c r="A35" i="86"/>
  <c r="C18" i="86"/>
  <c r="G114" i="86" l="1"/>
  <c r="E114" i="86"/>
  <c r="I114" i="86"/>
  <c r="F114" i="86"/>
  <c r="H114" i="86"/>
  <c r="I51" i="86"/>
  <c r="F51" i="86"/>
  <c r="H51" i="86"/>
  <c r="G51" i="86"/>
  <c r="E51" i="86"/>
  <c r="G75" i="86"/>
  <c r="I75" i="86"/>
  <c r="F75" i="86"/>
  <c r="H75" i="86"/>
  <c r="H91" i="86"/>
  <c r="H89" i="86" s="1"/>
  <c r="I91" i="86"/>
  <c r="I89" i="86" s="1"/>
  <c r="D6" i="94"/>
  <c r="D5" i="94" s="1"/>
  <c r="A28" i="86"/>
  <c r="A140" i="86"/>
  <c r="A115" i="86"/>
  <c r="A131" i="86"/>
  <c r="A100" i="86"/>
  <c r="A124" i="86"/>
  <c r="A108" i="86"/>
  <c r="A68" i="86"/>
  <c r="A84" i="86"/>
  <c r="A76" i="86"/>
  <c r="A92" i="86"/>
  <c r="A60" i="86"/>
  <c r="A52" i="86"/>
  <c r="A44" i="86"/>
  <c r="A36" i="86"/>
  <c r="C19" i="86"/>
  <c r="B27" i="69"/>
  <c r="B28" i="69" s="1"/>
  <c r="B29" i="69" s="1"/>
  <c r="B30" i="69" s="1"/>
  <c r="B31" i="69" s="1"/>
  <c r="B22" i="69"/>
  <c r="B23" i="69" s="1"/>
  <c r="B24" i="69" s="1"/>
  <c r="B25" i="69" s="1"/>
  <c r="B17" i="69"/>
  <c r="B18" i="69" s="1"/>
  <c r="B19" i="69" s="1"/>
  <c r="B9" i="69"/>
  <c r="B8" i="69" s="1"/>
  <c r="B10" i="69" s="1"/>
  <c r="R10" i="69" l="1"/>
  <c r="Q10" i="69"/>
  <c r="P10" i="69"/>
  <c r="O10" i="69"/>
  <c r="N10" i="69"/>
  <c r="Q8" i="69"/>
  <c r="N8" i="97"/>
  <c r="O8" i="69"/>
  <c r="N8" i="69"/>
  <c r="P8" i="69"/>
  <c r="R8" i="69"/>
  <c r="H36" i="86"/>
  <c r="E36" i="86"/>
  <c r="F36" i="86"/>
  <c r="G36" i="86"/>
  <c r="I36" i="86"/>
  <c r="E52" i="86"/>
  <c r="G52" i="86"/>
  <c r="F52" i="86"/>
  <c r="H52" i="86"/>
  <c r="I52" i="86"/>
  <c r="B20" i="69"/>
  <c r="N19" i="69"/>
  <c r="O19" i="69"/>
  <c r="P19" i="69"/>
  <c r="R19" i="69"/>
  <c r="Q19" i="69"/>
  <c r="N9" i="97"/>
  <c r="N17" i="69"/>
  <c r="O17" i="69"/>
  <c r="R17" i="69"/>
  <c r="P17" i="69"/>
  <c r="Q17" i="69"/>
  <c r="P9" i="69"/>
  <c r="O9" i="69"/>
  <c r="Q9" i="69"/>
  <c r="N9" i="69"/>
  <c r="R9" i="69"/>
  <c r="R27" i="69"/>
  <c r="P27" i="69"/>
  <c r="O27" i="69"/>
  <c r="Q27" i="69"/>
  <c r="R22" i="69"/>
  <c r="N22" i="69"/>
  <c r="O22" i="69"/>
  <c r="P22" i="69"/>
  <c r="Q22" i="69"/>
  <c r="L13" i="70"/>
  <c r="J13" i="70"/>
  <c r="K13" i="70"/>
  <c r="I13" i="70"/>
  <c r="A116" i="86"/>
  <c r="A132" i="86"/>
  <c r="N44" i="69"/>
  <c r="B11" i="69"/>
  <c r="N10" i="97" s="1"/>
  <c r="O18" i="69" l="1"/>
  <c r="R18" i="69"/>
  <c r="N18" i="69"/>
  <c r="Q18" i="69"/>
  <c r="P18" i="69"/>
  <c r="Q11" i="69"/>
  <c r="N11" i="69"/>
  <c r="O11" i="69"/>
  <c r="R11" i="69"/>
  <c r="P11" i="69"/>
  <c r="P23" i="69"/>
  <c r="Q23" i="69"/>
  <c r="N23" i="69"/>
  <c r="O23" i="69"/>
  <c r="R23" i="69"/>
  <c r="N28" i="69"/>
  <c r="Q28" i="69"/>
  <c r="O28" i="69"/>
  <c r="P28" i="69"/>
  <c r="R28" i="69"/>
  <c r="I13" i="71"/>
  <c r="J13" i="71"/>
  <c r="L13" i="71"/>
  <c r="K13" i="71"/>
  <c r="M13" i="94"/>
  <c r="J13" i="94"/>
  <c r="G13" i="94"/>
  <c r="P13" i="94"/>
  <c r="B12" i="69"/>
  <c r="B13" i="69" s="1"/>
  <c r="B14" i="69" s="1"/>
  <c r="B15" i="69" l="1"/>
  <c r="O12" i="69"/>
  <c r="R12" i="69"/>
  <c r="P12" i="69"/>
  <c r="N12" i="69"/>
  <c r="Q12" i="69"/>
  <c r="N20" i="69"/>
  <c r="O20" i="69"/>
  <c r="R20" i="69"/>
  <c r="Q20" i="69"/>
  <c r="P20" i="69"/>
  <c r="Q29" i="69"/>
  <c r="O29" i="69"/>
  <c r="N29" i="69"/>
  <c r="P29" i="69"/>
  <c r="R29" i="69"/>
  <c r="N24" i="69"/>
  <c r="P24" i="69"/>
  <c r="O24" i="69"/>
  <c r="Q24" i="69"/>
  <c r="R24" i="69"/>
  <c r="R14" i="69" l="1"/>
  <c r="O14" i="69"/>
  <c r="N14" i="69"/>
  <c r="P14" i="69"/>
  <c r="Q14" i="69"/>
  <c r="N13" i="69"/>
  <c r="O13" i="69"/>
  <c r="Q13" i="69"/>
  <c r="P13" i="69"/>
  <c r="R13" i="69"/>
  <c r="R25" i="69"/>
  <c r="O25" i="69"/>
  <c r="N25" i="69"/>
  <c r="Q25" i="69"/>
  <c r="P25" i="69"/>
  <c r="O30" i="69"/>
  <c r="Q30" i="69"/>
  <c r="N30" i="69"/>
  <c r="R30" i="69"/>
  <c r="P30" i="69"/>
  <c r="O15" i="69" l="1"/>
  <c r="O7" i="69" s="1"/>
  <c r="N15" i="69"/>
  <c r="N7" i="69" s="1"/>
  <c r="Q15" i="69"/>
  <c r="Q7" i="69" s="1"/>
  <c r="R15" i="69"/>
  <c r="R7" i="69" s="1"/>
  <c r="P15" i="69"/>
  <c r="P7" i="69" s="1"/>
  <c r="N31" i="69"/>
  <c r="R31" i="69"/>
  <c r="Q31" i="69"/>
  <c r="O31" i="69"/>
  <c r="P31" i="69"/>
  <c r="N21" i="69"/>
  <c r="E10" i="96" l="1"/>
  <c r="E10" i="98"/>
  <c r="J460" i="25" l="1"/>
  <c r="D460" i="87" s="1"/>
  <c r="J442" i="25"/>
  <c r="D442" i="87" s="1"/>
  <c r="J454" i="25"/>
  <c r="D454" i="87" s="1"/>
  <c r="J238" i="25" l="1"/>
  <c r="D238" i="87" s="1"/>
  <c r="J394" i="25" l="1"/>
  <c r="D394" i="87" s="1"/>
  <c r="J117" i="25" l="1"/>
  <c r="D117" i="87" s="1"/>
  <c r="J317" i="25" l="1"/>
  <c r="D317" i="87" s="1"/>
  <c r="J216" i="25"/>
  <c r="D216" i="87" s="1"/>
  <c r="J210" i="25"/>
  <c r="D210" i="87" s="1"/>
  <c r="J207" i="25"/>
  <c r="D207" i="87" s="1"/>
  <c r="J193" i="25"/>
  <c r="D193" i="87" s="1"/>
  <c r="J171" i="25"/>
  <c r="D171" i="87" s="1"/>
  <c r="J165" i="25"/>
  <c r="D165" i="87" s="1"/>
  <c r="J58" i="25"/>
  <c r="D58" i="87" s="1"/>
  <c r="J56" i="25"/>
  <c r="D56" i="87" s="1"/>
  <c r="J495" i="25"/>
  <c r="D495" i="87" s="1"/>
  <c r="J494" i="25"/>
  <c r="D494" i="87" s="1"/>
  <c r="J493" i="25"/>
  <c r="D493" i="87" s="1"/>
  <c r="J492" i="25"/>
  <c r="D492" i="87" s="1"/>
  <c r="J491" i="25"/>
  <c r="D491" i="87" s="1"/>
  <c r="J490" i="25"/>
  <c r="D490" i="87" s="1"/>
  <c r="J489" i="25"/>
  <c r="D489" i="87" s="1"/>
  <c r="J488" i="25"/>
  <c r="D488" i="87" s="1"/>
  <c r="J487" i="25"/>
  <c r="D487" i="87" s="1"/>
  <c r="J486" i="25"/>
  <c r="D486" i="87" s="1"/>
  <c r="J485" i="25"/>
  <c r="D485" i="87" s="1"/>
  <c r="J484" i="25"/>
  <c r="D484" i="87" s="1"/>
  <c r="J483" i="25"/>
  <c r="D483" i="87" s="1"/>
  <c r="J482" i="25"/>
  <c r="D482" i="87" s="1"/>
  <c r="J481" i="25"/>
  <c r="D481" i="87" s="1"/>
  <c r="J480" i="25"/>
  <c r="D480" i="87" s="1"/>
  <c r="J479" i="25"/>
  <c r="D479" i="87" s="1"/>
  <c r="J478" i="25"/>
  <c r="D478" i="87" s="1"/>
  <c r="J477" i="25"/>
  <c r="D477" i="87" s="1"/>
  <c r="J476" i="25"/>
  <c r="D476" i="87" s="1"/>
  <c r="J475" i="25"/>
  <c r="D475" i="87" s="1"/>
  <c r="J474" i="25"/>
  <c r="D474" i="87" s="1"/>
  <c r="J473" i="25"/>
  <c r="D473" i="87" s="1"/>
  <c r="J472" i="25"/>
  <c r="D472" i="87" s="1"/>
  <c r="I471" i="25"/>
  <c r="H471" i="25"/>
  <c r="J471" i="25" s="1"/>
  <c r="D471" i="87" s="1"/>
  <c r="J470" i="25"/>
  <c r="D470" i="87" s="1"/>
  <c r="J469" i="25"/>
  <c r="D469" i="87" s="1"/>
  <c r="J468" i="25"/>
  <c r="D468" i="87" s="1"/>
  <c r="J467" i="25"/>
  <c r="D467" i="87" s="1"/>
  <c r="J466" i="25"/>
  <c r="D466" i="87" s="1"/>
  <c r="J465" i="25"/>
  <c r="D465" i="87" s="1"/>
  <c r="J464" i="25"/>
  <c r="D464" i="87" s="1"/>
  <c r="J463" i="25"/>
  <c r="D463" i="87" s="1"/>
  <c r="J462" i="25"/>
  <c r="D462" i="87" s="1"/>
  <c r="J461" i="25"/>
  <c r="D461" i="87" s="1"/>
  <c r="J459" i="25"/>
  <c r="D459" i="87" s="1"/>
  <c r="J458" i="25"/>
  <c r="D458" i="87" s="1"/>
  <c r="J457" i="25"/>
  <c r="D457" i="87" s="1"/>
  <c r="J456" i="25"/>
  <c r="D456" i="87" s="1"/>
  <c r="J455" i="25"/>
  <c r="D455" i="87" s="1"/>
  <c r="J453" i="25"/>
  <c r="D453" i="87" s="1"/>
  <c r="J452" i="25"/>
  <c r="D452" i="87" s="1"/>
  <c r="J451" i="25"/>
  <c r="D451" i="87" s="1"/>
  <c r="J450" i="25"/>
  <c r="D450" i="87" s="1"/>
  <c r="J449" i="25"/>
  <c r="D449" i="87" s="1"/>
  <c r="J448" i="25"/>
  <c r="D448" i="87" s="1"/>
  <c r="J447" i="25"/>
  <c r="D447" i="87" s="1"/>
  <c r="J446" i="25"/>
  <c r="D446" i="87" s="1"/>
  <c r="J445" i="25"/>
  <c r="D445" i="87" s="1"/>
  <c r="J444" i="25"/>
  <c r="D444" i="87" s="1"/>
  <c r="J443" i="25"/>
  <c r="D443" i="87" s="1"/>
  <c r="J441" i="25"/>
  <c r="D441" i="87" s="1"/>
  <c r="J440" i="25"/>
  <c r="D440" i="87" s="1"/>
  <c r="J439" i="25"/>
  <c r="D439" i="87" s="1"/>
  <c r="J438" i="25"/>
  <c r="D438" i="87" s="1"/>
  <c r="I437" i="25"/>
  <c r="H437" i="25"/>
  <c r="J437" i="25" s="1"/>
  <c r="D437" i="87" s="1"/>
  <c r="J435" i="25"/>
  <c r="D435" i="87" s="1"/>
  <c r="J433" i="25"/>
  <c r="D433" i="87" s="1"/>
  <c r="J432" i="25"/>
  <c r="D432" i="87" s="1"/>
  <c r="J431" i="25"/>
  <c r="D431" i="87" s="1"/>
  <c r="J430" i="25"/>
  <c r="D430" i="87" s="1"/>
  <c r="J429" i="25"/>
  <c r="D429" i="87" s="1"/>
  <c r="J428" i="25"/>
  <c r="D428" i="87" s="1"/>
  <c r="J427" i="25"/>
  <c r="D427" i="87" s="1"/>
  <c r="J426" i="25"/>
  <c r="D426" i="87" s="1"/>
  <c r="J425" i="25"/>
  <c r="D425" i="87" s="1"/>
  <c r="J424" i="25"/>
  <c r="D424" i="87" s="1"/>
  <c r="J422" i="25"/>
  <c r="D422" i="87" s="1"/>
  <c r="J421" i="25"/>
  <c r="D421" i="87" s="1"/>
  <c r="J420" i="25"/>
  <c r="D420" i="87" s="1"/>
  <c r="J419" i="25"/>
  <c r="D419" i="87" s="1"/>
  <c r="J418" i="25"/>
  <c r="D418" i="87" s="1"/>
  <c r="J417" i="25"/>
  <c r="D417" i="87" s="1"/>
  <c r="J416" i="25"/>
  <c r="D416" i="87" s="1"/>
  <c r="J415" i="25"/>
  <c r="D415" i="87" s="1"/>
  <c r="J414" i="25"/>
  <c r="D414" i="87" s="1"/>
  <c r="J413" i="25"/>
  <c r="D413" i="87" s="1"/>
  <c r="J412" i="25"/>
  <c r="D412" i="87" s="1"/>
  <c r="J410" i="25"/>
  <c r="D410" i="87" s="1"/>
  <c r="J409" i="25"/>
  <c r="D409" i="87" s="1"/>
  <c r="J408" i="25"/>
  <c r="D408" i="87" s="1"/>
  <c r="J407" i="25"/>
  <c r="D407" i="87" s="1"/>
  <c r="I406" i="25"/>
  <c r="H406" i="25"/>
  <c r="J406" i="25" s="1"/>
  <c r="D406" i="87" s="1"/>
  <c r="J405" i="25"/>
  <c r="D405" i="87" s="1"/>
  <c r="J404" i="25"/>
  <c r="D404" i="87" s="1"/>
  <c r="J403" i="25"/>
  <c r="D403" i="87" s="1"/>
  <c r="J402" i="25"/>
  <c r="D402" i="87" s="1"/>
  <c r="J401" i="25"/>
  <c r="D401" i="87" s="1"/>
  <c r="J400" i="25"/>
  <c r="D400" i="87" s="1"/>
  <c r="J399" i="25"/>
  <c r="D399" i="87" s="1"/>
  <c r="J398" i="25"/>
  <c r="D398" i="87" s="1"/>
  <c r="J397" i="25"/>
  <c r="D397" i="87" s="1"/>
  <c r="J396" i="25"/>
  <c r="D396" i="87" s="1"/>
  <c r="J395" i="25"/>
  <c r="D395" i="87" s="1"/>
  <c r="J393" i="25"/>
  <c r="D393" i="87" s="1"/>
  <c r="J392" i="25"/>
  <c r="D392" i="87" s="1"/>
  <c r="J391" i="25"/>
  <c r="D391" i="87" s="1"/>
  <c r="J390" i="25"/>
  <c r="D390" i="87" s="1"/>
  <c r="J389" i="25"/>
  <c r="D389" i="87" s="1"/>
  <c r="J388" i="25"/>
  <c r="D388" i="87" s="1"/>
  <c r="J387" i="25"/>
  <c r="D387" i="87" s="1"/>
  <c r="J386" i="25"/>
  <c r="D386" i="87" s="1"/>
  <c r="J385" i="25"/>
  <c r="D385" i="87" s="1"/>
  <c r="J384" i="25"/>
  <c r="D384" i="87" s="1"/>
  <c r="J383" i="25"/>
  <c r="D383" i="87" s="1"/>
  <c r="J382" i="25"/>
  <c r="D382" i="87" s="1"/>
  <c r="J381" i="25"/>
  <c r="D381" i="87" s="1"/>
  <c r="J380" i="25"/>
  <c r="D380" i="87" s="1"/>
  <c r="J379" i="25"/>
  <c r="D379" i="87" s="1"/>
  <c r="I378" i="25"/>
  <c r="K394" i="25" s="1"/>
  <c r="E394" i="87" s="1"/>
  <c r="H378" i="25"/>
  <c r="J378" i="25" s="1"/>
  <c r="D378" i="87" s="1"/>
  <c r="I324" i="25"/>
  <c r="K342" i="25" s="1"/>
  <c r="H324" i="25"/>
  <c r="J323" i="25"/>
  <c r="D323" i="87" s="1"/>
  <c r="J322" i="25"/>
  <c r="D322" i="87" s="1"/>
  <c r="J321" i="25"/>
  <c r="D321" i="87" s="1"/>
  <c r="J320" i="25"/>
  <c r="D320" i="87" s="1"/>
  <c r="J319" i="25"/>
  <c r="D319" i="87" s="1"/>
  <c r="J318" i="25"/>
  <c r="D318" i="87" s="1"/>
  <c r="J316" i="25"/>
  <c r="D316" i="87" s="1"/>
  <c r="J315" i="25"/>
  <c r="D315" i="87" s="1"/>
  <c r="J314" i="25"/>
  <c r="D314" i="87" s="1"/>
  <c r="J313" i="25"/>
  <c r="D313" i="87" s="1"/>
  <c r="J312" i="25"/>
  <c r="D312" i="87" s="1"/>
  <c r="J311" i="25"/>
  <c r="D311" i="87" s="1"/>
  <c r="J310" i="25"/>
  <c r="D310" i="87" s="1"/>
  <c r="J308" i="25"/>
  <c r="D308" i="87" s="1"/>
  <c r="J305" i="25"/>
  <c r="D305" i="87" s="1"/>
  <c r="J304" i="25"/>
  <c r="D304" i="87" s="1"/>
  <c r="J303" i="25"/>
  <c r="D303" i="87" s="1"/>
  <c r="J302" i="25"/>
  <c r="D302" i="87" s="1"/>
  <c r="J301" i="25"/>
  <c r="D301" i="87" s="1"/>
  <c r="J300" i="25"/>
  <c r="D300" i="87" s="1"/>
  <c r="J299" i="25"/>
  <c r="D299" i="87" s="1"/>
  <c r="J298" i="25"/>
  <c r="D298" i="87" s="1"/>
  <c r="J297" i="25"/>
  <c r="D297" i="87" s="1"/>
  <c r="J295" i="25"/>
  <c r="D295" i="87" s="1"/>
  <c r="J294" i="25"/>
  <c r="D294" i="87" s="1"/>
  <c r="J293" i="25"/>
  <c r="D293" i="87" s="1"/>
  <c r="J292" i="25"/>
  <c r="D292" i="87" s="1"/>
  <c r="J291" i="25"/>
  <c r="D291" i="87" s="1"/>
  <c r="J290" i="25"/>
  <c r="D290" i="87" s="1"/>
  <c r="J289" i="25"/>
  <c r="D289" i="87" s="1"/>
  <c r="J288" i="25"/>
  <c r="D288" i="87" s="1"/>
  <c r="J287" i="25"/>
  <c r="D287" i="87" s="1"/>
  <c r="J286" i="25"/>
  <c r="D286" i="87" s="1"/>
  <c r="J285" i="25"/>
  <c r="D285" i="87" s="1"/>
  <c r="J284" i="25"/>
  <c r="D284" i="87" s="1"/>
  <c r="J283" i="25"/>
  <c r="D283" i="87" s="1"/>
  <c r="J282" i="25"/>
  <c r="D282" i="87" s="1"/>
  <c r="J280" i="25"/>
  <c r="D280" i="87" s="1"/>
  <c r="J279" i="25"/>
  <c r="D279" i="87" s="1"/>
  <c r="J278" i="25"/>
  <c r="D278" i="87" s="1"/>
  <c r="J277" i="25"/>
  <c r="D277" i="87" s="1"/>
  <c r="J276" i="25"/>
  <c r="D276" i="87" s="1"/>
  <c r="J275" i="25"/>
  <c r="D275" i="87" s="1"/>
  <c r="J274" i="25"/>
  <c r="D274" i="87" s="1"/>
  <c r="J273" i="25"/>
  <c r="D273" i="87" s="1"/>
  <c r="J272" i="25"/>
  <c r="D272" i="87" s="1"/>
  <c r="J271" i="25"/>
  <c r="D271" i="87" s="1"/>
  <c r="J270" i="25"/>
  <c r="D270" i="87" s="1"/>
  <c r="J269" i="25"/>
  <c r="D269" i="87" s="1"/>
  <c r="J268" i="25"/>
  <c r="D268" i="87" s="1"/>
  <c r="J267" i="25"/>
  <c r="D267" i="87" s="1"/>
  <c r="J266" i="25"/>
  <c r="D266" i="87" s="1"/>
  <c r="J265" i="25"/>
  <c r="D265" i="87" s="1"/>
  <c r="J264" i="25"/>
  <c r="D264" i="87" s="1"/>
  <c r="J263" i="25"/>
  <c r="D263" i="87" s="1"/>
  <c r="J262" i="25"/>
  <c r="D262" i="87" s="1"/>
  <c r="J261" i="25"/>
  <c r="D261" i="87" s="1"/>
  <c r="J260" i="25"/>
  <c r="D260" i="87" s="1"/>
  <c r="J259" i="25"/>
  <c r="D259" i="87" s="1"/>
  <c r="J258" i="25"/>
  <c r="D258" i="87" s="1"/>
  <c r="J257" i="25"/>
  <c r="D257" i="87" s="1"/>
  <c r="I256" i="25"/>
  <c r="H256" i="25"/>
  <c r="J256" i="25" s="1"/>
  <c r="D256" i="87" s="1"/>
  <c r="J255" i="25"/>
  <c r="D255" i="87" s="1"/>
  <c r="J254" i="25"/>
  <c r="D254" i="87" s="1"/>
  <c r="J253" i="25"/>
  <c r="D253" i="87" s="1"/>
  <c r="J252" i="25"/>
  <c r="D252" i="87" s="1"/>
  <c r="J251" i="25"/>
  <c r="D251" i="87" s="1"/>
  <c r="J250" i="25"/>
  <c r="D250" i="87" s="1"/>
  <c r="J249" i="25"/>
  <c r="D249" i="87" s="1"/>
  <c r="J248" i="25"/>
  <c r="D248" i="87" s="1"/>
  <c r="J247" i="25"/>
  <c r="D247" i="87" s="1"/>
  <c r="J246" i="25"/>
  <c r="D246" i="87" s="1"/>
  <c r="J245" i="25"/>
  <c r="D245" i="87" s="1"/>
  <c r="J244" i="25"/>
  <c r="D244" i="87" s="1"/>
  <c r="J243" i="25"/>
  <c r="D243" i="87" s="1"/>
  <c r="J242" i="25"/>
  <c r="D242" i="87" s="1"/>
  <c r="J241" i="25"/>
  <c r="D241" i="87" s="1"/>
  <c r="J240" i="25"/>
  <c r="D240" i="87" s="1"/>
  <c r="J239" i="25"/>
  <c r="D239" i="87" s="1"/>
  <c r="J237" i="25"/>
  <c r="D237" i="87" s="1"/>
  <c r="J236" i="25"/>
  <c r="D236" i="87" s="1"/>
  <c r="J235" i="25"/>
  <c r="D235" i="87" s="1"/>
  <c r="J234" i="25"/>
  <c r="D234" i="87" s="1"/>
  <c r="J233" i="25"/>
  <c r="D233" i="87" s="1"/>
  <c r="J232" i="25"/>
  <c r="D232" i="87" s="1"/>
  <c r="J231" i="25"/>
  <c r="D231" i="87" s="1"/>
  <c r="J230" i="25"/>
  <c r="D230" i="87" s="1"/>
  <c r="J229" i="25"/>
  <c r="D229" i="87" s="1"/>
  <c r="J228" i="25"/>
  <c r="D228" i="87" s="1"/>
  <c r="J227" i="25"/>
  <c r="D227" i="87" s="1"/>
  <c r="J226" i="25"/>
  <c r="D226" i="87" s="1"/>
  <c r="J225" i="25"/>
  <c r="D225" i="87" s="1"/>
  <c r="J224" i="25"/>
  <c r="D224" i="87" s="1"/>
  <c r="I223" i="25"/>
  <c r="H223" i="25"/>
  <c r="J223" i="25" s="1"/>
  <c r="D223" i="87" s="1"/>
  <c r="J222" i="25"/>
  <c r="D222" i="87" s="1"/>
  <c r="J221" i="25"/>
  <c r="D221" i="87" s="1"/>
  <c r="J220" i="25"/>
  <c r="D220" i="87" s="1"/>
  <c r="J219" i="25"/>
  <c r="D219" i="87" s="1"/>
  <c r="J218" i="25"/>
  <c r="D218" i="87" s="1"/>
  <c r="J215" i="25"/>
  <c r="D215" i="87" s="1"/>
  <c r="J214" i="25"/>
  <c r="D214" i="87" s="1"/>
  <c r="J213" i="25"/>
  <c r="D213" i="87" s="1"/>
  <c r="J212" i="25"/>
  <c r="D212" i="87" s="1"/>
  <c r="J211" i="25"/>
  <c r="D211" i="87" s="1"/>
  <c r="J209" i="25"/>
  <c r="D209" i="87" s="1"/>
  <c r="J205" i="25"/>
  <c r="D205" i="87" s="1"/>
  <c r="J203" i="25"/>
  <c r="D203" i="87" s="1"/>
  <c r="J202" i="25"/>
  <c r="D202" i="87" s="1"/>
  <c r="J201" i="25"/>
  <c r="D201" i="87" s="1"/>
  <c r="J200" i="25"/>
  <c r="D200" i="87" s="1"/>
  <c r="J199" i="25"/>
  <c r="D199" i="87" s="1"/>
  <c r="J198" i="25"/>
  <c r="D198" i="87" s="1"/>
  <c r="J197" i="25"/>
  <c r="D197" i="87" s="1"/>
  <c r="J196" i="25"/>
  <c r="D196" i="87" s="1"/>
  <c r="J195" i="25"/>
  <c r="D195" i="87" s="1"/>
  <c r="J194" i="25"/>
  <c r="D194" i="87" s="1"/>
  <c r="J191" i="25"/>
  <c r="D191" i="87" s="1"/>
  <c r="J190" i="25"/>
  <c r="D190" i="87" s="1"/>
  <c r="J189" i="25"/>
  <c r="D189" i="87" s="1"/>
  <c r="J188" i="25"/>
  <c r="D188" i="87" s="1"/>
  <c r="J186" i="25"/>
  <c r="D186" i="87" s="1"/>
  <c r="J185" i="25"/>
  <c r="D185" i="87" s="1"/>
  <c r="J184" i="25"/>
  <c r="D184" i="87" s="1"/>
  <c r="J183" i="25"/>
  <c r="D183" i="87" s="1"/>
  <c r="J182" i="25"/>
  <c r="D182" i="87" s="1"/>
  <c r="J181" i="25"/>
  <c r="D181" i="87" s="1"/>
  <c r="J180" i="25"/>
  <c r="D180" i="87" s="1"/>
  <c r="J179" i="25"/>
  <c r="D179" i="87" s="1"/>
  <c r="J178" i="25"/>
  <c r="D178" i="87" s="1"/>
  <c r="J177" i="25"/>
  <c r="D177" i="87" s="1"/>
  <c r="J176" i="25"/>
  <c r="D176" i="87" s="1"/>
  <c r="J175" i="25"/>
  <c r="D175" i="87" s="1"/>
  <c r="J174" i="25"/>
  <c r="D174" i="87" s="1"/>
  <c r="J172" i="25"/>
  <c r="D172" i="87" s="1"/>
  <c r="J170" i="25"/>
  <c r="D170" i="87" s="1"/>
  <c r="J169" i="25"/>
  <c r="D169" i="87" s="1"/>
  <c r="J168" i="25"/>
  <c r="D168" i="87" s="1"/>
  <c r="J167" i="25"/>
  <c r="D167" i="87" s="1"/>
  <c r="J166" i="25"/>
  <c r="D166" i="87" s="1"/>
  <c r="J164" i="25"/>
  <c r="D164" i="87" s="1"/>
  <c r="J163" i="25"/>
  <c r="D163" i="87" s="1"/>
  <c r="J162" i="25"/>
  <c r="D162" i="87" s="1"/>
  <c r="J161" i="25"/>
  <c r="D161" i="87" s="1"/>
  <c r="J160" i="25"/>
  <c r="D160" i="87" s="1"/>
  <c r="J159" i="25"/>
  <c r="D159" i="87" s="1"/>
  <c r="J158" i="25"/>
  <c r="D158" i="87" s="1"/>
  <c r="J157" i="25"/>
  <c r="D157" i="87" s="1"/>
  <c r="J156" i="25"/>
  <c r="D156" i="87" s="1"/>
  <c r="I155" i="25"/>
  <c r="K173" i="25" s="1"/>
  <c r="H155" i="25"/>
  <c r="J155" i="25" s="1"/>
  <c r="D155" i="87" s="1"/>
  <c r="J154" i="25"/>
  <c r="D154" i="87" s="1"/>
  <c r="J153" i="25"/>
  <c r="D153" i="87" s="1"/>
  <c r="J152" i="25"/>
  <c r="D152" i="87" s="1"/>
  <c r="J151" i="25"/>
  <c r="D151" i="87" s="1"/>
  <c r="J150" i="25"/>
  <c r="D150" i="87" s="1"/>
  <c r="J149" i="25"/>
  <c r="D149" i="87" s="1"/>
  <c r="J148" i="25"/>
  <c r="D148" i="87" s="1"/>
  <c r="J147" i="25"/>
  <c r="D147" i="87" s="1"/>
  <c r="J146" i="25"/>
  <c r="D146" i="87" s="1"/>
  <c r="J145" i="25"/>
  <c r="D145" i="87" s="1"/>
  <c r="J144" i="25"/>
  <c r="D144" i="87" s="1"/>
  <c r="J143" i="25"/>
  <c r="D143" i="87" s="1"/>
  <c r="J142" i="25"/>
  <c r="D142" i="87" s="1"/>
  <c r="J141" i="25"/>
  <c r="D141" i="87" s="1"/>
  <c r="J140" i="25"/>
  <c r="D140" i="87" s="1"/>
  <c r="J139" i="25"/>
  <c r="D139" i="87" s="1"/>
  <c r="I138" i="25"/>
  <c r="H138" i="25"/>
  <c r="J138" i="25" s="1"/>
  <c r="D138" i="87" s="1"/>
  <c r="J137" i="25"/>
  <c r="D137" i="87" s="1"/>
  <c r="J136" i="25"/>
  <c r="D136" i="87" s="1"/>
  <c r="J132" i="25"/>
  <c r="D132" i="87" s="1"/>
  <c r="J135" i="25"/>
  <c r="D135" i="87" s="1"/>
  <c r="J134" i="25"/>
  <c r="D134" i="87" s="1"/>
  <c r="J133" i="25"/>
  <c r="D133" i="87" s="1"/>
  <c r="J131" i="25"/>
  <c r="D131" i="87" s="1"/>
  <c r="J130" i="25"/>
  <c r="D130" i="87" s="1"/>
  <c r="J129" i="25"/>
  <c r="D129" i="87" s="1"/>
  <c r="J128" i="25"/>
  <c r="D128" i="87" s="1"/>
  <c r="J127" i="25"/>
  <c r="D127" i="87" s="1"/>
  <c r="J126" i="25"/>
  <c r="D126" i="87" s="1"/>
  <c r="J125" i="25"/>
  <c r="D125" i="87" s="1"/>
  <c r="J124" i="25"/>
  <c r="D124" i="87" s="1"/>
  <c r="J123" i="25"/>
  <c r="D123" i="87" s="1"/>
  <c r="J122" i="25"/>
  <c r="D122" i="87" s="1"/>
  <c r="J121" i="25"/>
  <c r="D121" i="87" s="1"/>
  <c r="J120" i="25"/>
  <c r="D120" i="87" s="1"/>
  <c r="J119" i="25"/>
  <c r="D119" i="87" s="1"/>
  <c r="J118" i="25"/>
  <c r="D118" i="87" s="1"/>
  <c r="J116" i="25"/>
  <c r="D116" i="87" s="1"/>
  <c r="J115" i="25"/>
  <c r="D115" i="87" s="1"/>
  <c r="J114" i="25"/>
  <c r="D114" i="87" s="1"/>
  <c r="J113" i="25"/>
  <c r="D113" i="87" s="1"/>
  <c r="J112" i="25"/>
  <c r="D112" i="87" s="1"/>
  <c r="J111" i="25"/>
  <c r="D111" i="87" s="1"/>
  <c r="J110" i="25"/>
  <c r="D110" i="87" s="1"/>
  <c r="J109" i="25"/>
  <c r="D109" i="87" s="1"/>
  <c r="J108" i="25"/>
  <c r="D108" i="87" s="1"/>
  <c r="J107" i="25"/>
  <c r="D107" i="87" s="1"/>
  <c r="I106" i="25"/>
  <c r="K117" i="25" s="1"/>
  <c r="E117" i="87" s="1"/>
  <c r="H106" i="25"/>
  <c r="J106" i="25" s="1"/>
  <c r="D106" i="87" s="1"/>
  <c r="J105" i="25"/>
  <c r="D105" i="87" s="1"/>
  <c r="J104" i="25"/>
  <c r="D104" i="87" s="1"/>
  <c r="J103" i="25"/>
  <c r="D103" i="87" s="1"/>
  <c r="J102" i="25"/>
  <c r="D102" i="87" s="1"/>
  <c r="J101" i="25"/>
  <c r="D101" i="87" s="1"/>
  <c r="J100" i="25"/>
  <c r="D100" i="87" s="1"/>
  <c r="J99" i="25"/>
  <c r="D99" i="87" s="1"/>
  <c r="J97" i="25"/>
  <c r="D97" i="87" s="1"/>
  <c r="J96" i="25"/>
  <c r="D96" i="87" s="1"/>
  <c r="J95" i="25"/>
  <c r="D95" i="87" s="1"/>
  <c r="J94" i="25"/>
  <c r="D94" i="87" s="1"/>
  <c r="J93" i="25"/>
  <c r="D93" i="87" s="1"/>
  <c r="J92" i="25"/>
  <c r="D92" i="87" s="1"/>
  <c r="J91" i="25"/>
  <c r="D91" i="87" s="1"/>
  <c r="J90" i="25"/>
  <c r="D90" i="87" s="1"/>
  <c r="J89" i="25"/>
  <c r="D89" i="87" s="1"/>
  <c r="J88" i="25"/>
  <c r="D88" i="87" s="1"/>
  <c r="J87" i="25"/>
  <c r="D87" i="87" s="1"/>
  <c r="J86" i="25"/>
  <c r="D86" i="87" s="1"/>
  <c r="I85" i="25"/>
  <c r="H85" i="25"/>
  <c r="J85" i="25" s="1"/>
  <c r="D85" i="87" s="1"/>
  <c r="J84" i="25"/>
  <c r="D84" i="87" s="1"/>
  <c r="J83" i="25"/>
  <c r="D83" i="87" s="1"/>
  <c r="J82" i="25"/>
  <c r="D82" i="87" s="1"/>
  <c r="J81" i="25"/>
  <c r="D81" i="87" s="1"/>
  <c r="J80" i="25"/>
  <c r="D80" i="87" s="1"/>
  <c r="J79" i="25"/>
  <c r="D79" i="87" s="1"/>
  <c r="J78" i="25"/>
  <c r="D78" i="87" s="1"/>
  <c r="J77" i="25"/>
  <c r="D77" i="87" s="1"/>
  <c r="J76" i="25"/>
  <c r="D76" i="87" s="1"/>
  <c r="J75" i="25"/>
  <c r="D75" i="87" s="1"/>
  <c r="J74" i="25"/>
  <c r="D74" i="87" s="1"/>
  <c r="J73" i="25"/>
  <c r="D73" i="87" s="1"/>
  <c r="J72" i="25"/>
  <c r="D72" i="87" s="1"/>
  <c r="J71" i="25"/>
  <c r="D71" i="87" s="1"/>
  <c r="J70" i="25"/>
  <c r="D70" i="87" s="1"/>
  <c r="J69" i="25"/>
  <c r="D69" i="87" s="1"/>
  <c r="J68" i="25"/>
  <c r="D68" i="87" s="1"/>
  <c r="J67" i="25"/>
  <c r="D67" i="87" s="1"/>
  <c r="J66" i="25"/>
  <c r="D66" i="87" s="1"/>
  <c r="J64" i="25"/>
  <c r="D64" i="87" s="1"/>
  <c r="J63" i="25"/>
  <c r="D63" i="87" s="1"/>
  <c r="J62" i="25"/>
  <c r="D62" i="87" s="1"/>
  <c r="J61" i="25"/>
  <c r="D61" i="87" s="1"/>
  <c r="J60" i="25"/>
  <c r="D60" i="87" s="1"/>
  <c r="J59" i="25"/>
  <c r="D59" i="87" s="1"/>
  <c r="J55" i="25"/>
  <c r="D55" i="87" s="1"/>
  <c r="J54" i="25"/>
  <c r="D54" i="87" s="1"/>
  <c r="J53" i="25"/>
  <c r="D53" i="87" s="1"/>
  <c r="J52" i="25"/>
  <c r="D52" i="87" s="1"/>
  <c r="J51" i="25"/>
  <c r="D51" i="87" s="1"/>
  <c r="J49" i="25"/>
  <c r="D49" i="87" s="1"/>
  <c r="J47" i="25"/>
  <c r="D47" i="87" s="1"/>
  <c r="J42" i="25"/>
  <c r="D42" i="87" s="1"/>
  <c r="J35" i="25"/>
  <c r="D35" i="87" s="1"/>
  <c r="J22" i="25"/>
  <c r="D22" i="87" s="1"/>
  <c r="J18" i="25"/>
  <c r="J12" i="25"/>
  <c r="D12" i="87" s="1"/>
  <c r="AA8" i="25"/>
  <c r="J7" i="25"/>
  <c r="D7" i="87" s="1"/>
  <c r="K6" i="25"/>
  <c r="I6" i="25"/>
  <c r="H6" i="25"/>
  <c r="D18" i="87" l="1"/>
  <c r="O8" i="87"/>
  <c r="I8" i="97" s="1"/>
  <c r="D8" i="97" s="1"/>
  <c r="I8" i="69"/>
  <c r="D8" i="69" s="1"/>
  <c r="AA173" i="25"/>
  <c r="O173" i="87" s="1"/>
  <c r="E173" i="87"/>
  <c r="AA342" i="25"/>
  <c r="AC342" i="25" s="1"/>
  <c r="Q342" i="87" s="1"/>
  <c r="E342" i="87"/>
  <c r="K434" i="25"/>
  <c r="K411" i="25"/>
  <c r="K423" i="25"/>
  <c r="E6" i="87"/>
  <c r="E5" i="87" s="1"/>
  <c r="K98" i="25"/>
  <c r="E98" i="87" s="1"/>
  <c r="AA394" i="25"/>
  <c r="V394" i="25" s="1"/>
  <c r="J394" i="87" s="1"/>
  <c r="AA117" i="25"/>
  <c r="K5" i="25"/>
  <c r="AA6" i="25"/>
  <c r="K442" i="25"/>
  <c r="E442" i="87" s="1"/>
  <c r="K460" i="25"/>
  <c r="E460" i="87" s="1"/>
  <c r="K454" i="25"/>
  <c r="E454" i="87" s="1"/>
  <c r="K238" i="25"/>
  <c r="E238" i="87" s="1"/>
  <c r="I296" i="25"/>
  <c r="H296" i="25"/>
  <c r="J296" i="25" s="1"/>
  <c r="D296" i="87" s="1"/>
  <c r="J204" i="25"/>
  <c r="D204" i="87" s="1"/>
  <c r="J192" i="25"/>
  <c r="D192" i="87" s="1"/>
  <c r="H281" i="25"/>
  <c r="J281" i="25" s="1"/>
  <c r="D281" i="87" s="1"/>
  <c r="I281" i="25"/>
  <c r="K151" i="25"/>
  <c r="E151" i="87" s="1"/>
  <c r="K144" i="25"/>
  <c r="E144" i="87" s="1"/>
  <c r="K149" i="25"/>
  <c r="E149" i="87" s="1"/>
  <c r="K150" i="25"/>
  <c r="E150" i="87" s="1"/>
  <c r="K143" i="25"/>
  <c r="E143" i="87" s="1"/>
  <c r="K142" i="25"/>
  <c r="E142" i="87" s="1"/>
  <c r="K140" i="25"/>
  <c r="E140" i="87" s="1"/>
  <c r="K153" i="25"/>
  <c r="E153" i="87" s="1"/>
  <c r="K148" i="25"/>
  <c r="E148" i="87" s="1"/>
  <c r="K141" i="25"/>
  <c r="E141" i="87" s="1"/>
  <c r="K147" i="25"/>
  <c r="E147" i="87" s="1"/>
  <c r="K152" i="25"/>
  <c r="E152" i="87" s="1"/>
  <c r="K146" i="25"/>
  <c r="E146" i="87" s="1"/>
  <c r="K139" i="25"/>
  <c r="E139" i="87" s="1"/>
  <c r="K145" i="25"/>
  <c r="E145" i="87" s="1"/>
  <c r="K462" i="25"/>
  <c r="E462" i="87" s="1"/>
  <c r="K452" i="25"/>
  <c r="E452" i="87" s="1"/>
  <c r="K444" i="25"/>
  <c r="E444" i="87" s="1"/>
  <c r="K459" i="25"/>
  <c r="E459" i="87" s="1"/>
  <c r="K441" i="25"/>
  <c r="E441" i="87" s="1"/>
  <c r="K445" i="25"/>
  <c r="E445" i="87" s="1"/>
  <c r="K469" i="25"/>
  <c r="E469" i="87" s="1"/>
  <c r="K461" i="25"/>
  <c r="E461" i="87" s="1"/>
  <c r="K451" i="25"/>
  <c r="E451" i="87" s="1"/>
  <c r="K443" i="25"/>
  <c r="E443" i="87" s="1"/>
  <c r="K468" i="25"/>
  <c r="E468" i="87" s="1"/>
  <c r="K450" i="25"/>
  <c r="E450" i="87" s="1"/>
  <c r="K467" i="25"/>
  <c r="E467" i="87" s="1"/>
  <c r="K458" i="25"/>
  <c r="E458" i="87" s="1"/>
  <c r="K449" i="25"/>
  <c r="E449" i="87" s="1"/>
  <c r="K440" i="25"/>
  <c r="E440" i="87" s="1"/>
  <c r="K466" i="25"/>
  <c r="E466" i="87" s="1"/>
  <c r="K457" i="25"/>
  <c r="E457" i="87" s="1"/>
  <c r="K448" i="25"/>
  <c r="E448" i="87" s="1"/>
  <c r="K439" i="25"/>
  <c r="E439" i="87" s="1"/>
  <c r="K453" i="25"/>
  <c r="E453" i="87" s="1"/>
  <c r="K465" i="25"/>
  <c r="E465" i="87" s="1"/>
  <c r="K456" i="25"/>
  <c r="E456" i="87" s="1"/>
  <c r="K447" i="25"/>
  <c r="E447" i="87" s="1"/>
  <c r="K438" i="25"/>
  <c r="E438" i="87" s="1"/>
  <c r="K464" i="25"/>
  <c r="E464" i="87" s="1"/>
  <c r="K455" i="25"/>
  <c r="E455" i="87" s="1"/>
  <c r="K446" i="25"/>
  <c r="E446" i="87" s="1"/>
  <c r="K463" i="25"/>
  <c r="E463" i="87" s="1"/>
  <c r="K487" i="25"/>
  <c r="E487" i="87" s="1"/>
  <c r="K479" i="25"/>
  <c r="E479" i="87" s="1"/>
  <c r="K472" i="25"/>
  <c r="E472" i="87" s="1"/>
  <c r="K485" i="25"/>
  <c r="E485" i="87" s="1"/>
  <c r="K473" i="25"/>
  <c r="E473" i="87" s="1"/>
  <c r="K494" i="25"/>
  <c r="E494" i="87" s="1"/>
  <c r="K486" i="25"/>
  <c r="E486" i="87" s="1"/>
  <c r="K478" i="25"/>
  <c r="E478" i="87" s="1"/>
  <c r="K493" i="25"/>
  <c r="E493" i="87" s="1"/>
  <c r="K477" i="25"/>
  <c r="E477" i="87" s="1"/>
  <c r="K480" i="25"/>
  <c r="E480" i="87" s="1"/>
  <c r="K492" i="25"/>
  <c r="E492" i="87" s="1"/>
  <c r="K484" i="25"/>
  <c r="E484" i="87" s="1"/>
  <c r="K476" i="25"/>
  <c r="E476" i="87" s="1"/>
  <c r="K491" i="25"/>
  <c r="E491" i="87" s="1"/>
  <c r="K483" i="25"/>
  <c r="E483" i="87" s="1"/>
  <c r="K475" i="25"/>
  <c r="E475" i="87" s="1"/>
  <c r="K488" i="25"/>
  <c r="E488" i="87" s="1"/>
  <c r="K490" i="25"/>
  <c r="E490" i="87" s="1"/>
  <c r="K482" i="25"/>
  <c r="E482" i="87" s="1"/>
  <c r="K474" i="25"/>
  <c r="E474" i="87" s="1"/>
  <c r="K489" i="25"/>
  <c r="E489" i="87" s="1"/>
  <c r="K481" i="25"/>
  <c r="E481" i="87" s="1"/>
  <c r="K274" i="25"/>
  <c r="E274" i="87" s="1"/>
  <c r="K266" i="25"/>
  <c r="E266" i="87" s="1"/>
  <c r="K258" i="25"/>
  <c r="E258" i="87" s="1"/>
  <c r="K275" i="25"/>
  <c r="E275" i="87" s="1"/>
  <c r="K273" i="25"/>
  <c r="E273" i="87" s="1"/>
  <c r="K265" i="25"/>
  <c r="E265" i="87" s="1"/>
  <c r="K257" i="25"/>
  <c r="E257" i="87" s="1"/>
  <c r="K272" i="25"/>
  <c r="E272" i="87" s="1"/>
  <c r="K264" i="25"/>
  <c r="E264" i="87" s="1"/>
  <c r="K270" i="25"/>
  <c r="E270" i="87" s="1"/>
  <c r="K267" i="25"/>
  <c r="E267" i="87" s="1"/>
  <c r="K279" i="25"/>
  <c r="E279" i="87" s="1"/>
  <c r="K271" i="25"/>
  <c r="E271" i="87" s="1"/>
  <c r="K263" i="25"/>
  <c r="E263" i="87" s="1"/>
  <c r="K278" i="25"/>
  <c r="E278" i="87" s="1"/>
  <c r="K262" i="25"/>
  <c r="E262" i="87" s="1"/>
  <c r="K277" i="25"/>
  <c r="E277" i="87" s="1"/>
  <c r="K269" i="25"/>
  <c r="E269" i="87" s="1"/>
  <c r="K261" i="25"/>
  <c r="E261" i="87" s="1"/>
  <c r="K276" i="25"/>
  <c r="E276" i="87" s="1"/>
  <c r="K268" i="25"/>
  <c r="E268" i="87" s="1"/>
  <c r="K260" i="25"/>
  <c r="E260" i="87" s="1"/>
  <c r="K259" i="25"/>
  <c r="E259" i="87" s="1"/>
  <c r="K433" i="25"/>
  <c r="E433" i="87" s="1"/>
  <c r="K427" i="25"/>
  <c r="E427" i="87" s="1"/>
  <c r="K420" i="25"/>
  <c r="E420" i="87" s="1"/>
  <c r="K407" i="25"/>
  <c r="K425" i="25"/>
  <c r="E425" i="87" s="1"/>
  <c r="K412" i="25"/>
  <c r="E412" i="87" s="1"/>
  <c r="K421" i="25"/>
  <c r="E421" i="87" s="1"/>
  <c r="K432" i="25"/>
  <c r="E432" i="87" s="1"/>
  <c r="K426" i="25"/>
  <c r="E426" i="87" s="1"/>
  <c r="K419" i="25"/>
  <c r="E419" i="87" s="1"/>
  <c r="K431" i="25"/>
  <c r="E431" i="87" s="1"/>
  <c r="K418" i="25"/>
  <c r="E418" i="87" s="1"/>
  <c r="K424" i="25"/>
  <c r="E424" i="87" s="1"/>
  <c r="K417" i="25"/>
  <c r="E417" i="87" s="1"/>
  <c r="K410" i="25"/>
  <c r="E410" i="87" s="1"/>
  <c r="K430" i="25"/>
  <c r="E430" i="87" s="1"/>
  <c r="K416" i="25"/>
  <c r="E416" i="87" s="1"/>
  <c r="K413" i="25"/>
  <c r="E413" i="87" s="1"/>
  <c r="K429" i="25"/>
  <c r="E429" i="87" s="1"/>
  <c r="K422" i="25"/>
  <c r="E422" i="87" s="1"/>
  <c r="K415" i="25"/>
  <c r="E415" i="87" s="1"/>
  <c r="K409" i="25"/>
  <c r="E409" i="87" s="1"/>
  <c r="K435" i="25"/>
  <c r="E435" i="87" s="1"/>
  <c r="K414" i="25"/>
  <c r="E414" i="87" s="1"/>
  <c r="K408" i="25"/>
  <c r="E408" i="87" s="1"/>
  <c r="K428" i="25"/>
  <c r="E428" i="87" s="1"/>
  <c r="K185" i="25"/>
  <c r="E185" i="87" s="1"/>
  <c r="K177" i="25"/>
  <c r="E177" i="87" s="1"/>
  <c r="K168" i="25"/>
  <c r="E168" i="87" s="1"/>
  <c r="K160" i="25"/>
  <c r="E160" i="87" s="1"/>
  <c r="K183" i="25"/>
  <c r="E183" i="87" s="1"/>
  <c r="K166" i="25"/>
  <c r="E166" i="87" s="1"/>
  <c r="K156" i="25"/>
  <c r="E156" i="87" s="1"/>
  <c r="K161" i="25"/>
  <c r="E161" i="87" s="1"/>
  <c r="K184" i="25"/>
  <c r="E184" i="87" s="1"/>
  <c r="K176" i="25"/>
  <c r="E176" i="87" s="1"/>
  <c r="K167" i="25"/>
  <c r="E167" i="87" s="1"/>
  <c r="K159" i="25"/>
  <c r="E159" i="87" s="1"/>
  <c r="K175" i="25"/>
  <c r="E175" i="87" s="1"/>
  <c r="K158" i="25"/>
  <c r="E158" i="87" s="1"/>
  <c r="K181" i="25"/>
  <c r="E181" i="87" s="1"/>
  <c r="K164" i="25"/>
  <c r="E164" i="87" s="1"/>
  <c r="K182" i="25"/>
  <c r="E182" i="87" s="1"/>
  <c r="K174" i="25"/>
  <c r="E174" i="87" s="1"/>
  <c r="K165" i="25"/>
  <c r="E165" i="87" s="1"/>
  <c r="K157" i="25"/>
  <c r="E157" i="87" s="1"/>
  <c r="K172" i="25"/>
  <c r="E172" i="87" s="1"/>
  <c r="K178" i="25"/>
  <c r="E178" i="87" s="1"/>
  <c r="K180" i="25"/>
  <c r="E180" i="87" s="1"/>
  <c r="K171" i="25"/>
  <c r="E171" i="87" s="1"/>
  <c r="K163" i="25"/>
  <c r="E163" i="87" s="1"/>
  <c r="K179" i="25"/>
  <c r="E179" i="87" s="1"/>
  <c r="K170" i="25"/>
  <c r="E170" i="87" s="1"/>
  <c r="K162" i="25"/>
  <c r="E162" i="87" s="1"/>
  <c r="K169" i="25"/>
  <c r="E169" i="87" s="1"/>
  <c r="K248" i="25"/>
  <c r="E248" i="87" s="1"/>
  <c r="K240" i="25"/>
  <c r="E240" i="87" s="1"/>
  <c r="K231" i="25"/>
  <c r="E231" i="87" s="1"/>
  <c r="K254" i="25"/>
  <c r="E254" i="87" s="1"/>
  <c r="K237" i="25"/>
  <c r="E237" i="87" s="1"/>
  <c r="K232" i="25"/>
  <c r="E232" i="87" s="1"/>
  <c r="K247" i="25"/>
  <c r="E247" i="87" s="1"/>
  <c r="K239" i="25"/>
  <c r="E239" i="87" s="1"/>
  <c r="K230" i="25"/>
  <c r="E230" i="87" s="1"/>
  <c r="K246" i="25"/>
  <c r="E246" i="87" s="1"/>
  <c r="K229" i="25"/>
  <c r="E229" i="87" s="1"/>
  <c r="K252" i="25"/>
  <c r="E252" i="87" s="1"/>
  <c r="K235" i="25"/>
  <c r="E235" i="87" s="1"/>
  <c r="K241" i="25"/>
  <c r="E241" i="87" s="1"/>
  <c r="K224" i="25"/>
  <c r="E224" i="87" s="1"/>
  <c r="K253" i="25"/>
  <c r="E253" i="87" s="1"/>
  <c r="K245" i="25"/>
  <c r="E245" i="87" s="1"/>
  <c r="K236" i="25"/>
  <c r="E236" i="87" s="1"/>
  <c r="K228" i="25"/>
  <c r="E228" i="87" s="1"/>
  <c r="K244" i="25"/>
  <c r="E244" i="87" s="1"/>
  <c r="K227" i="25"/>
  <c r="E227" i="87" s="1"/>
  <c r="K249" i="25"/>
  <c r="E249" i="87" s="1"/>
  <c r="K251" i="25"/>
  <c r="E251" i="87" s="1"/>
  <c r="K243" i="25"/>
  <c r="E243" i="87" s="1"/>
  <c r="K234" i="25"/>
  <c r="E234" i="87" s="1"/>
  <c r="K226" i="25"/>
  <c r="E226" i="87" s="1"/>
  <c r="K250" i="25"/>
  <c r="E250" i="87" s="1"/>
  <c r="K242" i="25"/>
  <c r="E242" i="87" s="1"/>
  <c r="K233" i="25"/>
  <c r="E233" i="87" s="1"/>
  <c r="K225" i="25"/>
  <c r="E225" i="87" s="1"/>
  <c r="K397" i="25"/>
  <c r="E397" i="87" s="1"/>
  <c r="K388" i="25"/>
  <c r="E388" i="87" s="1"/>
  <c r="K380" i="25"/>
  <c r="E380" i="87" s="1"/>
  <c r="K386" i="25"/>
  <c r="E386" i="87" s="1"/>
  <c r="K389" i="25"/>
  <c r="E389" i="87" s="1"/>
  <c r="K404" i="25"/>
  <c r="E404" i="87" s="1"/>
  <c r="K396" i="25"/>
  <c r="E396" i="87" s="1"/>
  <c r="K387" i="25"/>
  <c r="E387" i="87" s="1"/>
  <c r="K379" i="25"/>
  <c r="E379" i="87" s="1"/>
  <c r="K403" i="25"/>
  <c r="E403" i="87" s="1"/>
  <c r="K395" i="25"/>
  <c r="E395" i="87" s="1"/>
  <c r="K402" i="25"/>
  <c r="E402" i="87" s="1"/>
  <c r="K393" i="25"/>
  <c r="E393" i="87" s="1"/>
  <c r="K385" i="25"/>
  <c r="E385" i="87" s="1"/>
  <c r="K401" i="25"/>
  <c r="E401" i="87" s="1"/>
  <c r="K392" i="25"/>
  <c r="E392" i="87" s="1"/>
  <c r="K384" i="25"/>
  <c r="E384" i="87" s="1"/>
  <c r="K381" i="25"/>
  <c r="E381" i="87" s="1"/>
  <c r="K400" i="25"/>
  <c r="E400" i="87" s="1"/>
  <c r="K391" i="25"/>
  <c r="E391" i="87" s="1"/>
  <c r="K383" i="25"/>
  <c r="E383" i="87" s="1"/>
  <c r="K399" i="25"/>
  <c r="E399" i="87" s="1"/>
  <c r="K390" i="25"/>
  <c r="E390" i="87" s="1"/>
  <c r="K382" i="25"/>
  <c r="E382" i="87" s="1"/>
  <c r="K398" i="25"/>
  <c r="E398" i="87" s="1"/>
  <c r="K135" i="25"/>
  <c r="E135" i="87" s="1"/>
  <c r="K126" i="25"/>
  <c r="E126" i="87" s="1"/>
  <c r="K118" i="25"/>
  <c r="E118" i="87" s="1"/>
  <c r="K110" i="25"/>
  <c r="E110" i="87" s="1"/>
  <c r="K130" i="25"/>
  <c r="E130" i="87" s="1"/>
  <c r="K113" i="25"/>
  <c r="E113" i="87" s="1"/>
  <c r="K112" i="25"/>
  <c r="E112" i="87" s="1"/>
  <c r="K111" i="25"/>
  <c r="E111" i="87" s="1"/>
  <c r="K134" i="25"/>
  <c r="E134" i="87" s="1"/>
  <c r="K125" i="25"/>
  <c r="E125" i="87" s="1"/>
  <c r="K109" i="25"/>
  <c r="E109" i="87" s="1"/>
  <c r="K114" i="25"/>
  <c r="E114" i="87" s="1"/>
  <c r="K121" i="25"/>
  <c r="E121" i="87" s="1"/>
  <c r="K120" i="25"/>
  <c r="E120" i="87" s="1"/>
  <c r="K127" i="25"/>
  <c r="E127" i="87" s="1"/>
  <c r="K133" i="25"/>
  <c r="E133" i="87" s="1"/>
  <c r="K124" i="25"/>
  <c r="E124" i="87" s="1"/>
  <c r="K116" i="25"/>
  <c r="E116" i="87" s="1"/>
  <c r="K108" i="25"/>
  <c r="E108" i="87" s="1"/>
  <c r="K122" i="25"/>
  <c r="E122" i="87" s="1"/>
  <c r="K136" i="25"/>
  <c r="E136" i="87" s="1"/>
  <c r="K132" i="25"/>
  <c r="E132" i="87" s="1"/>
  <c r="K131" i="25"/>
  <c r="E131" i="87" s="1"/>
  <c r="K123" i="25"/>
  <c r="E123" i="87" s="1"/>
  <c r="K115" i="25"/>
  <c r="E115" i="87" s="1"/>
  <c r="K107" i="25"/>
  <c r="E107" i="87" s="1"/>
  <c r="K129" i="25"/>
  <c r="E129" i="87" s="1"/>
  <c r="K128" i="25"/>
  <c r="E128" i="87" s="1"/>
  <c r="K119" i="25"/>
  <c r="E119" i="87" s="1"/>
  <c r="K100" i="25"/>
  <c r="E100" i="87" s="1"/>
  <c r="K91" i="25"/>
  <c r="E91" i="87" s="1"/>
  <c r="K103" i="25"/>
  <c r="E103" i="87" s="1"/>
  <c r="K99" i="25"/>
  <c r="E99" i="87" s="1"/>
  <c r="K90" i="25"/>
  <c r="E90" i="87" s="1"/>
  <c r="K89" i="25"/>
  <c r="E89" i="87" s="1"/>
  <c r="K88" i="25"/>
  <c r="E88" i="87" s="1"/>
  <c r="K87" i="25"/>
  <c r="E87" i="87" s="1"/>
  <c r="K86" i="25"/>
  <c r="E86" i="87" s="1"/>
  <c r="K102" i="25"/>
  <c r="E102" i="87" s="1"/>
  <c r="K101" i="25"/>
  <c r="E101" i="87" s="1"/>
  <c r="K97" i="25"/>
  <c r="E97" i="87" s="1"/>
  <c r="K104" i="25"/>
  <c r="E104" i="87" s="1"/>
  <c r="K92" i="25"/>
  <c r="E92" i="87" s="1"/>
  <c r="K96" i="25"/>
  <c r="E96" i="87" s="1"/>
  <c r="K95" i="25"/>
  <c r="E95" i="87" s="1"/>
  <c r="K94" i="25"/>
  <c r="E94" i="87" s="1"/>
  <c r="K93" i="25"/>
  <c r="E93" i="87" s="1"/>
  <c r="K365" i="25"/>
  <c r="E365" i="87" s="1"/>
  <c r="K360" i="25"/>
  <c r="E360" i="87" s="1"/>
  <c r="K354" i="25"/>
  <c r="E354" i="87" s="1"/>
  <c r="K346" i="25"/>
  <c r="E346" i="87" s="1"/>
  <c r="K339" i="25"/>
  <c r="E339" i="87" s="1"/>
  <c r="K330" i="25"/>
  <c r="E330" i="87" s="1"/>
  <c r="K325" i="25"/>
  <c r="E325" i="87" s="1"/>
  <c r="K375" i="25"/>
  <c r="E375" i="87" s="1"/>
  <c r="K352" i="25"/>
  <c r="E352" i="87" s="1"/>
  <c r="K369" i="25"/>
  <c r="E369" i="87" s="1"/>
  <c r="K349" i="25"/>
  <c r="E349" i="87" s="1"/>
  <c r="K368" i="25"/>
  <c r="E368" i="87" s="1"/>
  <c r="K348" i="25"/>
  <c r="E348" i="87" s="1"/>
  <c r="K361" i="25"/>
  <c r="E361" i="87" s="1"/>
  <c r="K337" i="25"/>
  <c r="E337" i="87" s="1"/>
  <c r="K376" i="25"/>
  <c r="E376" i="87" s="1"/>
  <c r="K371" i="25"/>
  <c r="E371" i="87" s="1"/>
  <c r="K366" i="25"/>
  <c r="E366" i="87" s="1"/>
  <c r="K353" i="25"/>
  <c r="E353" i="87" s="1"/>
  <c r="K343" i="25"/>
  <c r="E343" i="87" s="1"/>
  <c r="K340" i="25"/>
  <c r="E340" i="87" s="1"/>
  <c r="K331" i="25"/>
  <c r="E331" i="87" s="1"/>
  <c r="K359" i="25"/>
  <c r="E359" i="87" s="1"/>
  <c r="K344" i="25"/>
  <c r="E344" i="87" s="1"/>
  <c r="K338" i="25"/>
  <c r="E338" i="87" s="1"/>
  <c r="K363" i="25"/>
  <c r="E363" i="87" s="1"/>
  <c r="K328" i="25"/>
  <c r="E328" i="87" s="1"/>
  <c r="K356" i="25"/>
  <c r="E356" i="87" s="1"/>
  <c r="K334" i="25"/>
  <c r="E334" i="87" s="1"/>
  <c r="K355" i="25"/>
  <c r="E355" i="87" s="1"/>
  <c r="K332" i="25"/>
  <c r="E332" i="87" s="1"/>
  <c r="K374" i="25"/>
  <c r="E374" i="87" s="1"/>
  <c r="K370" i="25"/>
  <c r="E370" i="87" s="1"/>
  <c r="K351" i="25"/>
  <c r="E351" i="87" s="1"/>
  <c r="K345" i="25"/>
  <c r="E345" i="87" s="1"/>
  <c r="K336" i="25"/>
  <c r="E336" i="87" s="1"/>
  <c r="K373" i="25"/>
  <c r="E373" i="87" s="1"/>
  <c r="K367" i="25"/>
  <c r="E367" i="87" s="1"/>
  <c r="K358" i="25"/>
  <c r="E358" i="87" s="1"/>
  <c r="K350" i="25"/>
  <c r="E350" i="87" s="1"/>
  <c r="K333" i="25"/>
  <c r="E333" i="87" s="1"/>
  <c r="K329" i="25"/>
  <c r="E329" i="87" s="1"/>
  <c r="K372" i="25"/>
  <c r="E372" i="87" s="1"/>
  <c r="K357" i="25"/>
  <c r="E357" i="87" s="1"/>
  <c r="K335" i="25"/>
  <c r="E335" i="87" s="1"/>
  <c r="K362" i="25"/>
  <c r="E362" i="87" s="1"/>
  <c r="K341" i="25"/>
  <c r="E341" i="87" s="1"/>
  <c r="K327" i="25"/>
  <c r="E327" i="87" s="1"/>
  <c r="K364" i="25"/>
  <c r="E364" i="87" s="1"/>
  <c r="K347" i="25"/>
  <c r="E347" i="87" s="1"/>
  <c r="K326" i="25"/>
  <c r="E326" i="87" s="1"/>
  <c r="J208" i="25"/>
  <c r="D208" i="87" s="1"/>
  <c r="J206" i="25"/>
  <c r="D206" i="87" s="1"/>
  <c r="J57" i="25"/>
  <c r="D57" i="87" s="1"/>
  <c r="J50" i="25"/>
  <c r="D50" i="87" s="1"/>
  <c r="J65" i="25"/>
  <c r="D65" i="87" s="1"/>
  <c r="J6" i="25"/>
  <c r="D6" i="87" s="1"/>
  <c r="AE173" i="25" l="1"/>
  <c r="S173" i="87" s="1"/>
  <c r="AB342" i="25"/>
  <c r="X342" i="25"/>
  <c r="E407" i="87"/>
  <c r="K436" i="25"/>
  <c r="AA436" i="25" s="1"/>
  <c r="AC173" i="25"/>
  <c r="Q173" i="87" s="1"/>
  <c r="AB173" i="25"/>
  <c r="P173" i="87" s="1"/>
  <c r="V173" i="25"/>
  <c r="AD342" i="25"/>
  <c r="R342" i="87" s="1"/>
  <c r="AD173" i="25"/>
  <c r="R173" i="87" s="1"/>
  <c r="AE342" i="25"/>
  <c r="S342" i="87" s="1"/>
  <c r="V342" i="25"/>
  <c r="AA423" i="25"/>
  <c r="AD423" i="25" s="1"/>
  <c r="Y423" i="25" s="1"/>
  <c r="M423" i="87" s="1"/>
  <c r="E423" i="87"/>
  <c r="AA411" i="25"/>
  <c r="V411" i="25" s="1"/>
  <c r="J411" i="87" s="1"/>
  <c r="E411" i="87"/>
  <c r="AA434" i="25"/>
  <c r="E434" i="87"/>
  <c r="K309" i="25"/>
  <c r="K306" i="25"/>
  <c r="K307" i="25"/>
  <c r="K292" i="25"/>
  <c r="E292" i="87" s="1"/>
  <c r="AA98" i="25"/>
  <c r="AA345" i="25"/>
  <c r="AA346" i="25"/>
  <c r="V346" i="25" s="1"/>
  <c r="AA399" i="25"/>
  <c r="AA244" i="25"/>
  <c r="AA447" i="25"/>
  <c r="AA148" i="25"/>
  <c r="O148" i="87" s="1"/>
  <c r="AA351" i="25"/>
  <c r="AA354" i="25"/>
  <c r="AA129" i="25"/>
  <c r="AA393" i="25"/>
  <c r="AA231" i="25"/>
  <c r="O231" i="87" s="1"/>
  <c r="AA407" i="25"/>
  <c r="AA488" i="25"/>
  <c r="AA456" i="25"/>
  <c r="AA335" i="25"/>
  <c r="AA331" i="25"/>
  <c r="O331" i="87" s="1"/>
  <c r="AA337" i="25"/>
  <c r="V337" i="25" s="1"/>
  <c r="J337" i="87" s="1"/>
  <c r="AA365" i="25"/>
  <c r="AA115" i="25"/>
  <c r="AA124" i="25"/>
  <c r="V124" i="25" s="1"/>
  <c r="J124" i="87" s="1"/>
  <c r="AA134" i="25"/>
  <c r="AA135" i="25"/>
  <c r="AA400" i="25"/>
  <c r="AA395" i="25"/>
  <c r="AA380" i="25"/>
  <c r="O380" i="87" s="1"/>
  <c r="AA234" i="25"/>
  <c r="O234" i="87" s="1"/>
  <c r="AA245" i="25"/>
  <c r="AA230" i="25"/>
  <c r="O230" i="87" s="1"/>
  <c r="AA248" i="25"/>
  <c r="AA408" i="25"/>
  <c r="AA416" i="25"/>
  <c r="AA419" i="25"/>
  <c r="AA427" i="25"/>
  <c r="AA483" i="25"/>
  <c r="AA478" i="25"/>
  <c r="AA463" i="25"/>
  <c r="AA453" i="25"/>
  <c r="AA467" i="25"/>
  <c r="AA441" i="25"/>
  <c r="AA146" i="25"/>
  <c r="O146" i="87" s="1"/>
  <c r="AA142" i="25"/>
  <c r="O142" i="87" s="1"/>
  <c r="AA454" i="25"/>
  <c r="V454" i="25" s="1"/>
  <c r="J454" i="87" s="1"/>
  <c r="AA369" i="25"/>
  <c r="AA110" i="25"/>
  <c r="O110" i="87" s="1"/>
  <c r="AA252" i="25"/>
  <c r="V252" i="25" s="1"/>
  <c r="AA472" i="25"/>
  <c r="AA151" i="25"/>
  <c r="O151" i="87" s="1"/>
  <c r="V117" i="25"/>
  <c r="J117" i="87" s="1"/>
  <c r="AA359" i="25"/>
  <c r="AA109" i="25"/>
  <c r="O109" i="87" s="1"/>
  <c r="AA229" i="25"/>
  <c r="O229" i="87" s="1"/>
  <c r="AA418" i="25"/>
  <c r="AA352" i="25"/>
  <c r="V352" i="25" s="1"/>
  <c r="AA125" i="25"/>
  <c r="AA236" i="25"/>
  <c r="AA487" i="25"/>
  <c r="AA140" i="25"/>
  <c r="O140" i="87" s="1"/>
  <c r="AA328" i="25"/>
  <c r="O328" i="87" s="1"/>
  <c r="AA111" i="25"/>
  <c r="O111" i="87" s="1"/>
  <c r="AA381" i="25"/>
  <c r="AA403" i="25"/>
  <c r="AA388" i="25"/>
  <c r="O388" i="87" s="1"/>
  <c r="AA243" i="25"/>
  <c r="AA253" i="25"/>
  <c r="AA239" i="25"/>
  <c r="AA414" i="25"/>
  <c r="V414" i="25" s="1"/>
  <c r="J414" i="87" s="1"/>
  <c r="AA430" i="25"/>
  <c r="AA426" i="25"/>
  <c r="AA433" i="25"/>
  <c r="AA481" i="25"/>
  <c r="AA491" i="25"/>
  <c r="AA486" i="25"/>
  <c r="AA446" i="25"/>
  <c r="AA439" i="25"/>
  <c r="V439" i="25" s="1"/>
  <c r="J439" i="87" s="1"/>
  <c r="AA450" i="25"/>
  <c r="AA459" i="25"/>
  <c r="AA143" i="25"/>
  <c r="O143" i="87" s="1"/>
  <c r="AA460" i="25"/>
  <c r="AA327" i="25"/>
  <c r="O327" i="87" s="1"/>
  <c r="AA114" i="25"/>
  <c r="AA404" i="25"/>
  <c r="AA350" i="25"/>
  <c r="AA383" i="25"/>
  <c r="O383" i="87" s="1"/>
  <c r="AA228" i="25"/>
  <c r="O228" i="87" s="1"/>
  <c r="AA479" i="25"/>
  <c r="AA153" i="25"/>
  <c r="AA362" i="25"/>
  <c r="AA356" i="25"/>
  <c r="V356" i="25" s="1"/>
  <c r="AA360" i="25"/>
  <c r="V360" i="25" s="1"/>
  <c r="J360" i="87" s="1"/>
  <c r="AA126" i="25"/>
  <c r="AA402" i="25"/>
  <c r="AA246" i="25"/>
  <c r="AA413" i="25"/>
  <c r="AA475" i="25"/>
  <c r="V475" i="25" s="1"/>
  <c r="J475" i="87" s="1"/>
  <c r="AA458" i="25"/>
  <c r="AA445" i="25"/>
  <c r="AA238" i="25"/>
  <c r="AA357" i="25"/>
  <c r="V357" i="25" s="1"/>
  <c r="AA370" i="25"/>
  <c r="V370" i="25" s="1"/>
  <c r="J370" i="87" s="1"/>
  <c r="AA361" i="25"/>
  <c r="AA133" i="25"/>
  <c r="O133" i="87" s="1"/>
  <c r="AA326" i="25"/>
  <c r="O326" i="87" s="1"/>
  <c r="AA372" i="25"/>
  <c r="AA373" i="25"/>
  <c r="V373" i="25" s="1"/>
  <c r="AA374" i="25"/>
  <c r="V374" i="25" s="1"/>
  <c r="J374" i="87" s="1"/>
  <c r="AA343" i="25"/>
  <c r="V343" i="25" s="1"/>
  <c r="AA348" i="25"/>
  <c r="V348" i="25" s="1"/>
  <c r="J348" i="87" s="1"/>
  <c r="AA325" i="25"/>
  <c r="O325" i="87" s="1"/>
  <c r="AA131" i="25"/>
  <c r="O131" i="87" s="1"/>
  <c r="AA127" i="25"/>
  <c r="V127" i="25" s="1"/>
  <c r="J127" i="87" s="1"/>
  <c r="AA112" i="25"/>
  <c r="V112" i="25" s="1"/>
  <c r="J112" i="87" s="1"/>
  <c r="AA398" i="25"/>
  <c r="AA384" i="25"/>
  <c r="V384" i="25" s="1"/>
  <c r="AA397" i="25"/>
  <c r="AA251" i="25"/>
  <c r="AA224" i="25"/>
  <c r="AA247" i="25"/>
  <c r="AA435" i="25"/>
  <c r="AA410" i="25"/>
  <c r="AA432" i="25"/>
  <c r="AA489" i="25"/>
  <c r="AA476" i="25"/>
  <c r="V476" i="25" s="1"/>
  <c r="J476" i="87" s="1"/>
  <c r="AA494" i="25"/>
  <c r="V494" i="25" s="1"/>
  <c r="J494" i="87" s="1"/>
  <c r="AA455" i="25"/>
  <c r="AA448" i="25"/>
  <c r="V448" i="25" s="1"/>
  <c r="AA468" i="25"/>
  <c r="AA444" i="25"/>
  <c r="AA152" i="25"/>
  <c r="O152" i="87" s="1"/>
  <c r="AA150" i="25"/>
  <c r="O150" i="87" s="1"/>
  <c r="AA442" i="25"/>
  <c r="V442" i="25" s="1"/>
  <c r="J442" i="87" s="1"/>
  <c r="AA366" i="25"/>
  <c r="AA128" i="25"/>
  <c r="AA385" i="25"/>
  <c r="AA254" i="25"/>
  <c r="AA425" i="25"/>
  <c r="AA480" i="25"/>
  <c r="AA440" i="25"/>
  <c r="AA461" i="25"/>
  <c r="AA341" i="25"/>
  <c r="AA371" i="25"/>
  <c r="AA118" i="25"/>
  <c r="V118" i="25" s="1"/>
  <c r="J118" i="87" s="1"/>
  <c r="AA250" i="25"/>
  <c r="AA429" i="25"/>
  <c r="AA477" i="25"/>
  <c r="V477" i="25" s="1"/>
  <c r="J477" i="87" s="1"/>
  <c r="AA449" i="25"/>
  <c r="V449" i="25" s="1"/>
  <c r="AA358" i="25"/>
  <c r="AA107" i="25"/>
  <c r="O107" i="87" s="1"/>
  <c r="AA391" i="25"/>
  <c r="AA226" i="25"/>
  <c r="O226" i="87" s="1"/>
  <c r="AA240" i="25"/>
  <c r="AA428" i="25"/>
  <c r="AA431" i="25"/>
  <c r="AA465" i="25"/>
  <c r="AA367" i="25"/>
  <c r="V367" i="25" s="1"/>
  <c r="J367" i="87" s="1"/>
  <c r="AA340" i="25"/>
  <c r="AA375" i="25"/>
  <c r="AA123" i="25"/>
  <c r="AA347" i="25"/>
  <c r="V347" i="25" s="1"/>
  <c r="AA329" i="25"/>
  <c r="O329" i="87" s="1"/>
  <c r="AA332" i="25"/>
  <c r="V332" i="25" s="1"/>
  <c r="J332" i="87" s="1"/>
  <c r="AA363" i="25"/>
  <c r="AA353" i="25"/>
  <c r="V353" i="25" s="1"/>
  <c r="AA368" i="25"/>
  <c r="AA330" i="25"/>
  <c r="O330" i="87" s="1"/>
  <c r="AA132" i="25"/>
  <c r="O132" i="87" s="1"/>
  <c r="AA120" i="25"/>
  <c r="V120" i="25" s="1"/>
  <c r="J120" i="87" s="1"/>
  <c r="AA113" i="25"/>
  <c r="V113" i="25" s="1"/>
  <c r="J113" i="87" s="1"/>
  <c r="AA382" i="25"/>
  <c r="O382" i="87" s="1"/>
  <c r="AA392" i="25"/>
  <c r="AA387" i="25"/>
  <c r="AA225" i="25"/>
  <c r="O225" i="87" s="1"/>
  <c r="AA249" i="25"/>
  <c r="AA241" i="25"/>
  <c r="AA232" i="25"/>
  <c r="AA409" i="25"/>
  <c r="AA417" i="25"/>
  <c r="AA421" i="25"/>
  <c r="V421" i="25" s="1"/>
  <c r="J421" i="87" s="1"/>
  <c r="AA474" i="25"/>
  <c r="AA484" i="25"/>
  <c r="AA473" i="25"/>
  <c r="AA464" i="25"/>
  <c r="AA457" i="25"/>
  <c r="AA443" i="25"/>
  <c r="V443" i="25" s="1"/>
  <c r="J443" i="87" s="1"/>
  <c r="AA452" i="25"/>
  <c r="AA147" i="25"/>
  <c r="O147" i="87" s="1"/>
  <c r="AA149" i="25"/>
  <c r="O149" i="87" s="1"/>
  <c r="AA344" i="25"/>
  <c r="AA122" i="25"/>
  <c r="AA242" i="25"/>
  <c r="AA422" i="25"/>
  <c r="AA490" i="25"/>
  <c r="AA145" i="25"/>
  <c r="O145" i="87" s="1"/>
  <c r="AA334" i="25"/>
  <c r="V334" i="25" s="1"/>
  <c r="J334" i="87" s="1"/>
  <c r="AA108" i="25"/>
  <c r="O108" i="87" s="1"/>
  <c r="AA389" i="25"/>
  <c r="AA469" i="25"/>
  <c r="AA376" i="25"/>
  <c r="AA116" i="25"/>
  <c r="AA386" i="25"/>
  <c r="AA420" i="25"/>
  <c r="V420" i="25" s="1"/>
  <c r="J420" i="87" s="1"/>
  <c r="AA493" i="25"/>
  <c r="AA139" i="25"/>
  <c r="O139" i="87" s="1"/>
  <c r="K154" i="25"/>
  <c r="E154" i="87" s="1"/>
  <c r="AA364" i="25"/>
  <c r="V364" i="25" s="1"/>
  <c r="AA333" i="25"/>
  <c r="AA336" i="25"/>
  <c r="AA355" i="25"/>
  <c r="V355" i="25" s="1"/>
  <c r="AA338" i="25"/>
  <c r="V338" i="25" s="1"/>
  <c r="AA349" i="25"/>
  <c r="AA339" i="25"/>
  <c r="V339" i="25" s="1"/>
  <c r="J339" i="87" s="1"/>
  <c r="AA119" i="25"/>
  <c r="AA136" i="25"/>
  <c r="O136" i="87" s="1"/>
  <c r="AA121" i="25"/>
  <c r="AA130" i="25"/>
  <c r="V130" i="25" s="1"/>
  <c r="J130" i="87" s="1"/>
  <c r="AA390" i="25"/>
  <c r="O390" i="87" s="1"/>
  <c r="AA401" i="25"/>
  <c r="AA396" i="25"/>
  <c r="AA233" i="25"/>
  <c r="O233" i="87" s="1"/>
  <c r="AA227" i="25"/>
  <c r="O227" i="87" s="1"/>
  <c r="AA235" i="25"/>
  <c r="AA237" i="25"/>
  <c r="AA415" i="25"/>
  <c r="V415" i="25" s="1"/>
  <c r="J415" i="87" s="1"/>
  <c r="AA424" i="25"/>
  <c r="AA412" i="25"/>
  <c r="AA482" i="25"/>
  <c r="AA492" i="25"/>
  <c r="AA485" i="25"/>
  <c r="AA438" i="25"/>
  <c r="AA466" i="25"/>
  <c r="AA451" i="25"/>
  <c r="V451" i="25" s="1"/>
  <c r="J451" i="87" s="1"/>
  <c r="AA462" i="25"/>
  <c r="V462" i="25" s="1"/>
  <c r="AA141" i="25"/>
  <c r="O141" i="87" s="1"/>
  <c r="AA144" i="25"/>
  <c r="O144" i="87" s="1"/>
  <c r="AA5" i="25"/>
  <c r="I49" i="97" s="1"/>
  <c r="AA265" i="25"/>
  <c r="V265" i="25" s="1"/>
  <c r="AA273" i="25"/>
  <c r="O273" i="87" s="1"/>
  <c r="AA258" i="25"/>
  <c r="O258" i="87" s="1"/>
  <c r="AA269" i="25"/>
  <c r="AA270" i="25"/>
  <c r="AA266" i="25"/>
  <c r="AA263" i="25"/>
  <c r="AA268" i="25"/>
  <c r="AA275" i="25"/>
  <c r="O275" i="87" s="1"/>
  <c r="AA267" i="25"/>
  <c r="AA277" i="25"/>
  <c r="O277" i="87" s="1"/>
  <c r="AA264" i="25"/>
  <c r="AA274" i="25"/>
  <c r="O274" i="87" s="1"/>
  <c r="AA271" i="25"/>
  <c r="O271" i="87" s="1"/>
  <c r="AA276" i="25"/>
  <c r="O276" i="87" s="1"/>
  <c r="AA262" i="25"/>
  <c r="O262" i="87" s="1"/>
  <c r="AA272" i="25"/>
  <c r="O272" i="87" s="1"/>
  <c r="AA260" i="25"/>
  <c r="AA279" i="25"/>
  <c r="O279" i="87" s="1"/>
  <c r="AA261" i="25"/>
  <c r="AA259" i="25"/>
  <c r="O259" i="87" s="1"/>
  <c r="AA278" i="25"/>
  <c r="O278" i="87" s="1"/>
  <c r="AA257" i="25"/>
  <c r="AA180" i="25"/>
  <c r="O180" i="87" s="1"/>
  <c r="AA158" i="25"/>
  <c r="O158" i="87" s="1"/>
  <c r="AA183" i="25"/>
  <c r="O183" i="87" s="1"/>
  <c r="AA159" i="25"/>
  <c r="O159" i="87" s="1"/>
  <c r="AA170" i="25"/>
  <c r="O170" i="87" s="1"/>
  <c r="AA165" i="25"/>
  <c r="V165" i="25" s="1"/>
  <c r="J165" i="87" s="1"/>
  <c r="AA167" i="25"/>
  <c r="V167" i="25" s="1"/>
  <c r="J167" i="87" s="1"/>
  <c r="AA168" i="25"/>
  <c r="AA178" i="25"/>
  <c r="O178" i="87" s="1"/>
  <c r="AA169" i="25"/>
  <c r="O169" i="87" s="1"/>
  <c r="AA160" i="25"/>
  <c r="AA179" i="25"/>
  <c r="O179" i="87" s="1"/>
  <c r="AA174" i="25"/>
  <c r="AA176" i="25"/>
  <c r="O176" i="87" s="1"/>
  <c r="AA177" i="25"/>
  <c r="O177" i="87" s="1"/>
  <c r="AA181" i="25"/>
  <c r="O181" i="87" s="1"/>
  <c r="AA166" i="25"/>
  <c r="AA175" i="25"/>
  <c r="O175" i="87" s="1"/>
  <c r="AA157" i="25"/>
  <c r="O157" i="87" s="1"/>
  <c r="AA163" i="25"/>
  <c r="AA182" i="25"/>
  <c r="O182" i="87" s="1"/>
  <c r="AA184" i="25"/>
  <c r="O184" i="87" s="1"/>
  <c r="AA185" i="25"/>
  <c r="O185" i="87" s="1"/>
  <c r="AA156" i="25"/>
  <c r="O156" i="87" s="1"/>
  <c r="AA172" i="25"/>
  <c r="AA162" i="25"/>
  <c r="AA171" i="25"/>
  <c r="O171" i="87" s="1"/>
  <c r="AA164" i="25"/>
  <c r="O164" i="87" s="1"/>
  <c r="AA161" i="25"/>
  <c r="O161" i="87" s="1"/>
  <c r="AA94" i="25"/>
  <c r="O94" i="87" s="1"/>
  <c r="AA87" i="25"/>
  <c r="O87" i="87" s="1"/>
  <c r="AA88" i="25"/>
  <c r="O88" i="87" s="1"/>
  <c r="AA92" i="25"/>
  <c r="O92" i="87" s="1"/>
  <c r="AA89" i="25"/>
  <c r="O89" i="87" s="1"/>
  <c r="AA96" i="25"/>
  <c r="O96" i="87" s="1"/>
  <c r="AA97" i="25"/>
  <c r="O97" i="87" s="1"/>
  <c r="AA99" i="25"/>
  <c r="O99" i="87" s="1"/>
  <c r="AA100" i="25"/>
  <c r="O100" i="87" s="1"/>
  <c r="AA104" i="25"/>
  <c r="AA101" i="25"/>
  <c r="AA103" i="25"/>
  <c r="O103" i="87" s="1"/>
  <c r="AA86" i="25"/>
  <c r="O86" i="87" s="1"/>
  <c r="AA95" i="25"/>
  <c r="O95" i="87" s="1"/>
  <c r="AA90" i="25"/>
  <c r="O90" i="87" s="1"/>
  <c r="AA93" i="25"/>
  <c r="O93" i="87" s="1"/>
  <c r="AA102" i="25"/>
  <c r="AA91" i="25"/>
  <c r="O91" i="87" s="1"/>
  <c r="AA379" i="25"/>
  <c r="I187" i="25"/>
  <c r="K297" i="25"/>
  <c r="E297" i="87" s="1"/>
  <c r="K312" i="25"/>
  <c r="E312" i="87" s="1"/>
  <c r="K319" i="25"/>
  <c r="E319" i="87" s="1"/>
  <c r="K316" i="25"/>
  <c r="E316" i="87" s="1"/>
  <c r="K317" i="25"/>
  <c r="E317" i="87" s="1"/>
  <c r="K318" i="25"/>
  <c r="E318" i="87" s="1"/>
  <c r="K305" i="25"/>
  <c r="E305" i="87" s="1"/>
  <c r="K322" i="25"/>
  <c r="E322" i="87" s="1"/>
  <c r="K300" i="25"/>
  <c r="E300" i="87" s="1"/>
  <c r="K301" i="25"/>
  <c r="E301" i="87" s="1"/>
  <c r="K311" i="25"/>
  <c r="E311" i="87" s="1"/>
  <c r="K308" i="25"/>
  <c r="E308" i="87" s="1"/>
  <c r="K298" i="25"/>
  <c r="E298" i="87" s="1"/>
  <c r="K315" i="25"/>
  <c r="E315" i="87" s="1"/>
  <c r="K321" i="25"/>
  <c r="E321" i="87" s="1"/>
  <c r="K302" i="25"/>
  <c r="E302" i="87" s="1"/>
  <c r="K299" i="25"/>
  <c r="E299" i="87" s="1"/>
  <c r="K314" i="25"/>
  <c r="E314" i="87" s="1"/>
  <c r="K320" i="25"/>
  <c r="E320" i="87" s="1"/>
  <c r="K310" i="25"/>
  <c r="E310" i="87" s="1"/>
  <c r="K304" i="25"/>
  <c r="E304" i="87" s="1"/>
  <c r="K313" i="25"/>
  <c r="E313" i="87" s="1"/>
  <c r="K303" i="25"/>
  <c r="E303" i="87" s="1"/>
  <c r="K294" i="25"/>
  <c r="E294" i="87" s="1"/>
  <c r="K282" i="25"/>
  <c r="E282" i="87" s="1"/>
  <c r="K293" i="25"/>
  <c r="E293" i="87" s="1"/>
  <c r="K288" i="25"/>
  <c r="E288" i="87" s="1"/>
  <c r="K287" i="25"/>
  <c r="E287" i="87" s="1"/>
  <c r="K284" i="25"/>
  <c r="E284" i="87" s="1"/>
  <c r="K286" i="25"/>
  <c r="E286" i="87" s="1"/>
  <c r="K291" i="25"/>
  <c r="E291" i="87" s="1"/>
  <c r="I48" i="25"/>
  <c r="K74" i="25" s="1"/>
  <c r="E74" i="87" s="1"/>
  <c r="K289" i="25"/>
  <c r="E289" i="87" s="1"/>
  <c r="K285" i="25"/>
  <c r="E285" i="87" s="1"/>
  <c r="K290" i="25"/>
  <c r="E290" i="87" s="1"/>
  <c r="K283" i="25"/>
  <c r="E283" i="87" s="1"/>
  <c r="H187" i="25"/>
  <c r="J187" i="25" s="1"/>
  <c r="D187" i="87" s="1"/>
  <c r="H48" i="25"/>
  <c r="J48" i="25" s="1"/>
  <c r="Z173" i="25" l="1"/>
  <c r="I15" i="97"/>
  <c r="I20" i="97"/>
  <c r="O224" i="87"/>
  <c r="O232" i="87"/>
  <c r="O379" i="87"/>
  <c r="I33" i="97" s="1"/>
  <c r="O257" i="87"/>
  <c r="I14" i="97" s="1"/>
  <c r="J338" i="87"/>
  <c r="J373" i="87"/>
  <c r="J356" i="87"/>
  <c r="J462" i="87"/>
  <c r="J355" i="87"/>
  <c r="J347" i="87"/>
  <c r="J448" i="87"/>
  <c r="J352" i="87"/>
  <c r="J342" i="87"/>
  <c r="J364" i="87"/>
  <c r="I28" i="97"/>
  <c r="L342" i="87"/>
  <c r="J353" i="87"/>
  <c r="J343" i="87"/>
  <c r="J357" i="87"/>
  <c r="J346" i="87"/>
  <c r="J449" i="87"/>
  <c r="N173" i="87"/>
  <c r="E116" i="86"/>
  <c r="J384" i="87"/>
  <c r="J173" i="87"/>
  <c r="E76" i="86"/>
  <c r="J252" i="87"/>
  <c r="E84" i="86"/>
  <c r="J265" i="87"/>
  <c r="V328" i="25"/>
  <c r="J328" i="87" s="1"/>
  <c r="I14" i="69"/>
  <c r="D14" i="69" s="1"/>
  <c r="V327" i="25"/>
  <c r="V326" i="25"/>
  <c r="J326" i="87"/>
  <c r="W342" i="25"/>
  <c r="E140" i="86"/>
  <c r="J488" i="87"/>
  <c r="X173" i="25"/>
  <c r="J268" i="87"/>
  <c r="J245" i="87"/>
  <c r="J399" i="87"/>
  <c r="I33" i="69"/>
  <c r="D33" i="69" s="1"/>
  <c r="J168" i="87"/>
  <c r="J387" i="87"/>
  <c r="J460" i="87"/>
  <c r="J412" i="87"/>
  <c r="J392" i="87"/>
  <c r="J446" i="87"/>
  <c r="J427" i="87"/>
  <c r="Y173" i="25"/>
  <c r="J270" i="87"/>
  <c r="J386" i="87"/>
  <c r="J432" i="87"/>
  <c r="J419" i="87"/>
  <c r="V98" i="25"/>
  <c r="J410" i="87"/>
  <c r="J416" i="87"/>
  <c r="J250" i="87"/>
  <c r="J153" i="87"/>
  <c r="J247" i="87"/>
  <c r="J479" i="87"/>
  <c r="J375" i="87"/>
  <c r="J436" i="87"/>
  <c r="E132" i="86"/>
  <c r="W173" i="25"/>
  <c r="E436" i="87"/>
  <c r="Z342" i="25"/>
  <c r="I15" i="69"/>
  <c r="AD411" i="25"/>
  <c r="Y411" i="25" s="1"/>
  <c r="M411" i="87" s="1"/>
  <c r="I28" i="69"/>
  <c r="Y342" i="25"/>
  <c r="V436" i="25"/>
  <c r="AB423" i="25"/>
  <c r="W423" i="25" s="1"/>
  <c r="K423" i="87" s="1"/>
  <c r="AC423" i="25"/>
  <c r="X423" i="25" s="1"/>
  <c r="L423" i="87" s="1"/>
  <c r="V423" i="25"/>
  <c r="J423" i="87" s="1"/>
  <c r="AE423" i="25"/>
  <c r="Z423" i="25" s="1"/>
  <c r="N423" i="87" s="1"/>
  <c r="V362" i="25"/>
  <c r="J362" i="87" s="1"/>
  <c r="V434" i="25"/>
  <c r="J434" i="87"/>
  <c r="V376" i="25"/>
  <c r="J376" i="87" s="1"/>
  <c r="AA306" i="25"/>
  <c r="O306" i="87" s="1"/>
  <c r="E306" i="87"/>
  <c r="AB411" i="25"/>
  <c r="W411" i="25" s="1"/>
  <c r="K411" i="87" s="1"/>
  <c r="AD434" i="25"/>
  <c r="AA307" i="25"/>
  <c r="O307" i="87" s="1"/>
  <c r="E307" i="87"/>
  <c r="V433" i="25"/>
  <c r="J433" i="87" s="1"/>
  <c r="V340" i="25"/>
  <c r="J340" i="87" s="1"/>
  <c r="AA309" i="25"/>
  <c r="E309" i="87"/>
  <c r="AC411" i="25"/>
  <c r="X411" i="25" s="1"/>
  <c r="L411" i="87" s="1"/>
  <c r="AB434" i="25"/>
  <c r="V361" i="25"/>
  <c r="J361" i="87"/>
  <c r="AE411" i="25"/>
  <c r="Z411" i="25" s="1"/>
  <c r="N411" i="87" s="1"/>
  <c r="AE434" i="25"/>
  <c r="AC434" i="25"/>
  <c r="AA292" i="25"/>
  <c r="O292" i="87" s="1"/>
  <c r="AE98" i="25"/>
  <c r="S98" i="87" s="1"/>
  <c r="AC98" i="25"/>
  <c r="Q98" i="87" s="1"/>
  <c r="AB98" i="25"/>
  <c r="P98" i="87" s="1"/>
  <c r="AD98" i="25"/>
  <c r="R98" i="87" s="1"/>
  <c r="V232" i="25"/>
  <c r="V388" i="25"/>
  <c r="V330" i="25"/>
  <c r="V331" i="25"/>
  <c r="V329" i="25"/>
  <c r="J5" i="25"/>
  <c r="V410" i="25"/>
  <c r="V428" i="25"/>
  <c r="J428" i="87" s="1"/>
  <c r="V236" i="25"/>
  <c r="V460" i="25"/>
  <c r="V418" i="25"/>
  <c r="J418" i="87" s="1"/>
  <c r="V278" i="25"/>
  <c r="V132" i="25"/>
  <c r="AA285" i="25"/>
  <c r="V285" i="25" s="1"/>
  <c r="AA304" i="25"/>
  <c r="O304" i="87" s="1"/>
  <c r="AA302" i="25"/>
  <c r="O302" i="87" s="1"/>
  <c r="V368" i="25"/>
  <c r="V250" i="25"/>
  <c r="V254" i="25"/>
  <c r="V251" i="25"/>
  <c r="V446" i="25"/>
  <c r="V483" i="25"/>
  <c r="J483" i="87" s="1"/>
  <c r="V245" i="25"/>
  <c r="AA310" i="25"/>
  <c r="AA301" i="25"/>
  <c r="O301" i="87" s="1"/>
  <c r="V412" i="25"/>
  <c r="V452" i="25"/>
  <c r="V417" i="25"/>
  <c r="J417" i="87" s="1"/>
  <c r="V382" i="25"/>
  <c r="V341" i="25"/>
  <c r="V432" i="25"/>
  <c r="V372" i="25"/>
  <c r="V133" i="25"/>
  <c r="V153" i="25"/>
  <c r="V143" i="25"/>
  <c r="V481" i="25"/>
  <c r="J481" i="87" s="1"/>
  <c r="V125" i="25"/>
  <c r="E44" i="86" s="1"/>
  <c r="V441" i="25"/>
  <c r="J441" i="87" s="1"/>
  <c r="V419" i="25"/>
  <c r="V393" i="25"/>
  <c r="V237" i="25"/>
  <c r="V121" i="25"/>
  <c r="V336" i="25"/>
  <c r="V464" i="25"/>
  <c r="J464" i="87" s="1"/>
  <c r="V241" i="25"/>
  <c r="V465" i="25"/>
  <c r="J465" i="87" s="1"/>
  <c r="V247" i="25"/>
  <c r="V404" i="25"/>
  <c r="V450" i="25"/>
  <c r="J450" i="87" s="1"/>
  <c r="V111" i="25"/>
  <c r="V248" i="25"/>
  <c r="V134" i="25"/>
  <c r="V351" i="25"/>
  <c r="J351" i="87" s="1"/>
  <c r="AA286" i="25"/>
  <c r="O286" i="87" s="1"/>
  <c r="AA316" i="25"/>
  <c r="V233" i="25"/>
  <c r="V469" i="25"/>
  <c r="V122" i="25"/>
  <c r="V149" i="25"/>
  <c r="V474" i="25"/>
  <c r="J474" i="87" s="1"/>
  <c r="V387" i="25"/>
  <c r="V391" i="25"/>
  <c r="V385" i="25"/>
  <c r="J385" i="87" s="1"/>
  <c r="V455" i="25"/>
  <c r="V397" i="25"/>
  <c r="J397" i="87" s="1"/>
  <c r="V398" i="25"/>
  <c r="J398" i="87" s="1"/>
  <c r="V445" i="25"/>
  <c r="J445" i="87" s="1"/>
  <c r="V486" i="25"/>
  <c r="J486" i="87" s="1"/>
  <c r="V253" i="25"/>
  <c r="J253" i="87" s="1"/>
  <c r="V487" i="25"/>
  <c r="J487" i="87" s="1"/>
  <c r="V142" i="25"/>
  <c r="V234" i="25"/>
  <c r="V365" i="25"/>
  <c r="V488" i="25"/>
  <c r="AA318" i="25"/>
  <c r="O318" i="87" s="1"/>
  <c r="V123" i="25"/>
  <c r="V403" i="25"/>
  <c r="V467" i="25"/>
  <c r="J467" i="87" s="1"/>
  <c r="V416" i="25"/>
  <c r="V400" i="25"/>
  <c r="J400" i="87" s="1"/>
  <c r="V129" i="25"/>
  <c r="V228" i="25"/>
  <c r="V369" i="25"/>
  <c r="V395" i="25"/>
  <c r="J395" i="87" s="1"/>
  <c r="V399" i="25"/>
  <c r="AA282" i="25"/>
  <c r="O282" i="87" s="1"/>
  <c r="AA321" i="25"/>
  <c r="AA317" i="25"/>
  <c r="V490" i="25"/>
  <c r="J490" i="87" s="1"/>
  <c r="V480" i="25"/>
  <c r="J480" i="87" s="1"/>
  <c r="V444" i="25"/>
  <c r="J444" i="87" s="1"/>
  <c r="V402" i="25"/>
  <c r="J402" i="87" s="1"/>
  <c r="V350" i="25"/>
  <c r="V430" i="25"/>
  <c r="J430" i="87" s="1"/>
  <c r="V229" i="25"/>
  <c r="V463" i="25"/>
  <c r="J463" i="87" s="1"/>
  <c r="D48" i="87"/>
  <c r="D5" i="87" s="1"/>
  <c r="AA289" i="25"/>
  <c r="O289" i="87" s="1"/>
  <c r="AA294" i="25"/>
  <c r="O294" i="87" s="1"/>
  <c r="AA315" i="25"/>
  <c r="V466" i="25"/>
  <c r="J466" i="87" s="1"/>
  <c r="AA284" i="25"/>
  <c r="O284" i="87" s="1"/>
  <c r="AA314" i="25"/>
  <c r="O314" i="87" s="1"/>
  <c r="AA298" i="25"/>
  <c r="O298" i="87" s="1"/>
  <c r="AA319" i="25"/>
  <c r="V144" i="25"/>
  <c r="V482" i="25"/>
  <c r="J482" i="87" s="1"/>
  <c r="V358" i="25"/>
  <c r="V150" i="25"/>
  <c r="V489" i="25"/>
  <c r="J489" i="87" s="1"/>
  <c r="AA287" i="25"/>
  <c r="O287" i="87" s="1"/>
  <c r="V109" i="25"/>
  <c r="V151" i="25"/>
  <c r="V478" i="25"/>
  <c r="J478" i="87" s="1"/>
  <c r="V230" i="25"/>
  <c r="V456" i="25"/>
  <c r="V148" i="25"/>
  <c r="V242" i="25"/>
  <c r="V424" i="25"/>
  <c r="J424" i="87" s="1"/>
  <c r="V390" i="25"/>
  <c r="V409" i="25"/>
  <c r="J409" i="87" s="1"/>
  <c r="V375" i="25"/>
  <c r="V461" i="25"/>
  <c r="V131" i="25"/>
  <c r="V413" i="25"/>
  <c r="J413" i="87" s="1"/>
  <c r="V479" i="25"/>
  <c r="V383" i="25"/>
  <c r="AA283" i="25"/>
  <c r="O283" i="87" s="1"/>
  <c r="AA303" i="25"/>
  <c r="O303" i="87" s="1"/>
  <c r="AA322" i="25"/>
  <c r="V119" i="25"/>
  <c r="J119" i="87" s="1"/>
  <c r="V235" i="25"/>
  <c r="V136" i="25"/>
  <c r="V333" i="25"/>
  <c r="V386" i="25"/>
  <c r="V422" i="25"/>
  <c r="J422" i="87" s="1"/>
  <c r="V473" i="25"/>
  <c r="J473" i="87" s="1"/>
  <c r="V249" i="25"/>
  <c r="V240" i="25"/>
  <c r="V429" i="25"/>
  <c r="J429" i="87" s="1"/>
  <c r="V425" i="25"/>
  <c r="J425" i="87" s="1"/>
  <c r="V468" i="25"/>
  <c r="J468" i="87" s="1"/>
  <c r="V126" i="25"/>
  <c r="V114" i="25"/>
  <c r="J114" i="87" s="1"/>
  <c r="AA290" i="25"/>
  <c r="O290" i="87" s="1"/>
  <c r="AA74" i="25"/>
  <c r="O74" i="87" s="1"/>
  <c r="AA288" i="25"/>
  <c r="O288" i="87" s="1"/>
  <c r="AA308" i="25"/>
  <c r="AA305" i="25"/>
  <c r="O305" i="87" s="1"/>
  <c r="AA312" i="25"/>
  <c r="V484" i="25"/>
  <c r="J484" i="87" s="1"/>
  <c r="V276" i="25"/>
  <c r="V485" i="25"/>
  <c r="J485" i="87" s="1"/>
  <c r="V396" i="25"/>
  <c r="J396" i="87" s="1"/>
  <c r="V349" i="25"/>
  <c r="J349" i="87" s="1"/>
  <c r="V389" i="25"/>
  <c r="J389" i="87" s="1"/>
  <c r="V344" i="25"/>
  <c r="J344" i="87" s="1"/>
  <c r="V147" i="25"/>
  <c r="V392" i="25"/>
  <c r="V363" i="25"/>
  <c r="V371" i="25"/>
  <c r="V128" i="25"/>
  <c r="V458" i="25"/>
  <c r="V491" i="25"/>
  <c r="J491" i="87" s="1"/>
  <c r="V243" i="25"/>
  <c r="V110" i="25"/>
  <c r="V146" i="25"/>
  <c r="V427" i="25"/>
  <c r="V380" i="25"/>
  <c r="V231" i="25"/>
  <c r="V244" i="25"/>
  <c r="AA293" i="25"/>
  <c r="O293" i="87" s="1"/>
  <c r="V227" i="25"/>
  <c r="V116" i="25"/>
  <c r="J116" i="87" s="1"/>
  <c r="V225" i="25"/>
  <c r="V226" i="25"/>
  <c r="V238" i="25"/>
  <c r="V239" i="25"/>
  <c r="V140" i="25"/>
  <c r="V359" i="25"/>
  <c r="V115" i="25"/>
  <c r="V335" i="25"/>
  <c r="V447" i="25"/>
  <c r="V492" i="25"/>
  <c r="J492" i="87" s="1"/>
  <c r="V401" i="25"/>
  <c r="J401" i="87" s="1"/>
  <c r="V108" i="25"/>
  <c r="V366" i="25"/>
  <c r="AA320" i="25"/>
  <c r="AA300" i="25"/>
  <c r="O300" i="87" s="1"/>
  <c r="AA291" i="25"/>
  <c r="O291" i="87" s="1"/>
  <c r="AA313" i="25"/>
  <c r="AA299" i="25"/>
  <c r="O299" i="87" s="1"/>
  <c r="AA311" i="25"/>
  <c r="V311" i="25" s="1"/>
  <c r="V141" i="25"/>
  <c r="V493" i="25"/>
  <c r="J493" i="87" s="1"/>
  <c r="V145" i="25"/>
  <c r="V457" i="25"/>
  <c r="J457" i="87" s="1"/>
  <c r="V431" i="25"/>
  <c r="J431" i="87" s="1"/>
  <c r="V440" i="25"/>
  <c r="J440" i="87" s="1"/>
  <c r="V152" i="25"/>
  <c r="V435" i="25"/>
  <c r="J435" i="87" s="1"/>
  <c r="V246" i="25"/>
  <c r="V459" i="25"/>
  <c r="V426" i="25"/>
  <c r="J426" i="87" s="1"/>
  <c r="V381" i="25"/>
  <c r="J381" i="87" s="1"/>
  <c r="V453" i="25"/>
  <c r="V408" i="25"/>
  <c r="J408" i="87" s="1"/>
  <c r="V135" i="25"/>
  <c r="V354" i="25"/>
  <c r="V345" i="25"/>
  <c r="J345" i="87" s="1"/>
  <c r="V272" i="25"/>
  <c r="V277" i="25"/>
  <c r="V258" i="25"/>
  <c r="V262" i="25"/>
  <c r="V274" i="25"/>
  <c r="V260" i="25"/>
  <c r="V267" i="25"/>
  <c r="J267" i="87" s="1"/>
  <c r="V273" i="25"/>
  <c r="V266" i="25"/>
  <c r="J266" i="87" s="1"/>
  <c r="V268" i="25"/>
  <c r="V259" i="25"/>
  <c r="V263" i="25"/>
  <c r="J263" i="87" s="1"/>
  <c r="V275" i="25"/>
  <c r="V271" i="25"/>
  <c r="V279" i="25"/>
  <c r="V270" i="25"/>
  <c r="V261" i="25"/>
  <c r="J261" i="87" s="1"/>
  <c r="V264" i="25"/>
  <c r="J264" i="87" s="1"/>
  <c r="V269" i="25"/>
  <c r="J269" i="87" s="1"/>
  <c r="V184" i="25"/>
  <c r="V176" i="25"/>
  <c r="V182" i="25"/>
  <c r="V162" i="25"/>
  <c r="V175" i="25"/>
  <c r="V169" i="25"/>
  <c r="V158" i="25"/>
  <c r="V160" i="25"/>
  <c r="V183" i="25"/>
  <c r="V161" i="25"/>
  <c r="V174" i="25"/>
  <c r="J174" i="87" s="1"/>
  <c r="V170" i="25"/>
  <c r="V185" i="25"/>
  <c r="V177" i="25"/>
  <c r="V171" i="25"/>
  <c r="V157" i="25"/>
  <c r="V181" i="25"/>
  <c r="V168" i="25"/>
  <c r="V164" i="25"/>
  <c r="V163" i="25"/>
  <c r="V179" i="25"/>
  <c r="V159" i="25"/>
  <c r="V172" i="25"/>
  <c r="J172" i="87" s="1"/>
  <c r="V166" i="25"/>
  <c r="J166" i="87" s="1"/>
  <c r="V178" i="25"/>
  <c r="V180" i="25"/>
  <c r="V94" i="25"/>
  <c r="V91" i="25"/>
  <c r="V103" i="25"/>
  <c r="V100" i="25"/>
  <c r="V95" i="25"/>
  <c r="V96" i="25"/>
  <c r="V101" i="25"/>
  <c r="V88" i="25"/>
  <c r="V93" i="25"/>
  <c r="V99" i="25"/>
  <c r="V89" i="25"/>
  <c r="V87" i="25"/>
  <c r="V90" i="25"/>
  <c r="V97" i="25"/>
  <c r="V104" i="25"/>
  <c r="J104" i="87" s="1"/>
  <c r="V92" i="25"/>
  <c r="V102" i="25"/>
  <c r="J102" i="87" s="1"/>
  <c r="K211" i="25"/>
  <c r="E211" i="87" s="1"/>
  <c r="K218" i="25"/>
  <c r="E218" i="87" s="1"/>
  <c r="K207" i="25"/>
  <c r="E207" i="87" s="1"/>
  <c r="K192" i="25"/>
  <c r="E192" i="87" s="1"/>
  <c r="K191" i="25"/>
  <c r="E191" i="87" s="1"/>
  <c r="K200" i="25"/>
  <c r="E200" i="87" s="1"/>
  <c r="K217" i="25"/>
  <c r="E217" i="87" s="1"/>
  <c r="K213" i="25"/>
  <c r="E213" i="87" s="1"/>
  <c r="K216" i="25"/>
  <c r="E216" i="87" s="1"/>
  <c r="AA297" i="25"/>
  <c r="O297" i="87" s="1"/>
  <c r="K189" i="25"/>
  <c r="E189" i="87" s="1"/>
  <c r="K210" i="25"/>
  <c r="E210" i="87" s="1"/>
  <c r="K220" i="25"/>
  <c r="E220" i="87" s="1"/>
  <c r="K203" i="25"/>
  <c r="E203" i="87" s="1"/>
  <c r="K202" i="25"/>
  <c r="E202" i="87" s="1"/>
  <c r="K198" i="25"/>
  <c r="E198" i="87" s="1"/>
  <c r="K194" i="25"/>
  <c r="E194" i="87" s="1"/>
  <c r="K205" i="25"/>
  <c r="E205" i="87" s="1"/>
  <c r="K214" i="25"/>
  <c r="E214" i="87" s="1"/>
  <c r="K193" i="25"/>
  <c r="E193" i="87" s="1"/>
  <c r="K196" i="25"/>
  <c r="E196" i="87" s="1"/>
  <c r="K208" i="25"/>
  <c r="E208" i="87" s="1"/>
  <c r="K221" i="25"/>
  <c r="E221" i="87" s="1"/>
  <c r="K201" i="25"/>
  <c r="E201" i="87" s="1"/>
  <c r="K195" i="25"/>
  <c r="E195" i="87" s="1"/>
  <c r="K204" i="25"/>
  <c r="E204" i="87" s="1"/>
  <c r="K199" i="25"/>
  <c r="E199" i="87" s="1"/>
  <c r="K197" i="25"/>
  <c r="E197" i="87" s="1"/>
  <c r="K190" i="25"/>
  <c r="E190" i="87" s="1"/>
  <c r="K206" i="25"/>
  <c r="E206" i="87" s="1"/>
  <c r="K209" i="25"/>
  <c r="E209" i="87" s="1"/>
  <c r="K219" i="25"/>
  <c r="E219" i="87" s="1"/>
  <c r="K212" i="25"/>
  <c r="E212" i="87" s="1"/>
  <c r="K215" i="25"/>
  <c r="E215" i="87" s="1"/>
  <c r="K188" i="25"/>
  <c r="E188" i="87" s="1"/>
  <c r="K77" i="25"/>
  <c r="E77" i="87" s="1"/>
  <c r="K51" i="25"/>
  <c r="E51" i="87" s="1"/>
  <c r="K59" i="25"/>
  <c r="E59" i="87" s="1"/>
  <c r="K75" i="25"/>
  <c r="E75" i="87" s="1"/>
  <c r="K65" i="25"/>
  <c r="E65" i="87" s="1"/>
  <c r="K55" i="25"/>
  <c r="E55" i="87" s="1"/>
  <c r="K72" i="25"/>
  <c r="E72" i="87" s="1"/>
  <c r="K66" i="25"/>
  <c r="E66" i="87" s="1"/>
  <c r="K60" i="25"/>
  <c r="E60" i="87" s="1"/>
  <c r="K67" i="25"/>
  <c r="E67" i="87" s="1"/>
  <c r="K62" i="25"/>
  <c r="E62" i="87" s="1"/>
  <c r="K69" i="25"/>
  <c r="E69" i="87" s="1"/>
  <c r="K63" i="25"/>
  <c r="E63" i="87" s="1"/>
  <c r="K52" i="25"/>
  <c r="E52" i="87" s="1"/>
  <c r="K56" i="25"/>
  <c r="E56" i="87" s="1"/>
  <c r="K79" i="25"/>
  <c r="E79" i="87" s="1"/>
  <c r="I5" i="25"/>
  <c r="K49" i="25"/>
  <c r="E49" i="87" s="1"/>
  <c r="H5" i="25"/>
  <c r="K50" i="25"/>
  <c r="E50" i="87" s="1"/>
  <c r="K54" i="25"/>
  <c r="E54" i="87" s="1"/>
  <c r="K83" i="25"/>
  <c r="E83" i="87" s="1"/>
  <c r="K71" i="25"/>
  <c r="E71" i="87" s="1"/>
  <c r="K64" i="25"/>
  <c r="E64" i="87" s="1"/>
  <c r="K70" i="25"/>
  <c r="E70" i="87" s="1"/>
  <c r="K58" i="25"/>
  <c r="E58" i="87" s="1"/>
  <c r="K68" i="25"/>
  <c r="E68" i="87" s="1"/>
  <c r="K78" i="25"/>
  <c r="E78" i="87" s="1"/>
  <c r="K53" i="25"/>
  <c r="E53" i="87" s="1"/>
  <c r="K81" i="25"/>
  <c r="E81" i="87" s="1"/>
  <c r="K61" i="25"/>
  <c r="E61" i="87" s="1"/>
  <c r="K80" i="25"/>
  <c r="E80" i="87" s="1"/>
  <c r="K73" i="25"/>
  <c r="E73" i="87" s="1"/>
  <c r="K57" i="25"/>
  <c r="E57" i="87" s="1"/>
  <c r="K76" i="25"/>
  <c r="E76" i="87" s="1"/>
  <c r="K82" i="25"/>
  <c r="E82" i="87" s="1"/>
  <c r="J161" i="87" l="1"/>
  <c r="J447" i="87"/>
  <c r="J126" i="87"/>
  <c r="J383" i="87"/>
  <c r="K173" i="87"/>
  <c r="J164" i="87"/>
  <c r="J404" i="87"/>
  <c r="J242" i="87"/>
  <c r="J341" i="87"/>
  <c r="J258" i="87"/>
  <c r="J115" i="87"/>
  <c r="J243" i="87"/>
  <c r="J350" i="87"/>
  <c r="J403" i="87"/>
  <c r="J241" i="87"/>
  <c r="J125" i="87"/>
  <c r="J132" i="87"/>
  <c r="J391" i="87"/>
  <c r="J94" i="87"/>
  <c r="J260" i="87"/>
  <c r="J135" i="87"/>
  <c r="J152" i="87"/>
  <c r="J363" i="87"/>
  <c r="J109" i="87"/>
  <c r="J455" i="87"/>
  <c r="J393" i="87"/>
  <c r="J372" i="87"/>
  <c r="J183" i="87"/>
  <c r="J453" i="87"/>
  <c r="J335" i="87"/>
  <c r="J147" i="87"/>
  <c r="J333" i="87"/>
  <c r="J145" i="87"/>
  <c r="J359" i="87"/>
  <c r="J235" i="87"/>
  <c r="J456" i="87"/>
  <c r="J358" i="87"/>
  <c r="J134" i="87"/>
  <c r="J251" i="87"/>
  <c r="J87" i="87"/>
  <c r="J169" i="87"/>
  <c r="J459" i="87"/>
  <c r="J366" i="87"/>
  <c r="J244" i="87"/>
  <c r="J458" i="87"/>
  <c r="J240" i="87"/>
  <c r="J461" i="87"/>
  <c r="J369" i="87"/>
  <c r="J149" i="87"/>
  <c r="J248" i="87"/>
  <c r="J336" i="87"/>
  <c r="J452" i="87"/>
  <c r="J254" i="87"/>
  <c r="J330" i="87"/>
  <c r="I31" i="97"/>
  <c r="J185" i="87"/>
  <c r="J246" i="87"/>
  <c r="J141" i="87"/>
  <c r="J239" i="87"/>
  <c r="N39" i="97"/>
  <c r="J249" i="87"/>
  <c r="J122" i="87"/>
  <c r="J121" i="87"/>
  <c r="J99" i="87"/>
  <c r="J163" i="87"/>
  <c r="J162" i="87"/>
  <c r="J354" i="87"/>
  <c r="J238" i="87"/>
  <c r="J380" i="87"/>
  <c r="J371" i="87"/>
  <c r="J129" i="87"/>
  <c r="J365" i="87"/>
  <c r="J469" i="87"/>
  <c r="J237" i="87"/>
  <c r="J133" i="87"/>
  <c r="J368" i="87"/>
  <c r="J236" i="87"/>
  <c r="J327" i="87"/>
  <c r="J123" i="87"/>
  <c r="J101" i="87"/>
  <c r="J91" i="87"/>
  <c r="J170" i="87"/>
  <c r="J232" i="87"/>
  <c r="N342" i="87"/>
  <c r="J93" i="87"/>
  <c r="J182" i="87"/>
  <c r="J271" i="87"/>
  <c r="J226" i="87"/>
  <c r="J276" i="87"/>
  <c r="J390" i="87"/>
  <c r="J234" i="87"/>
  <c r="J233" i="87"/>
  <c r="M342" i="87"/>
  <c r="L173" i="87"/>
  <c r="J92" i="87"/>
  <c r="J88" i="87"/>
  <c r="J180" i="87"/>
  <c r="J176" i="87"/>
  <c r="J275" i="87"/>
  <c r="J274" i="87"/>
  <c r="J225" i="87"/>
  <c r="J146" i="87"/>
  <c r="J229" i="87"/>
  <c r="J142" i="87"/>
  <c r="J97" i="87"/>
  <c r="J96" i="87"/>
  <c r="J157" i="87"/>
  <c r="E60" i="86"/>
  <c r="J160" i="87"/>
  <c r="J259" i="87"/>
  <c r="J227" i="87"/>
  <c r="J136" i="87"/>
  <c r="J148" i="87"/>
  <c r="J150" i="87"/>
  <c r="J382" i="87"/>
  <c r="J329" i="87"/>
  <c r="J98" i="87"/>
  <c r="M173" i="87"/>
  <c r="J279" i="87"/>
  <c r="E100" i="86"/>
  <c r="J311" i="87"/>
  <c r="J151" i="87"/>
  <c r="J178" i="87"/>
  <c r="J181" i="87"/>
  <c r="J184" i="87"/>
  <c r="J262" i="87"/>
  <c r="J110" i="87"/>
  <c r="E92" i="86"/>
  <c r="J285" i="87"/>
  <c r="J90" i="87"/>
  <c r="J95" i="87"/>
  <c r="J171" i="87"/>
  <c r="J158" i="87"/>
  <c r="J277" i="87"/>
  <c r="J131" i="87"/>
  <c r="J331" i="87"/>
  <c r="J100" i="87"/>
  <c r="J272" i="87"/>
  <c r="J140" i="87"/>
  <c r="J230" i="87"/>
  <c r="J143" i="87"/>
  <c r="J278" i="87"/>
  <c r="J159" i="87"/>
  <c r="J177" i="87"/>
  <c r="J89" i="87"/>
  <c r="J103" i="87"/>
  <c r="J179" i="87"/>
  <c r="J175" i="87"/>
  <c r="J273" i="87"/>
  <c r="J108" i="87"/>
  <c r="J231" i="87"/>
  <c r="J144" i="87"/>
  <c r="J228" i="87"/>
  <c r="J111" i="87"/>
  <c r="J388" i="87"/>
  <c r="K342" i="87"/>
  <c r="I32" i="69"/>
  <c r="D12" i="98" s="1"/>
  <c r="C12" i="98" s="1"/>
  <c r="D33" i="97"/>
  <c r="I32" i="97"/>
  <c r="J319" i="87"/>
  <c r="AC309" i="25"/>
  <c r="Y434" i="25"/>
  <c r="M434" i="87"/>
  <c r="Z434" i="25"/>
  <c r="N434" i="87" s="1"/>
  <c r="J317" i="87"/>
  <c r="J310" i="87"/>
  <c r="J316" i="87"/>
  <c r="J312" i="87"/>
  <c r="E138" i="86"/>
  <c r="W434" i="25"/>
  <c r="K434" i="87" s="1"/>
  <c r="E58" i="86"/>
  <c r="E82" i="86"/>
  <c r="E123" i="86"/>
  <c r="E121" i="86" s="1"/>
  <c r="E118" i="86" s="1"/>
  <c r="D32" i="69"/>
  <c r="E8" i="99" s="1"/>
  <c r="E106" i="86"/>
  <c r="E59" i="86"/>
  <c r="E107" i="86"/>
  <c r="E74" i="86"/>
  <c r="E42" i="86"/>
  <c r="E50" i="86"/>
  <c r="E49" i="86" s="1"/>
  <c r="E43" i="86"/>
  <c r="I31" i="69"/>
  <c r="D31" i="69" s="1"/>
  <c r="AB306" i="25"/>
  <c r="P306" i="87" s="1"/>
  <c r="V306" i="25"/>
  <c r="AD306" i="25"/>
  <c r="R306" i="87" s="1"/>
  <c r="AC306" i="25"/>
  <c r="Q306" i="87" s="1"/>
  <c r="AC307" i="25"/>
  <c r="Q307" i="87" s="1"/>
  <c r="AD307" i="25"/>
  <c r="R307" i="87" s="1"/>
  <c r="X434" i="25"/>
  <c r="L434" i="87" s="1"/>
  <c r="V292" i="25"/>
  <c r="AE306" i="25"/>
  <c r="S306" i="87" s="1"/>
  <c r="AB307" i="25"/>
  <c r="P307" i="87" s="1"/>
  <c r="AB309" i="25"/>
  <c r="V307" i="25"/>
  <c r="AE309" i="25"/>
  <c r="AD309" i="25"/>
  <c r="AE307" i="25"/>
  <c r="S307" i="87" s="1"/>
  <c r="V309" i="25"/>
  <c r="J309" i="87" s="1"/>
  <c r="O406" i="87"/>
  <c r="O324" i="87"/>
  <c r="H25" i="71" s="1"/>
  <c r="Y98" i="25"/>
  <c r="Z98" i="25"/>
  <c r="X98" i="25"/>
  <c r="W98" i="25"/>
  <c r="D15" i="69"/>
  <c r="D28" i="69"/>
  <c r="V319" i="25"/>
  <c r="AA81" i="25"/>
  <c r="O81" i="87" s="1"/>
  <c r="AA66" i="25"/>
  <c r="O66" i="87" s="1"/>
  <c r="AA206" i="25"/>
  <c r="AA202" i="25"/>
  <c r="AA207" i="25"/>
  <c r="AA82" i="25"/>
  <c r="O82" i="87" s="1"/>
  <c r="AA53" i="25"/>
  <c r="O53" i="87" s="1"/>
  <c r="AA54" i="25"/>
  <c r="O54" i="87" s="1"/>
  <c r="AA56" i="25"/>
  <c r="O56" i="87" s="1"/>
  <c r="AA188" i="25"/>
  <c r="O188" i="87" s="1"/>
  <c r="AA190" i="25"/>
  <c r="O190" i="87" s="1"/>
  <c r="AA196" i="25"/>
  <c r="O196" i="87" s="1"/>
  <c r="AA216" i="25"/>
  <c r="V298" i="25"/>
  <c r="V315" i="25"/>
  <c r="J315" i="87" s="1"/>
  <c r="V316" i="25"/>
  <c r="V310" i="25"/>
  <c r="V302" i="25"/>
  <c r="AA83" i="25"/>
  <c r="AA77" i="25"/>
  <c r="AA208" i="25"/>
  <c r="AA78" i="25"/>
  <c r="AA72" i="25"/>
  <c r="O72" i="87" s="1"/>
  <c r="AA197" i="25"/>
  <c r="O197" i="87" s="1"/>
  <c r="AA213" i="25"/>
  <c r="AA58" i="25"/>
  <c r="AA49" i="25"/>
  <c r="O49" i="87" s="1"/>
  <c r="AA69" i="25"/>
  <c r="O69" i="87" s="1"/>
  <c r="AA65" i="25"/>
  <c r="O65" i="87" s="1"/>
  <c r="AA212" i="25"/>
  <c r="AA204" i="25"/>
  <c r="AA214" i="25"/>
  <c r="AA210" i="25"/>
  <c r="V299" i="25"/>
  <c r="V288" i="25"/>
  <c r="V283" i="25"/>
  <c r="V314" i="25"/>
  <c r="V286" i="25"/>
  <c r="V304" i="25"/>
  <c r="AA61" i="25"/>
  <c r="O61" i="87" s="1"/>
  <c r="AA71" i="25"/>
  <c r="O71" i="87" s="1"/>
  <c r="AA79" i="25"/>
  <c r="O79" i="87" s="1"/>
  <c r="AA60" i="25"/>
  <c r="O60" i="87" s="1"/>
  <c r="AA51" i="25"/>
  <c r="O51" i="87" s="1"/>
  <c r="AA209" i="25"/>
  <c r="AA221" i="25"/>
  <c r="O221" i="87" s="1"/>
  <c r="AA198" i="25"/>
  <c r="O198" i="87" s="1"/>
  <c r="AA192" i="25"/>
  <c r="V305" i="25"/>
  <c r="AA76" i="25"/>
  <c r="O76" i="87" s="1"/>
  <c r="AA50" i="25"/>
  <c r="O50" i="87" s="1"/>
  <c r="AA52" i="25"/>
  <c r="O52" i="87" s="1"/>
  <c r="AA215" i="25"/>
  <c r="AA203" i="25"/>
  <c r="V290" i="25"/>
  <c r="V284" i="25"/>
  <c r="E91" i="86" s="1"/>
  <c r="E89" i="86" s="1"/>
  <c r="V289" i="25"/>
  <c r="V321" i="25"/>
  <c r="AA57" i="25"/>
  <c r="AA68" i="25"/>
  <c r="O68" i="87" s="1"/>
  <c r="AA63" i="25"/>
  <c r="O63" i="87" s="1"/>
  <c r="AA55" i="25"/>
  <c r="O55" i="87" s="1"/>
  <c r="AA199" i="25"/>
  <c r="O199" i="87" s="1"/>
  <c r="AA193" i="25"/>
  <c r="O193" i="87" s="1"/>
  <c r="AA220" i="25"/>
  <c r="AA217" i="25"/>
  <c r="AA218" i="25"/>
  <c r="V300" i="25"/>
  <c r="V308" i="25"/>
  <c r="J308" i="87" s="1"/>
  <c r="AA73" i="25"/>
  <c r="O73" i="87" s="1"/>
  <c r="AA70" i="25"/>
  <c r="O70" i="87" s="1"/>
  <c r="AA62" i="25"/>
  <c r="O62" i="87" s="1"/>
  <c r="AA75" i="25"/>
  <c r="O75" i="87" s="1"/>
  <c r="AA195" i="25"/>
  <c r="O195" i="87" s="1"/>
  <c r="AA205" i="25"/>
  <c r="O205" i="87" s="1"/>
  <c r="AA189" i="25"/>
  <c r="O189" i="87" s="1"/>
  <c r="AA200" i="25"/>
  <c r="O200" i="87" s="1"/>
  <c r="V291" i="25"/>
  <c r="V293" i="25"/>
  <c r="V312" i="25"/>
  <c r="V322" i="25"/>
  <c r="J322" i="87" s="1"/>
  <c r="AA80" i="25"/>
  <c r="AA64" i="25"/>
  <c r="O64" i="87" s="1"/>
  <c r="AA67" i="25"/>
  <c r="O67" i="87" s="1"/>
  <c r="AA59" i="25"/>
  <c r="O59" i="87" s="1"/>
  <c r="AA219" i="25"/>
  <c r="AA201" i="25"/>
  <c r="AA194" i="25"/>
  <c r="O194" i="87" s="1"/>
  <c r="AA191" i="25"/>
  <c r="AA211" i="25"/>
  <c r="V320" i="25"/>
  <c r="V303" i="25"/>
  <c r="V287" i="25"/>
  <c r="V301" i="25"/>
  <c r="V313" i="25"/>
  <c r="J313" i="87" s="1"/>
  <c r="V74" i="25"/>
  <c r="V294" i="25"/>
  <c r="V317" i="25"/>
  <c r="V318" i="25"/>
  <c r="J128" i="87" l="1"/>
  <c r="J291" i="87"/>
  <c r="N13" i="97"/>
  <c r="J286" i="87"/>
  <c r="J320" i="87"/>
  <c r="J288" i="87"/>
  <c r="L98" i="87"/>
  <c r="J321" i="87"/>
  <c r="J302" i="87"/>
  <c r="I25" i="97"/>
  <c r="I40" i="97"/>
  <c r="J301" i="87"/>
  <c r="J298" i="87"/>
  <c r="M98" i="87"/>
  <c r="J307" i="87"/>
  <c r="J287" i="87"/>
  <c r="J314" i="87"/>
  <c r="J306" i="87"/>
  <c r="J303" i="87"/>
  <c r="J300" i="87"/>
  <c r="J283" i="87"/>
  <c r="K98" i="87"/>
  <c r="J293" i="87"/>
  <c r="J290" i="87"/>
  <c r="J304" i="87"/>
  <c r="J299" i="87"/>
  <c r="J318" i="87"/>
  <c r="J292" i="87"/>
  <c r="J294" i="87"/>
  <c r="J289" i="87"/>
  <c r="J305" i="87"/>
  <c r="L309" i="87"/>
  <c r="J74" i="87"/>
  <c r="J284" i="87"/>
  <c r="N98" i="87"/>
  <c r="D12" i="96"/>
  <c r="C12" i="96" s="1"/>
  <c r="D32" i="97"/>
  <c r="X309" i="25"/>
  <c r="J212" i="87"/>
  <c r="W307" i="25"/>
  <c r="X306" i="25"/>
  <c r="W306" i="25"/>
  <c r="Y309" i="25"/>
  <c r="M309" i="87"/>
  <c r="J192" i="87"/>
  <c r="J214" i="87"/>
  <c r="J219" i="87"/>
  <c r="Z306" i="25"/>
  <c r="E99" i="86"/>
  <c r="V217" i="25"/>
  <c r="J217" i="87" s="1"/>
  <c r="Z309" i="25"/>
  <c r="N309" i="87"/>
  <c r="Z307" i="25"/>
  <c r="I25" i="69"/>
  <c r="Y306" i="25"/>
  <c r="I40" i="69"/>
  <c r="X307" i="25"/>
  <c r="Y307" i="25"/>
  <c r="W309" i="25"/>
  <c r="K309" i="87" s="1"/>
  <c r="V201" i="25"/>
  <c r="J201" i="87" s="1"/>
  <c r="H27" i="71"/>
  <c r="V57" i="25"/>
  <c r="V210" i="25"/>
  <c r="E105" i="86"/>
  <c r="V205" i="25"/>
  <c r="V50" i="25"/>
  <c r="V192" i="25"/>
  <c r="V221" i="25"/>
  <c r="V212" i="25"/>
  <c r="V83" i="25"/>
  <c r="V207" i="25"/>
  <c r="V209" i="25"/>
  <c r="V67" i="25"/>
  <c r="E41" i="86"/>
  <c r="V75" i="25"/>
  <c r="V218" i="25"/>
  <c r="V68" i="25"/>
  <c r="V60" i="25"/>
  <c r="V197" i="25"/>
  <c r="V54" i="25"/>
  <c r="V66" i="25"/>
  <c r="V64" i="25"/>
  <c r="V62" i="25"/>
  <c r="V203" i="25"/>
  <c r="V79" i="25"/>
  <c r="J83" i="87"/>
  <c r="V58" i="25"/>
  <c r="V72" i="25"/>
  <c r="V216" i="25"/>
  <c r="J216" i="87" s="1"/>
  <c r="V53" i="25"/>
  <c r="V191" i="25"/>
  <c r="J191" i="87" s="1"/>
  <c r="V214" i="25"/>
  <c r="V208" i="25"/>
  <c r="V195" i="25"/>
  <c r="V55" i="25"/>
  <c r="V65" i="25"/>
  <c r="V194" i="25"/>
  <c r="V189" i="25"/>
  <c r="V73" i="25"/>
  <c r="V199" i="25"/>
  <c r="V52" i="25"/>
  <c r="V198" i="25"/>
  <c r="V204" i="25"/>
  <c r="V77" i="25"/>
  <c r="V190" i="25"/>
  <c r="V200" i="25"/>
  <c r="V70" i="25"/>
  <c r="V193" i="25"/>
  <c r="V215" i="25"/>
  <c r="V61" i="25"/>
  <c r="V196" i="25"/>
  <c r="V219" i="25"/>
  <c r="V76" i="25"/>
  <c r="V202" i="25"/>
  <c r="J202" i="87" s="1"/>
  <c r="V59" i="25"/>
  <c r="V63" i="25"/>
  <c r="V51" i="25"/>
  <c r="V69" i="25"/>
  <c r="V213" i="25"/>
  <c r="V56" i="25"/>
  <c r="V206" i="25"/>
  <c r="V211" i="25"/>
  <c r="J211" i="87" s="1"/>
  <c r="V80" i="25"/>
  <c r="J80" i="87" s="1"/>
  <c r="V220" i="25"/>
  <c r="J220" i="87" s="1"/>
  <c r="V71" i="25"/>
  <c r="V78" i="25"/>
  <c r="V82" i="25"/>
  <c r="V81" i="25"/>
  <c r="E57" i="86"/>
  <c r="K32" i="25"/>
  <c r="L29" i="70"/>
  <c r="K29" i="70"/>
  <c r="J29" i="70"/>
  <c r="I29" i="70"/>
  <c r="L28" i="70"/>
  <c r="K28" i="70"/>
  <c r="J28" i="70"/>
  <c r="I28" i="70"/>
  <c r="L27" i="70"/>
  <c r="K27" i="70"/>
  <c r="J27" i="70"/>
  <c r="I27" i="70"/>
  <c r="L26" i="70"/>
  <c r="K26" i="70"/>
  <c r="J26" i="70"/>
  <c r="I26" i="70"/>
  <c r="L25" i="70"/>
  <c r="K25" i="70"/>
  <c r="J25" i="70"/>
  <c r="I25" i="70"/>
  <c r="L24" i="70"/>
  <c r="K24" i="70"/>
  <c r="J24" i="70"/>
  <c r="I24" i="70"/>
  <c r="L23" i="70"/>
  <c r="K23" i="70"/>
  <c r="J23" i="70"/>
  <c r="I23" i="70"/>
  <c r="L22" i="70"/>
  <c r="K22" i="70"/>
  <c r="J22" i="70"/>
  <c r="I22" i="70"/>
  <c r="L21" i="70"/>
  <c r="K21" i="70"/>
  <c r="J21" i="70"/>
  <c r="I21" i="70"/>
  <c r="L20" i="70"/>
  <c r="K20" i="70"/>
  <c r="J20" i="70"/>
  <c r="I20" i="70"/>
  <c r="L19" i="70"/>
  <c r="K19" i="70"/>
  <c r="J19" i="70"/>
  <c r="I19" i="70"/>
  <c r="L18" i="70"/>
  <c r="K18" i="70"/>
  <c r="J18" i="70"/>
  <c r="I18" i="70"/>
  <c r="L17" i="70"/>
  <c r="K17" i="70"/>
  <c r="J17" i="70"/>
  <c r="I17" i="70"/>
  <c r="L16" i="70"/>
  <c r="K16" i="70"/>
  <c r="J16" i="70"/>
  <c r="I16" i="70"/>
  <c r="L15" i="70"/>
  <c r="K15" i="70"/>
  <c r="J15" i="70"/>
  <c r="I15" i="70"/>
  <c r="L12" i="70"/>
  <c r="K12" i="70"/>
  <c r="J12" i="70"/>
  <c r="I12" i="70"/>
  <c r="L11" i="70"/>
  <c r="K11" i="70"/>
  <c r="J11" i="70"/>
  <c r="I11" i="70"/>
  <c r="L10" i="70"/>
  <c r="K10" i="70"/>
  <c r="J10" i="70"/>
  <c r="I10" i="70"/>
  <c r="L9" i="70"/>
  <c r="K9" i="70"/>
  <c r="J9" i="70"/>
  <c r="I9" i="70"/>
  <c r="L8" i="70"/>
  <c r="K8" i="70"/>
  <c r="J8" i="70"/>
  <c r="I8" i="70"/>
  <c r="L7" i="70"/>
  <c r="K7" i="70"/>
  <c r="J7" i="70"/>
  <c r="I7" i="70"/>
  <c r="F46" i="101" l="1"/>
  <c r="E32" i="87"/>
  <c r="AA32" i="25"/>
  <c r="J193" i="87"/>
  <c r="J203" i="87"/>
  <c r="J218" i="87"/>
  <c r="J221" i="87"/>
  <c r="J198" i="87"/>
  <c r="J206" i="87"/>
  <c r="J189" i="87"/>
  <c r="N307" i="87"/>
  <c r="J62" i="87"/>
  <c r="J76" i="87"/>
  <c r="J194" i="87"/>
  <c r="J67" i="87"/>
  <c r="J215" i="87"/>
  <c r="J208" i="87"/>
  <c r="L306" i="87"/>
  <c r="J213" i="87"/>
  <c r="J65" i="87"/>
  <c r="J209" i="87"/>
  <c r="N306" i="87"/>
  <c r="J195" i="87"/>
  <c r="J60" i="87"/>
  <c r="J78" i="87"/>
  <c r="J204" i="87"/>
  <c r="J58" i="87"/>
  <c r="J207" i="87"/>
  <c r="J210" i="87"/>
  <c r="M307" i="87"/>
  <c r="J63" i="87"/>
  <c r="J190" i="87"/>
  <c r="J73" i="87"/>
  <c r="L307" i="87"/>
  <c r="J56" i="87"/>
  <c r="J205" i="87"/>
  <c r="J196" i="87"/>
  <c r="J79" i="87"/>
  <c r="E26" i="86"/>
  <c r="J77" i="87"/>
  <c r="K306" i="87"/>
  <c r="K307" i="87"/>
  <c r="J59" i="87"/>
  <c r="J66" i="87"/>
  <c r="J68" i="87"/>
  <c r="J71" i="87"/>
  <c r="M306" i="87"/>
  <c r="J81" i="87"/>
  <c r="J69" i="87"/>
  <c r="J53" i="87"/>
  <c r="J54" i="87"/>
  <c r="J57" i="87"/>
  <c r="J197" i="87"/>
  <c r="J75" i="87"/>
  <c r="J82" i="87"/>
  <c r="J51" i="87"/>
  <c r="J70" i="87"/>
  <c r="J52" i="87"/>
  <c r="J55" i="87"/>
  <c r="J200" i="87"/>
  <c r="J199" i="87"/>
  <c r="J72" i="87"/>
  <c r="J64" i="87"/>
  <c r="E27" i="86"/>
  <c r="E67" i="86"/>
  <c r="E66" i="86"/>
  <c r="O48" i="87"/>
  <c r="H15" i="71" s="1"/>
  <c r="O187" i="87"/>
  <c r="D16" i="98"/>
  <c r="C16" i="98" s="1"/>
  <c r="D15" i="96"/>
  <c r="C15" i="96" s="1"/>
  <c r="D40" i="69"/>
  <c r="J61" i="87"/>
  <c r="M11" i="94"/>
  <c r="J10" i="94"/>
  <c r="J28" i="94"/>
  <c r="J7" i="94"/>
  <c r="M10" i="94"/>
  <c r="G12" i="94"/>
  <c r="P15" i="94"/>
  <c r="J17" i="94"/>
  <c r="M20" i="94"/>
  <c r="G22" i="94"/>
  <c r="P23" i="94"/>
  <c r="J25" i="94"/>
  <c r="M28" i="94"/>
  <c r="J8" i="94"/>
  <c r="P16" i="94"/>
  <c r="J18" i="94"/>
  <c r="G23" i="94"/>
  <c r="P24" i="94"/>
  <c r="M29" i="94"/>
  <c r="G7" i="94"/>
  <c r="P8" i="94"/>
  <c r="M15" i="94"/>
  <c r="G17" i="94"/>
  <c r="J20" i="94"/>
  <c r="M23" i="94"/>
  <c r="P26" i="94"/>
  <c r="M7" i="94"/>
  <c r="G9" i="94"/>
  <c r="J12" i="94"/>
  <c r="G19" i="94"/>
  <c r="P20" i="94"/>
  <c r="J22" i="94"/>
  <c r="M25" i="94"/>
  <c r="G27" i="94"/>
  <c r="P28" i="94"/>
  <c r="P7" i="94"/>
  <c r="J9" i="94"/>
  <c r="M12" i="94"/>
  <c r="G16" i="94"/>
  <c r="P17" i="94"/>
  <c r="J19" i="94"/>
  <c r="M22" i="94"/>
  <c r="G24" i="94"/>
  <c r="P25" i="94"/>
  <c r="J27" i="94"/>
  <c r="M9" i="94"/>
  <c r="G11" i="94"/>
  <c r="P12" i="94"/>
  <c r="J16" i="94"/>
  <c r="M19" i="94"/>
  <c r="G21" i="94"/>
  <c r="P22" i="94"/>
  <c r="J24" i="94"/>
  <c r="M27" i="94"/>
  <c r="G29" i="94"/>
  <c r="G15" i="94"/>
  <c r="M21" i="94"/>
  <c r="J26" i="94"/>
  <c r="P18" i="94"/>
  <c r="G25" i="94"/>
  <c r="P10" i="94"/>
  <c r="M17" i="94"/>
  <c r="G8" i="94"/>
  <c r="P9" i="94"/>
  <c r="J11" i="94"/>
  <c r="M16" i="94"/>
  <c r="G18" i="94"/>
  <c r="P19" i="94"/>
  <c r="J21" i="94"/>
  <c r="M24" i="94"/>
  <c r="G26" i="94"/>
  <c r="P27" i="94"/>
  <c r="J29" i="94"/>
  <c r="M8" i="94"/>
  <c r="G10" i="94"/>
  <c r="P11" i="94"/>
  <c r="J15" i="94"/>
  <c r="M18" i="94"/>
  <c r="G20" i="94"/>
  <c r="P21" i="94"/>
  <c r="J23" i="94"/>
  <c r="M26" i="94"/>
  <c r="G28" i="94"/>
  <c r="P29" i="94"/>
  <c r="R21" i="69"/>
  <c r="AB97" i="25"/>
  <c r="P97" i="87" s="1"/>
  <c r="AB102" i="25"/>
  <c r="AB91" i="25"/>
  <c r="P91" i="87" s="1"/>
  <c r="AB92" i="25"/>
  <c r="P92" i="87" s="1"/>
  <c r="AB95" i="25"/>
  <c r="P95" i="87" s="1"/>
  <c r="AB89" i="25"/>
  <c r="P89" i="87" s="1"/>
  <c r="AB99" i="25"/>
  <c r="P99" i="87" s="1"/>
  <c r="AB93" i="25"/>
  <c r="P93" i="87" s="1"/>
  <c r="AB87" i="25"/>
  <c r="P87" i="87" s="1"/>
  <c r="AB101" i="25"/>
  <c r="AB90" i="25"/>
  <c r="P90" i="87" s="1"/>
  <c r="AB103" i="25"/>
  <c r="P103" i="87" s="1"/>
  <c r="AB100" i="25"/>
  <c r="P100" i="87" s="1"/>
  <c r="AB104" i="25"/>
  <c r="AB88" i="25"/>
  <c r="P88" i="87" s="1"/>
  <c r="AB96" i="25"/>
  <c r="P96" i="87" s="1"/>
  <c r="AB94" i="25"/>
  <c r="P94" i="87" s="1"/>
  <c r="AC172" i="25"/>
  <c r="AC177" i="25"/>
  <c r="Q177" i="87" s="1"/>
  <c r="AC164" i="25"/>
  <c r="Q164" i="87" s="1"/>
  <c r="AC181" i="25"/>
  <c r="Q181" i="87" s="1"/>
  <c r="AC178" i="25"/>
  <c r="Q178" i="87" s="1"/>
  <c r="AC169" i="25"/>
  <c r="Q169" i="87" s="1"/>
  <c r="AC161" i="25"/>
  <c r="Q161" i="87" s="1"/>
  <c r="AC185" i="25"/>
  <c r="Q185" i="87" s="1"/>
  <c r="AC157" i="25"/>
  <c r="Q157" i="87" s="1"/>
  <c r="AC168" i="25"/>
  <c r="AC182" i="25"/>
  <c r="Q182" i="87" s="1"/>
  <c r="AC171" i="25"/>
  <c r="Q171" i="87" s="1"/>
  <c r="AC183" i="25"/>
  <c r="Q183" i="87" s="1"/>
  <c r="AC166" i="25"/>
  <c r="AC167" i="25"/>
  <c r="X167" i="25" s="1"/>
  <c r="L167" i="87" s="1"/>
  <c r="AC184" i="25"/>
  <c r="Q184" i="87" s="1"/>
  <c r="AC174" i="25"/>
  <c r="AC176" i="25"/>
  <c r="Q176" i="87" s="1"/>
  <c r="AC159" i="25"/>
  <c r="Q159" i="87" s="1"/>
  <c r="AC158" i="25"/>
  <c r="Q158" i="87" s="1"/>
  <c r="AC160" i="25"/>
  <c r="AC179" i="25"/>
  <c r="Q179" i="87" s="1"/>
  <c r="AC163" i="25"/>
  <c r="Q163" i="87" s="1"/>
  <c r="AC162" i="25"/>
  <c r="Q162" i="87" s="1"/>
  <c r="AC175" i="25"/>
  <c r="Q175" i="87" s="1"/>
  <c r="AC165" i="25"/>
  <c r="X165" i="25" s="1"/>
  <c r="L165" i="87" s="1"/>
  <c r="AC180" i="25"/>
  <c r="Q180" i="87" s="1"/>
  <c r="AC170" i="25"/>
  <c r="Q170" i="87" s="1"/>
  <c r="AD258" i="25"/>
  <c r="R258" i="87" s="1"/>
  <c r="AD261" i="25"/>
  <c r="AD269" i="25"/>
  <c r="AD262" i="25"/>
  <c r="R262" i="87" s="1"/>
  <c r="AD277" i="25"/>
  <c r="R277" i="87" s="1"/>
  <c r="AD264" i="25"/>
  <c r="AD272" i="25"/>
  <c r="R272" i="87" s="1"/>
  <c r="AD265" i="25"/>
  <c r="Y265" i="25" s="1"/>
  <c r="AD273" i="25"/>
  <c r="R273" i="87" s="1"/>
  <c r="AD266" i="25"/>
  <c r="AD274" i="25"/>
  <c r="R274" i="87" s="1"/>
  <c r="AD257" i="25"/>
  <c r="R257" i="87" s="1"/>
  <c r="AD268" i="25"/>
  <c r="AD275" i="25"/>
  <c r="R275" i="87" s="1"/>
  <c r="AD270" i="25"/>
  <c r="R270" i="87" s="1"/>
  <c r="AD267" i="25"/>
  <c r="AD271" i="25"/>
  <c r="R271" i="87" s="1"/>
  <c r="AD263" i="25"/>
  <c r="AD276" i="25"/>
  <c r="R276" i="87" s="1"/>
  <c r="AD260" i="25"/>
  <c r="R260" i="87" s="1"/>
  <c r="AD259" i="25"/>
  <c r="R259" i="87" s="1"/>
  <c r="AD279" i="25"/>
  <c r="R279" i="87" s="1"/>
  <c r="AD278" i="25"/>
  <c r="R278" i="87" s="1"/>
  <c r="AE351" i="25"/>
  <c r="S351" i="87" s="1"/>
  <c r="AE373" i="25"/>
  <c r="S373" i="87" s="1"/>
  <c r="AE360" i="25"/>
  <c r="Z360" i="25" s="1"/>
  <c r="N360" i="87" s="1"/>
  <c r="AE370" i="25"/>
  <c r="Z370" i="25" s="1"/>
  <c r="N370" i="87" s="1"/>
  <c r="AE367" i="25"/>
  <c r="Z367" i="25" s="1"/>
  <c r="N367" i="87" s="1"/>
  <c r="AE347" i="25"/>
  <c r="S347" i="87" s="1"/>
  <c r="AE362" i="25"/>
  <c r="AE372" i="25"/>
  <c r="S372" i="87" s="1"/>
  <c r="AE363" i="25"/>
  <c r="S363" i="87" s="1"/>
  <c r="AE349" i="25"/>
  <c r="S349" i="87" s="1"/>
  <c r="AE335" i="25"/>
  <c r="S335" i="87" s="1"/>
  <c r="AE356" i="25"/>
  <c r="S356" i="87" s="1"/>
  <c r="AE355" i="25"/>
  <c r="S355" i="87" s="1"/>
  <c r="AE336" i="25"/>
  <c r="S336" i="87" s="1"/>
  <c r="AE359" i="25"/>
  <c r="S359" i="87" s="1"/>
  <c r="AE341" i="25"/>
  <c r="S341" i="87" s="1"/>
  <c r="AE332" i="25"/>
  <c r="Z332" i="25" s="1"/>
  <c r="N332" i="87" s="1"/>
  <c r="AE364" i="25"/>
  <c r="S364" i="87" s="1"/>
  <c r="AE352" i="25"/>
  <c r="S352" i="87" s="1"/>
  <c r="AE348" i="25"/>
  <c r="AE371" i="25"/>
  <c r="S371" i="87" s="1"/>
  <c r="AE343" i="25"/>
  <c r="S343" i="87" s="1"/>
  <c r="AE331" i="25"/>
  <c r="S331" i="87" s="1"/>
  <c r="AE334" i="25"/>
  <c r="Z334" i="25" s="1"/>
  <c r="N334" i="87" s="1"/>
  <c r="AE339" i="25"/>
  <c r="AE365" i="25"/>
  <c r="S365" i="87" s="1"/>
  <c r="AE333" i="25"/>
  <c r="S333" i="87" s="1"/>
  <c r="AE337" i="25"/>
  <c r="AE327" i="25"/>
  <c r="S327" i="87" s="1"/>
  <c r="AE369" i="25"/>
  <c r="S369" i="87" s="1"/>
  <c r="AE325" i="25"/>
  <c r="S325" i="87" s="1"/>
  <c r="AE329" i="25"/>
  <c r="S329" i="87" s="1"/>
  <c r="AE354" i="25"/>
  <c r="S354" i="87" s="1"/>
  <c r="AE366" i="25"/>
  <c r="S366" i="87" s="1"/>
  <c r="AE340" i="25"/>
  <c r="S340" i="87" s="1"/>
  <c r="AE330" i="25"/>
  <c r="S330" i="87" s="1"/>
  <c r="AE361" i="25"/>
  <c r="AE358" i="25"/>
  <c r="S358" i="87" s="1"/>
  <c r="AE346" i="25"/>
  <c r="S346" i="87" s="1"/>
  <c r="AE326" i="25"/>
  <c r="S326" i="87" s="1"/>
  <c r="AE376" i="25"/>
  <c r="S376" i="87" s="1"/>
  <c r="AE353" i="25"/>
  <c r="S353" i="87" s="1"/>
  <c r="AE375" i="25"/>
  <c r="S375" i="87" s="1"/>
  <c r="AE374" i="25"/>
  <c r="Z374" i="25" s="1"/>
  <c r="N374" i="87" s="1"/>
  <c r="AE345" i="25"/>
  <c r="S345" i="87" s="1"/>
  <c r="AE344" i="25"/>
  <c r="S344" i="87" s="1"/>
  <c r="AE357" i="25"/>
  <c r="S357" i="87" s="1"/>
  <c r="AE338" i="25"/>
  <c r="S338" i="87" s="1"/>
  <c r="AE328" i="25"/>
  <c r="S328" i="87" s="1"/>
  <c r="AE350" i="25"/>
  <c r="S350" i="87" s="1"/>
  <c r="AE368" i="25"/>
  <c r="S368" i="87" s="1"/>
  <c r="AC415" i="25"/>
  <c r="X415" i="25" s="1"/>
  <c r="L415" i="87" s="1"/>
  <c r="AC424" i="25"/>
  <c r="AC407" i="25"/>
  <c r="AC432" i="25"/>
  <c r="AC429" i="25"/>
  <c r="AC414" i="25"/>
  <c r="X414" i="25" s="1"/>
  <c r="L414" i="87" s="1"/>
  <c r="AC431" i="25"/>
  <c r="AC420" i="25"/>
  <c r="X420" i="25" s="1"/>
  <c r="L420" i="87" s="1"/>
  <c r="AC419" i="25"/>
  <c r="AC422" i="25"/>
  <c r="AC412" i="25"/>
  <c r="AC418" i="25"/>
  <c r="AC428" i="25"/>
  <c r="AC410" i="25"/>
  <c r="AC430" i="25"/>
  <c r="AC413" i="25"/>
  <c r="AC427" i="25"/>
  <c r="AC425" i="25"/>
  <c r="AC409" i="25"/>
  <c r="AC421" i="25"/>
  <c r="X421" i="25" s="1"/>
  <c r="L421" i="87" s="1"/>
  <c r="AC433" i="25"/>
  <c r="AC416" i="25"/>
  <c r="AC426" i="25"/>
  <c r="AC408" i="25"/>
  <c r="AC417" i="25"/>
  <c r="AC435" i="25"/>
  <c r="AD100" i="25"/>
  <c r="R100" i="87" s="1"/>
  <c r="AD99" i="25"/>
  <c r="R99" i="87" s="1"/>
  <c r="AD93" i="25"/>
  <c r="R93" i="87" s="1"/>
  <c r="AD95" i="25"/>
  <c r="R95" i="87" s="1"/>
  <c r="AD104" i="25"/>
  <c r="AD91" i="25"/>
  <c r="R91" i="87" s="1"/>
  <c r="AD87" i="25"/>
  <c r="R87" i="87" s="1"/>
  <c r="AD102" i="25"/>
  <c r="AD90" i="25"/>
  <c r="R90" i="87" s="1"/>
  <c r="AD97" i="25"/>
  <c r="R97" i="87" s="1"/>
  <c r="AD103" i="25"/>
  <c r="R103" i="87" s="1"/>
  <c r="AD89" i="25"/>
  <c r="R89" i="87" s="1"/>
  <c r="AD94" i="25"/>
  <c r="R94" i="87" s="1"/>
  <c r="AD92" i="25"/>
  <c r="R92" i="87" s="1"/>
  <c r="AD96" i="25"/>
  <c r="R96" i="87" s="1"/>
  <c r="AD101" i="25"/>
  <c r="AD88" i="25"/>
  <c r="R88" i="87" s="1"/>
  <c r="AE169" i="25"/>
  <c r="S169" i="87" s="1"/>
  <c r="AE178" i="25"/>
  <c r="S178" i="87" s="1"/>
  <c r="AE158" i="25"/>
  <c r="S158" i="87" s="1"/>
  <c r="AE170" i="25"/>
  <c r="S170" i="87" s="1"/>
  <c r="AE174" i="25"/>
  <c r="AE177" i="25"/>
  <c r="S177" i="87" s="1"/>
  <c r="AE179" i="25"/>
  <c r="S179" i="87" s="1"/>
  <c r="AE162" i="25"/>
  <c r="S162" i="87" s="1"/>
  <c r="AE161" i="25"/>
  <c r="S161" i="87" s="1"/>
  <c r="AE185" i="25"/>
  <c r="S185" i="87" s="1"/>
  <c r="AE166" i="25"/>
  <c r="AE175" i="25"/>
  <c r="S175" i="87" s="1"/>
  <c r="AE183" i="25"/>
  <c r="S183" i="87" s="1"/>
  <c r="AE172" i="25"/>
  <c r="AE164" i="25"/>
  <c r="S164" i="87" s="1"/>
  <c r="AE181" i="25"/>
  <c r="S181" i="87" s="1"/>
  <c r="AE168" i="25"/>
  <c r="AE160" i="25"/>
  <c r="AE180" i="25"/>
  <c r="S180" i="87" s="1"/>
  <c r="AE163" i="25"/>
  <c r="S163" i="87" s="1"/>
  <c r="AE157" i="25"/>
  <c r="S157" i="87" s="1"/>
  <c r="AE165" i="25"/>
  <c r="Z165" i="25" s="1"/>
  <c r="N165" i="87" s="1"/>
  <c r="AE171" i="25"/>
  <c r="S171" i="87" s="1"/>
  <c r="AE184" i="25"/>
  <c r="S184" i="87" s="1"/>
  <c r="AE167" i="25"/>
  <c r="Z167" i="25" s="1"/>
  <c r="N167" i="87" s="1"/>
  <c r="AE182" i="25"/>
  <c r="S182" i="87" s="1"/>
  <c r="AE159" i="25"/>
  <c r="S159" i="87" s="1"/>
  <c r="AE176" i="25"/>
  <c r="S176" i="87" s="1"/>
  <c r="AC249" i="25"/>
  <c r="Q249" i="87" s="1"/>
  <c r="AC245" i="25"/>
  <c r="Q245" i="87" s="1"/>
  <c r="AC232" i="25"/>
  <c r="AC247" i="25"/>
  <c r="Q247" i="87" s="1"/>
  <c r="AC225" i="25"/>
  <c r="Q225" i="87" s="1"/>
  <c r="AC227" i="25"/>
  <c r="Q227" i="87" s="1"/>
  <c r="AC251" i="25"/>
  <c r="Q251" i="87" s="1"/>
  <c r="AC241" i="25"/>
  <c r="Q241" i="87" s="1"/>
  <c r="AC240" i="25"/>
  <c r="Q240" i="87" s="1"/>
  <c r="AC231" i="25"/>
  <c r="Q231" i="87" s="1"/>
  <c r="AC252" i="25"/>
  <c r="X252" i="25" s="1"/>
  <c r="AC237" i="25"/>
  <c r="Q237" i="87" s="1"/>
  <c r="AC243" i="25"/>
  <c r="Q243" i="87" s="1"/>
  <c r="AC239" i="25"/>
  <c r="Q239" i="87" s="1"/>
  <c r="AC235" i="25"/>
  <c r="Q235" i="87" s="1"/>
  <c r="AC229" i="25"/>
  <c r="Q229" i="87" s="1"/>
  <c r="AC233" i="25"/>
  <c r="Q233" i="87" s="1"/>
  <c r="AC253" i="25"/>
  <c r="Q253" i="87" s="1"/>
  <c r="AC244" i="25"/>
  <c r="Q244" i="87" s="1"/>
  <c r="AC250" i="25"/>
  <c r="Q250" i="87" s="1"/>
  <c r="AC234" i="25"/>
  <c r="Q234" i="87" s="1"/>
  <c r="AC242" i="25"/>
  <c r="Q242" i="87" s="1"/>
  <c r="AC226" i="25"/>
  <c r="Q226" i="87" s="1"/>
  <c r="AC254" i="25"/>
  <c r="Q254" i="87" s="1"/>
  <c r="AC238" i="25"/>
  <c r="Q238" i="87" s="1"/>
  <c r="AC230" i="25"/>
  <c r="Q230" i="87" s="1"/>
  <c r="AC246" i="25"/>
  <c r="Q246" i="87" s="1"/>
  <c r="AC248" i="25"/>
  <c r="Q248" i="87" s="1"/>
  <c r="AC228" i="25"/>
  <c r="Q228" i="87" s="1"/>
  <c r="AC236" i="25"/>
  <c r="Q236" i="87" s="1"/>
  <c r="AB388" i="25"/>
  <c r="P388" i="87" s="1"/>
  <c r="AB402" i="25"/>
  <c r="AB394" i="25"/>
  <c r="W394" i="25" s="1"/>
  <c r="K394" i="87" s="1"/>
  <c r="AB386" i="25"/>
  <c r="AB395" i="25"/>
  <c r="AB393" i="25"/>
  <c r="AB396" i="25"/>
  <c r="AB403" i="25"/>
  <c r="AB397" i="25"/>
  <c r="AB398" i="25"/>
  <c r="AB392" i="25"/>
  <c r="AB385" i="25"/>
  <c r="AB382" i="25"/>
  <c r="P382" i="87" s="1"/>
  <c r="AB390" i="25"/>
  <c r="P390" i="87" s="1"/>
  <c r="AB389" i="25"/>
  <c r="AB383" i="25"/>
  <c r="P383" i="87" s="1"/>
  <c r="AB381" i="25"/>
  <c r="P381" i="87" s="1"/>
  <c r="AB379" i="25"/>
  <c r="P379" i="87" s="1"/>
  <c r="AB391" i="25"/>
  <c r="AB401" i="25"/>
  <c r="AB380" i="25"/>
  <c r="P380" i="87" s="1"/>
  <c r="AB404" i="25"/>
  <c r="AB399" i="25"/>
  <c r="AB400" i="25"/>
  <c r="AB384" i="25"/>
  <c r="W384" i="25" s="1"/>
  <c r="K384" i="87" s="1"/>
  <c r="AB387" i="25"/>
  <c r="AE412" i="25"/>
  <c r="AE424" i="25"/>
  <c r="AE407" i="25"/>
  <c r="AE432" i="25"/>
  <c r="AE420" i="25"/>
  <c r="Z420" i="25" s="1"/>
  <c r="N420" i="87" s="1"/>
  <c r="AE415" i="25"/>
  <c r="Z415" i="25" s="1"/>
  <c r="N415" i="87" s="1"/>
  <c r="AE429" i="25"/>
  <c r="AE425" i="25"/>
  <c r="AE419" i="25"/>
  <c r="AE421" i="25"/>
  <c r="Z421" i="25" s="1"/>
  <c r="N421" i="87" s="1"/>
  <c r="AE431" i="25"/>
  <c r="AE414" i="25"/>
  <c r="Z414" i="25" s="1"/>
  <c r="N414" i="87" s="1"/>
  <c r="AE416" i="25"/>
  <c r="AE417" i="25"/>
  <c r="AE413" i="25"/>
  <c r="AE427" i="25"/>
  <c r="AE409" i="25"/>
  <c r="AE435" i="25"/>
  <c r="AE422" i="25"/>
  <c r="AE430" i="25"/>
  <c r="AE418" i="25"/>
  <c r="AE433" i="25"/>
  <c r="AE410" i="25"/>
  <c r="AE408" i="25"/>
  <c r="AE426" i="25"/>
  <c r="AE428" i="25"/>
  <c r="AE66" i="25"/>
  <c r="S66" i="87" s="1"/>
  <c r="AE69" i="25"/>
  <c r="S69" i="87" s="1"/>
  <c r="AE62" i="25"/>
  <c r="S62" i="87" s="1"/>
  <c r="AE59" i="25"/>
  <c r="S59" i="87" s="1"/>
  <c r="AE53" i="25"/>
  <c r="S53" i="87" s="1"/>
  <c r="AE82" i="25"/>
  <c r="S82" i="87" s="1"/>
  <c r="AE70" i="25"/>
  <c r="S70" i="87" s="1"/>
  <c r="AE74" i="25"/>
  <c r="S74" i="87" s="1"/>
  <c r="AE77" i="25"/>
  <c r="S77" i="87" s="1"/>
  <c r="AE56" i="25"/>
  <c r="S56" i="87" s="1"/>
  <c r="AE78" i="25"/>
  <c r="S78" i="87" s="1"/>
  <c r="AE73" i="25"/>
  <c r="S73" i="87" s="1"/>
  <c r="AE79" i="25"/>
  <c r="S79" i="87" s="1"/>
  <c r="AE80" i="25"/>
  <c r="S80" i="87" s="1"/>
  <c r="AE65" i="25"/>
  <c r="S65" i="87" s="1"/>
  <c r="AE51" i="25"/>
  <c r="S51" i="87" s="1"/>
  <c r="AE58" i="25"/>
  <c r="S58" i="87" s="1"/>
  <c r="AE75" i="25"/>
  <c r="S75" i="87" s="1"/>
  <c r="AE52" i="25"/>
  <c r="S52" i="87" s="1"/>
  <c r="AE63" i="25"/>
  <c r="S63" i="87" s="1"/>
  <c r="AE60" i="25"/>
  <c r="S60" i="87" s="1"/>
  <c r="AE81" i="25"/>
  <c r="S81" i="87" s="1"/>
  <c r="AE83" i="25"/>
  <c r="S83" i="87" s="1"/>
  <c r="AE54" i="25"/>
  <c r="S54" i="87" s="1"/>
  <c r="AE50" i="25"/>
  <c r="S50" i="87" s="1"/>
  <c r="AE67" i="25"/>
  <c r="S67" i="87" s="1"/>
  <c r="AE57" i="25"/>
  <c r="S57" i="87" s="1"/>
  <c r="AE71" i="25"/>
  <c r="S71" i="87" s="1"/>
  <c r="AE76" i="25"/>
  <c r="S76" i="87" s="1"/>
  <c r="AE55" i="25"/>
  <c r="S55" i="87" s="1"/>
  <c r="AE61" i="25"/>
  <c r="S61" i="87" s="1"/>
  <c r="AE64" i="25"/>
  <c r="S64" i="87" s="1"/>
  <c r="AE72" i="25"/>
  <c r="S72" i="87" s="1"/>
  <c r="AE68" i="25"/>
  <c r="S68" i="87" s="1"/>
  <c r="AC110" i="25"/>
  <c r="Q110" i="87" s="1"/>
  <c r="AC118" i="25"/>
  <c r="X118" i="25" s="1"/>
  <c r="L118" i="87" s="1"/>
  <c r="AC133" i="25"/>
  <c r="Q133" i="87" s="1"/>
  <c r="AC112" i="25"/>
  <c r="X112" i="25" s="1"/>
  <c r="L112" i="87" s="1"/>
  <c r="AC115" i="25"/>
  <c r="AC135" i="25"/>
  <c r="Q135" i="87" s="1"/>
  <c r="AC136" i="25"/>
  <c r="Q136" i="87" s="1"/>
  <c r="AC131" i="25"/>
  <c r="Q131" i="87" s="1"/>
  <c r="AC108" i="25"/>
  <c r="Q108" i="87" s="1"/>
  <c r="AC114" i="25"/>
  <c r="AC116" i="25"/>
  <c r="AC127" i="25"/>
  <c r="X127" i="25" s="1"/>
  <c r="L127" i="87" s="1"/>
  <c r="AC123" i="25"/>
  <c r="AC119" i="25"/>
  <c r="AC120" i="25"/>
  <c r="X120" i="25" s="1"/>
  <c r="L120" i="87" s="1"/>
  <c r="AC132" i="25"/>
  <c r="Q132" i="87" s="1"/>
  <c r="AC107" i="25"/>
  <c r="Q107" i="87" s="1"/>
  <c r="AC130" i="25"/>
  <c r="X130" i="25" s="1"/>
  <c r="L130" i="87" s="1"/>
  <c r="AC111" i="25"/>
  <c r="Q111" i="87" s="1"/>
  <c r="AC129" i="25"/>
  <c r="AC113" i="25"/>
  <c r="X113" i="25" s="1"/>
  <c r="L113" i="87" s="1"/>
  <c r="AC126" i="25"/>
  <c r="AC121" i="25"/>
  <c r="AC128" i="25"/>
  <c r="AC134" i="25"/>
  <c r="Q134" i="87" s="1"/>
  <c r="AC117" i="25"/>
  <c r="AC109" i="25"/>
  <c r="Q109" i="87" s="1"/>
  <c r="AC125" i="25"/>
  <c r="AC122" i="25"/>
  <c r="AC124" i="25"/>
  <c r="X124" i="25" s="1"/>
  <c r="L124" i="87" s="1"/>
  <c r="AD199" i="25"/>
  <c r="R199" i="87" s="1"/>
  <c r="AD204" i="25"/>
  <c r="R204" i="87" s="1"/>
  <c r="AD195" i="25"/>
  <c r="R195" i="87" s="1"/>
  <c r="AD212" i="25"/>
  <c r="AD216" i="25"/>
  <c r="R216" i="87" s="1"/>
  <c r="AD214" i="25"/>
  <c r="AD217" i="25"/>
  <c r="AD219" i="25"/>
  <c r="R219" i="87" s="1"/>
  <c r="AD197" i="25"/>
  <c r="R197" i="87" s="1"/>
  <c r="AD203" i="25"/>
  <c r="R203" i="87" s="1"/>
  <c r="AD221" i="25"/>
  <c r="R221" i="87" s="1"/>
  <c r="AD189" i="25"/>
  <c r="R189" i="87" s="1"/>
  <c r="AD218" i="25"/>
  <c r="R218" i="87" s="1"/>
  <c r="AD211" i="25"/>
  <c r="AD196" i="25"/>
  <c r="R196" i="87" s="1"/>
  <c r="AD191" i="25"/>
  <c r="R191" i="87" s="1"/>
  <c r="AD206" i="25"/>
  <c r="R206" i="87" s="1"/>
  <c r="AD201" i="25"/>
  <c r="R201" i="87" s="1"/>
  <c r="AD193" i="25"/>
  <c r="R193" i="87" s="1"/>
  <c r="AD210" i="25"/>
  <c r="R210" i="87" s="1"/>
  <c r="AD198" i="25"/>
  <c r="R198" i="87" s="1"/>
  <c r="AD205" i="25"/>
  <c r="R205" i="87" s="1"/>
  <c r="AD208" i="25"/>
  <c r="R208" i="87" s="1"/>
  <c r="AD200" i="25"/>
  <c r="R200" i="87" s="1"/>
  <c r="AD192" i="25"/>
  <c r="R192" i="87" s="1"/>
  <c r="AD194" i="25"/>
  <c r="R194" i="87" s="1"/>
  <c r="AD202" i="25"/>
  <c r="AD215" i="25"/>
  <c r="R215" i="87" s="1"/>
  <c r="AD207" i="25"/>
  <c r="R207" i="87" s="1"/>
  <c r="AD220" i="25"/>
  <c r="R220" i="87" s="1"/>
  <c r="AD190" i="25"/>
  <c r="R190" i="87" s="1"/>
  <c r="AD213" i="25"/>
  <c r="AD209" i="25"/>
  <c r="R209" i="87" s="1"/>
  <c r="AB266" i="25"/>
  <c r="AB275" i="25"/>
  <c r="P275" i="87" s="1"/>
  <c r="AB257" i="25"/>
  <c r="P257" i="87" s="1"/>
  <c r="AB267" i="25"/>
  <c r="AB277" i="25"/>
  <c r="P277" i="87" s="1"/>
  <c r="AB258" i="25"/>
  <c r="P258" i="87" s="1"/>
  <c r="AB262" i="25"/>
  <c r="P262" i="87" s="1"/>
  <c r="AB263" i="25"/>
  <c r="AB274" i="25"/>
  <c r="P274" i="87" s="1"/>
  <c r="AB259" i="25"/>
  <c r="P259" i="87" s="1"/>
  <c r="AB279" i="25"/>
  <c r="P279" i="87" s="1"/>
  <c r="AB261" i="25"/>
  <c r="AB260" i="25"/>
  <c r="AB272" i="25"/>
  <c r="P272" i="87" s="1"/>
  <c r="AB264" i="25"/>
  <c r="AB265" i="25"/>
  <c r="W265" i="25" s="1"/>
  <c r="AB273" i="25"/>
  <c r="P273" i="87" s="1"/>
  <c r="AB269" i="25"/>
  <c r="AB278" i="25"/>
  <c r="P278" i="87" s="1"/>
  <c r="AB270" i="25"/>
  <c r="AB271" i="25"/>
  <c r="P271" i="87" s="1"/>
  <c r="AB268" i="25"/>
  <c r="AB276" i="25"/>
  <c r="P276" i="87" s="1"/>
  <c r="AE285" i="25"/>
  <c r="AE282" i="25"/>
  <c r="S282" i="87" s="1"/>
  <c r="AE287" i="25"/>
  <c r="S287" i="87" s="1"/>
  <c r="AE289" i="25"/>
  <c r="S289" i="87" s="1"/>
  <c r="AE288" i="25"/>
  <c r="S288" i="87" s="1"/>
  <c r="AE292" i="25"/>
  <c r="S292" i="87" s="1"/>
  <c r="AE294" i="25"/>
  <c r="S294" i="87" s="1"/>
  <c r="AE291" i="25"/>
  <c r="S291" i="87" s="1"/>
  <c r="AE290" i="25"/>
  <c r="S290" i="87" s="1"/>
  <c r="AE286" i="25"/>
  <c r="S286" i="87" s="1"/>
  <c r="AE293" i="25"/>
  <c r="S293" i="87" s="1"/>
  <c r="AE283" i="25"/>
  <c r="S283" i="87" s="1"/>
  <c r="AE284" i="25"/>
  <c r="S284" i="87" s="1"/>
  <c r="AC337" i="25"/>
  <c r="AC349" i="25"/>
  <c r="Q349" i="87" s="1"/>
  <c r="AC366" i="25"/>
  <c r="Q366" i="87" s="1"/>
  <c r="AC364" i="25"/>
  <c r="Q364" i="87" s="1"/>
  <c r="AC376" i="25"/>
  <c r="Q376" i="87" s="1"/>
  <c r="AC357" i="25"/>
  <c r="Q357" i="87" s="1"/>
  <c r="AC350" i="25"/>
  <c r="Q350" i="87" s="1"/>
  <c r="AC340" i="25"/>
  <c r="Q340" i="87" s="1"/>
  <c r="AC362" i="25"/>
  <c r="AC348" i="25"/>
  <c r="AC334" i="25"/>
  <c r="X334" i="25" s="1"/>
  <c r="L334" i="87" s="1"/>
  <c r="AC365" i="25"/>
  <c r="Q365" i="87" s="1"/>
  <c r="AC355" i="25"/>
  <c r="Q355" i="87" s="1"/>
  <c r="AC360" i="25"/>
  <c r="X360" i="25" s="1"/>
  <c r="L360" i="87" s="1"/>
  <c r="AC329" i="25"/>
  <c r="Q329" i="87" s="1"/>
  <c r="AC358" i="25"/>
  <c r="Q358" i="87" s="1"/>
  <c r="AC363" i="25"/>
  <c r="Q363" i="87" s="1"/>
  <c r="AC368" i="25"/>
  <c r="Q368" i="87" s="1"/>
  <c r="AC356" i="25"/>
  <c r="Q356" i="87" s="1"/>
  <c r="AC341" i="25"/>
  <c r="Q341" i="87" s="1"/>
  <c r="AC327" i="25"/>
  <c r="Q327" i="87" s="1"/>
  <c r="AC351" i="25"/>
  <c r="Q351" i="87" s="1"/>
  <c r="AC374" i="25"/>
  <c r="X374" i="25" s="1"/>
  <c r="L374" i="87" s="1"/>
  <c r="AC371" i="25"/>
  <c r="Q371" i="87" s="1"/>
  <c r="AC332" i="25"/>
  <c r="X332" i="25" s="1"/>
  <c r="L332" i="87" s="1"/>
  <c r="AC369" i="25"/>
  <c r="Q369" i="87" s="1"/>
  <c r="AC370" i="25"/>
  <c r="X370" i="25" s="1"/>
  <c r="L370" i="87" s="1"/>
  <c r="AC361" i="25"/>
  <c r="AC347" i="25"/>
  <c r="Q347" i="87" s="1"/>
  <c r="AC331" i="25"/>
  <c r="Q331" i="87" s="1"/>
  <c r="AC345" i="25"/>
  <c r="Q345" i="87" s="1"/>
  <c r="AC333" i="25"/>
  <c r="Q333" i="87" s="1"/>
  <c r="AC373" i="25"/>
  <c r="Q373" i="87" s="1"/>
  <c r="AC354" i="25"/>
  <c r="Q354" i="87" s="1"/>
  <c r="AC330" i="25"/>
  <c r="Q330" i="87" s="1"/>
  <c r="AC344" i="25"/>
  <c r="Q344" i="87" s="1"/>
  <c r="AC336" i="25"/>
  <c r="Q336" i="87" s="1"/>
  <c r="AC359" i="25"/>
  <c r="Q359" i="87" s="1"/>
  <c r="AC328" i="25"/>
  <c r="Q328" i="87" s="1"/>
  <c r="AC325" i="25"/>
  <c r="AC353" i="25"/>
  <c r="Q353" i="87" s="1"/>
  <c r="AC335" i="25"/>
  <c r="Q335" i="87" s="1"/>
  <c r="AC338" i="25"/>
  <c r="Q338" i="87" s="1"/>
  <c r="AC346" i="25"/>
  <c r="Q346" i="87" s="1"/>
  <c r="AC352" i="25"/>
  <c r="Q352" i="87" s="1"/>
  <c r="AC367" i="25"/>
  <c r="X367" i="25" s="1"/>
  <c r="L367" i="87" s="1"/>
  <c r="AC326" i="25"/>
  <c r="Q326" i="87" s="1"/>
  <c r="AC372" i="25"/>
  <c r="Q372" i="87" s="1"/>
  <c r="AC339" i="25"/>
  <c r="AC375" i="25"/>
  <c r="Q375" i="87" s="1"/>
  <c r="AC343" i="25"/>
  <c r="Q343" i="87" s="1"/>
  <c r="AD451" i="25"/>
  <c r="AD457" i="25"/>
  <c r="R457" i="87" s="1"/>
  <c r="AD469" i="25"/>
  <c r="R469" i="87" s="1"/>
  <c r="AD441" i="25"/>
  <c r="AD465" i="25"/>
  <c r="AD439" i="25"/>
  <c r="AD456" i="25"/>
  <c r="R456" i="87" s="1"/>
  <c r="AD443" i="25"/>
  <c r="Y443" i="25" s="1"/>
  <c r="M443" i="87" s="1"/>
  <c r="AD462" i="25"/>
  <c r="R462" i="87" s="1"/>
  <c r="AD446" i="25"/>
  <c r="AD468" i="25"/>
  <c r="AD445" i="25"/>
  <c r="AD463" i="25"/>
  <c r="R463" i="87" s="1"/>
  <c r="AD449" i="25"/>
  <c r="R449" i="87" s="1"/>
  <c r="AD458" i="25"/>
  <c r="R458" i="87" s="1"/>
  <c r="AD442" i="25"/>
  <c r="Y442" i="25" s="1"/>
  <c r="M442" i="87" s="1"/>
  <c r="AD464" i="25"/>
  <c r="AD453" i="25"/>
  <c r="R453" i="87" s="1"/>
  <c r="AD454" i="25"/>
  <c r="Y454" i="25" s="1"/>
  <c r="M454" i="87" s="1"/>
  <c r="AD452" i="25"/>
  <c r="R452" i="87" s="1"/>
  <c r="AD467" i="25"/>
  <c r="AD450" i="25"/>
  <c r="AD448" i="25"/>
  <c r="R448" i="87" s="1"/>
  <c r="AD447" i="25"/>
  <c r="R447" i="87" s="1"/>
  <c r="AD466" i="25"/>
  <c r="AD444" i="25"/>
  <c r="AD455" i="25"/>
  <c r="R455" i="87" s="1"/>
  <c r="AD461" i="25"/>
  <c r="R461" i="87" s="1"/>
  <c r="AD438" i="25"/>
  <c r="R438" i="87" s="1"/>
  <c r="AD440" i="25"/>
  <c r="AD459" i="25"/>
  <c r="R459" i="87" s="1"/>
  <c r="AD460" i="25"/>
  <c r="R460" i="87" s="1"/>
  <c r="AD136" i="25"/>
  <c r="R136" i="87" s="1"/>
  <c r="AD135" i="25"/>
  <c r="R135" i="87" s="1"/>
  <c r="AD131" i="25"/>
  <c r="R131" i="87" s="1"/>
  <c r="AD122" i="25"/>
  <c r="AD127" i="25"/>
  <c r="Y127" i="25" s="1"/>
  <c r="M127" i="87" s="1"/>
  <c r="AD130" i="25"/>
  <c r="Y130" i="25" s="1"/>
  <c r="M130" i="87" s="1"/>
  <c r="AD108" i="25"/>
  <c r="R108" i="87" s="1"/>
  <c r="AD107" i="25"/>
  <c r="R107" i="87" s="1"/>
  <c r="AD112" i="25"/>
  <c r="Y112" i="25" s="1"/>
  <c r="M112" i="87" s="1"/>
  <c r="AD126" i="25"/>
  <c r="AD120" i="25"/>
  <c r="Y120" i="25" s="1"/>
  <c r="M120" i="87" s="1"/>
  <c r="AD123" i="25"/>
  <c r="AD116" i="25"/>
  <c r="AD115" i="25"/>
  <c r="R115" i="87" s="1"/>
  <c r="AD132" i="25"/>
  <c r="R132" i="87" s="1"/>
  <c r="AD133" i="25"/>
  <c r="R133" i="87" s="1"/>
  <c r="AD111" i="25"/>
  <c r="R111" i="87" s="1"/>
  <c r="AD119" i="25"/>
  <c r="R119" i="87" s="1"/>
  <c r="AD128" i="25"/>
  <c r="AD110" i="25"/>
  <c r="R110" i="87" s="1"/>
  <c r="AD114" i="25"/>
  <c r="R114" i="87" s="1"/>
  <c r="AD129" i="25"/>
  <c r="AD113" i="25"/>
  <c r="Y113" i="25" s="1"/>
  <c r="M113" i="87" s="1"/>
  <c r="AD124" i="25"/>
  <c r="Y124" i="25" s="1"/>
  <c r="M124" i="87" s="1"/>
  <c r="AD118" i="25"/>
  <c r="Y118" i="25" s="1"/>
  <c r="M118" i="87" s="1"/>
  <c r="AD125" i="25"/>
  <c r="AD134" i="25"/>
  <c r="R134" i="87" s="1"/>
  <c r="AD109" i="25"/>
  <c r="R109" i="87" s="1"/>
  <c r="AD121" i="25"/>
  <c r="R121" i="87" s="1"/>
  <c r="AD117" i="25"/>
  <c r="AE193" i="25"/>
  <c r="S193" i="87" s="1"/>
  <c r="AE211" i="25"/>
  <c r="AE189" i="25"/>
  <c r="S189" i="87" s="1"/>
  <c r="AE196" i="25"/>
  <c r="S196" i="87" s="1"/>
  <c r="AE219" i="25"/>
  <c r="S219" i="87" s="1"/>
  <c r="AE197" i="25"/>
  <c r="S197" i="87" s="1"/>
  <c r="AE216" i="25"/>
  <c r="S216" i="87" s="1"/>
  <c r="AE201" i="25"/>
  <c r="S201" i="87" s="1"/>
  <c r="AE218" i="25"/>
  <c r="S218" i="87" s="1"/>
  <c r="AE204" i="25"/>
  <c r="S204" i="87" s="1"/>
  <c r="AE212" i="25"/>
  <c r="AE200" i="25"/>
  <c r="S200" i="87" s="1"/>
  <c r="AE215" i="25"/>
  <c r="S215" i="87" s="1"/>
  <c r="AE207" i="25"/>
  <c r="S207" i="87" s="1"/>
  <c r="AE192" i="25"/>
  <c r="S192" i="87" s="1"/>
  <c r="AE209" i="25"/>
  <c r="S209" i="87" s="1"/>
  <c r="AE210" i="25"/>
  <c r="S210" i="87" s="1"/>
  <c r="AE194" i="25"/>
  <c r="S194" i="87" s="1"/>
  <c r="AE221" i="25"/>
  <c r="S221" i="87" s="1"/>
  <c r="AE199" i="25"/>
  <c r="S199" i="87" s="1"/>
  <c r="AE214" i="25"/>
  <c r="AE206" i="25"/>
  <c r="S206" i="87" s="1"/>
  <c r="AE191" i="25"/>
  <c r="S191" i="87" s="1"/>
  <c r="AE203" i="25"/>
  <c r="S203" i="87" s="1"/>
  <c r="AE217" i="25"/>
  <c r="AE195" i="25"/>
  <c r="S195" i="87" s="1"/>
  <c r="AE202" i="25"/>
  <c r="AE213" i="25"/>
  <c r="AE190" i="25"/>
  <c r="S190" i="87" s="1"/>
  <c r="AE220" i="25"/>
  <c r="S220" i="87" s="1"/>
  <c r="AE198" i="25"/>
  <c r="S198" i="87" s="1"/>
  <c r="AE205" i="25"/>
  <c r="S205" i="87" s="1"/>
  <c r="AE208" i="25"/>
  <c r="S208" i="87" s="1"/>
  <c r="AB408" i="25"/>
  <c r="AB426" i="25"/>
  <c r="AB413" i="25"/>
  <c r="AB420" i="25"/>
  <c r="W420" i="25" s="1"/>
  <c r="K420" i="87" s="1"/>
  <c r="AB422" i="25"/>
  <c r="AB412" i="25"/>
  <c r="AB414" i="25"/>
  <c r="W414" i="25" s="1"/>
  <c r="K414" i="87" s="1"/>
  <c r="AB421" i="25"/>
  <c r="W421" i="25" s="1"/>
  <c r="K421" i="87" s="1"/>
  <c r="AB430" i="25"/>
  <c r="AB429" i="25"/>
  <c r="AB435" i="25"/>
  <c r="AB410" i="25"/>
  <c r="AB417" i="25"/>
  <c r="AB407" i="25"/>
  <c r="AB431" i="25"/>
  <c r="AB432" i="25"/>
  <c r="AB424" i="25"/>
  <c r="AB433" i="25"/>
  <c r="AB428" i="25"/>
  <c r="AB418" i="25"/>
  <c r="AB416" i="25"/>
  <c r="AB427" i="25"/>
  <c r="AB419" i="25"/>
  <c r="AB415" i="25"/>
  <c r="W415" i="25" s="1"/>
  <c r="K415" i="87" s="1"/>
  <c r="AB409" i="25"/>
  <c r="AB425" i="25"/>
  <c r="AC91" i="25"/>
  <c r="Q91" i="87" s="1"/>
  <c r="AC89" i="25"/>
  <c r="Q89" i="87" s="1"/>
  <c r="AC93" i="25"/>
  <c r="Q93" i="87" s="1"/>
  <c r="AC90" i="25"/>
  <c r="Q90" i="87" s="1"/>
  <c r="AC95" i="25"/>
  <c r="Q95" i="87" s="1"/>
  <c r="AC99" i="25"/>
  <c r="Q99" i="87" s="1"/>
  <c r="AC102" i="25"/>
  <c r="AC100" i="25"/>
  <c r="Q100" i="87" s="1"/>
  <c r="AC87" i="25"/>
  <c r="Q87" i="87" s="1"/>
  <c r="AC97" i="25"/>
  <c r="Q97" i="87" s="1"/>
  <c r="AC104" i="25"/>
  <c r="AC103" i="25"/>
  <c r="Q103" i="87" s="1"/>
  <c r="AC92" i="25"/>
  <c r="Q92" i="87" s="1"/>
  <c r="AC101" i="25"/>
  <c r="AC96" i="25"/>
  <c r="Q96" i="87" s="1"/>
  <c r="AC88" i="25"/>
  <c r="Q88" i="87" s="1"/>
  <c r="AC94" i="25"/>
  <c r="Q94" i="87" s="1"/>
  <c r="AB237" i="25"/>
  <c r="P237" i="87" s="1"/>
  <c r="AB254" i="25"/>
  <c r="P254" i="87" s="1"/>
  <c r="AB251" i="25"/>
  <c r="P251" i="87" s="1"/>
  <c r="AB245" i="25"/>
  <c r="P245" i="87" s="1"/>
  <c r="AB234" i="25"/>
  <c r="P234" i="87" s="1"/>
  <c r="AB249" i="25"/>
  <c r="P249" i="87" s="1"/>
  <c r="AB241" i="25"/>
  <c r="P241" i="87" s="1"/>
  <c r="AB238" i="25"/>
  <c r="P238" i="87" s="1"/>
  <c r="AB253" i="25"/>
  <c r="P253" i="87" s="1"/>
  <c r="AB235" i="25"/>
  <c r="P235" i="87" s="1"/>
  <c r="AB247" i="25"/>
  <c r="P247" i="87" s="1"/>
  <c r="AB239" i="25"/>
  <c r="P239" i="87" s="1"/>
  <c r="AB252" i="25"/>
  <c r="W252" i="25" s="1"/>
  <c r="AB242" i="25"/>
  <c r="P242" i="87" s="1"/>
  <c r="AB248" i="25"/>
  <c r="P248" i="87" s="1"/>
  <c r="AB243" i="25"/>
  <c r="P243" i="87" s="1"/>
  <c r="AB244" i="25"/>
  <c r="P244" i="87" s="1"/>
  <c r="AB250" i="25"/>
  <c r="P250" i="87" s="1"/>
  <c r="AB232" i="25"/>
  <c r="P232" i="87" s="1"/>
  <c r="AB230" i="25"/>
  <c r="P230" i="87" s="1"/>
  <c r="AB246" i="25"/>
  <c r="P246" i="87" s="1"/>
  <c r="AB226" i="25"/>
  <c r="P226" i="87" s="1"/>
  <c r="AB233" i="25"/>
  <c r="P233" i="87" s="1"/>
  <c r="AB231" i="25"/>
  <c r="P231" i="87" s="1"/>
  <c r="AB228" i="25"/>
  <c r="P228" i="87" s="1"/>
  <c r="AB229" i="25"/>
  <c r="P229" i="87" s="1"/>
  <c r="AB240" i="25"/>
  <c r="P240" i="87" s="1"/>
  <c r="AB227" i="25"/>
  <c r="P227" i="87" s="1"/>
  <c r="AB236" i="25"/>
  <c r="P236" i="87" s="1"/>
  <c r="AB225" i="25"/>
  <c r="P225" i="87" s="1"/>
  <c r="AC316" i="25"/>
  <c r="AC305" i="25"/>
  <c r="Q305" i="87" s="1"/>
  <c r="AC298" i="25"/>
  <c r="Q298" i="87" s="1"/>
  <c r="AC317" i="25"/>
  <c r="AC312" i="25"/>
  <c r="AC301" i="25"/>
  <c r="Q301" i="87" s="1"/>
  <c r="AC299" i="25"/>
  <c r="Q299" i="87" s="1"/>
  <c r="AC310" i="25"/>
  <c r="AC314" i="25"/>
  <c r="Q314" i="87" s="1"/>
  <c r="AC320" i="25"/>
  <c r="AC304" i="25"/>
  <c r="Q304" i="87" s="1"/>
  <c r="AC318" i="25"/>
  <c r="Q318" i="87" s="1"/>
  <c r="AC303" i="25"/>
  <c r="Q303" i="87" s="1"/>
  <c r="AC319" i="25"/>
  <c r="AC313" i="25"/>
  <c r="AC311" i="25"/>
  <c r="X311" i="25" s="1"/>
  <c r="AC297" i="25"/>
  <c r="Q297" i="87" s="1"/>
  <c r="AC300" i="25"/>
  <c r="Q300" i="87" s="1"/>
  <c r="AC322" i="25"/>
  <c r="AC308" i="25"/>
  <c r="AC321" i="25"/>
  <c r="AC315" i="25"/>
  <c r="AC302" i="25"/>
  <c r="Q302" i="87" s="1"/>
  <c r="AD432" i="25"/>
  <c r="AD415" i="25"/>
  <c r="Y415" i="25" s="1"/>
  <c r="M415" i="87" s="1"/>
  <c r="AD429" i="25"/>
  <c r="AD412" i="25"/>
  <c r="AD419" i="25"/>
  <c r="AD422" i="25"/>
  <c r="AD414" i="25"/>
  <c r="Y414" i="25" s="1"/>
  <c r="M414" i="87" s="1"/>
  <c r="AD420" i="25"/>
  <c r="Y420" i="25" s="1"/>
  <c r="M420" i="87" s="1"/>
  <c r="AD407" i="25"/>
  <c r="AD424" i="25"/>
  <c r="AD431" i="25"/>
  <c r="AD425" i="25"/>
  <c r="AD427" i="25"/>
  <c r="AD428" i="25"/>
  <c r="AD416" i="25"/>
  <c r="AD417" i="25"/>
  <c r="AD430" i="25"/>
  <c r="AD433" i="25"/>
  <c r="AD413" i="25"/>
  <c r="AD426" i="25"/>
  <c r="AD409" i="25"/>
  <c r="AD421" i="25"/>
  <c r="Y421" i="25" s="1"/>
  <c r="M421" i="87" s="1"/>
  <c r="AD435" i="25"/>
  <c r="AD408" i="25"/>
  <c r="AD418" i="25"/>
  <c r="AD410" i="25"/>
  <c r="AB474" i="25"/>
  <c r="AB478" i="25"/>
  <c r="AB490" i="25"/>
  <c r="AB494" i="25"/>
  <c r="W494" i="25" s="1"/>
  <c r="K494" i="87" s="1"/>
  <c r="AB482" i="25"/>
  <c r="AB485" i="25"/>
  <c r="AB479" i="25"/>
  <c r="AB486" i="25"/>
  <c r="AB493" i="25"/>
  <c r="AB472" i="25"/>
  <c r="AB477" i="25"/>
  <c r="W477" i="25" s="1"/>
  <c r="K477" i="87" s="1"/>
  <c r="AB487" i="25"/>
  <c r="AB480" i="25"/>
  <c r="AB489" i="25"/>
  <c r="AB481" i="25"/>
  <c r="AB475" i="25"/>
  <c r="W475" i="25" s="1"/>
  <c r="K475" i="87" s="1"/>
  <c r="AB492" i="25"/>
  <c r="AB476" i="25"/>
  <c r="W476" i="25" s="1"/>
  <c r="K476" i="87" s="1"/>
  <c r="AB491" i="25"/>
  <c r="AB473" i="25"/>
  <c r="AB484" i="25"/>
  <c r="AB483" i="25"/>
  <c r="AB488" i="25"/>
  <c r="AB61" i="25"/>
  <c r="P61" i="87" s="1"/>
  <c r="AB64" i="25"/>
  <c r="P64" i="87" s="1"/>
  <c r="AB53" i="25"/>
  <c r="P53" i="87" s="1"/>
  <c r="AB69" i="25"/>
  <c r="P69" i="87" s="1"/>
  <c r="AB75" i="25"/>
  <c r="P75" i="87" s="1"/>
  <c r="AB51" i="25"/>
  <c r="P51" i="87" s="1"/>
  <c r="AB54" i="25"/>
  <c r="P54" i="87" s="1"/>
  <c r="AB55" i="25"/>
  <c r="P55" i="87" s="1"/>
  <c r="AB58" i="25"/>
  <c r="AB62" i="25"/>
  <c r="P62" i="87" s="1"/>
  <c r="AB73" i="25"/>
  <c r="P73" i="87" s="1"/>
  <c r="AB80" i="25"/>
  <c r="AB56" i="25"/>
  <c r="P56" i="87" s="1"/>
  <c r="AB77" i="25"/>
  <c r="AB67" i="25"/>
  <c r="P67" i="87" s="1"/>
  <c r="AB66" i="25"/>
  <c r="P66" i="87" s="1"/>
  <c r="AB81" i="25"/>
  <c r="P81" i="87" s="1"/>
  <c r="AB52" i="25"/>
  <c r="P52" i="87" s="1"/>
  <c r="AB74" i="25"/>
  <c r="P74" i="87" s="1"/>
  <c r="AB82" i="25"/>
  <c r="P82" i="87" s="1"/>
  <c r="AB65" i="25"/>
  <c r="P65" i="87" s="1"/>
  <c r="AB71" i="25"/>
  <c r="P71" i="87" s="1"/>
  <c r="AB79" i="25"/>
  <c r="P79" i="87" s="1"/>
  <c r="AB68" i="25"/>
  <c r="P68" i="87" s="1"/>
  <c r="AB83" i="25"/>
  <c r="AB76" i="25"/>
  <c r="P76" i="87" s="1"/>
  <c r="AB59" i="25"/>
  <c r="P59" i="87" s="1"/>
  <c r="AB60" i="25"/>
  <c r="P60" i="87" s="1"/>
  <c r="AB50" i="25"/>
  <c r="P50" i="87" s="1"/>
  <c r="AB70" i="25"/>
  <c r="P70" i="87" s="1"/>
  <c r="AB72" i="25"/>
  <c r="P72" i="87" s="1"/>
  <c r="AB78" i="25"/>
  <c r="AB57" i="25"/>
  <c r="AB63" i="25"/>
  <c r="P63" i="87" s="1"/>
  <c r="AE87" i="25"/>
  <c r="S87" i="87" s="1"/>
  <c r="AE104" i="25"/>
  <c r="AE99" i="25"/>
  <c r="S99" i="87" s="1"/>
  <c r="AE100" i="25"/>
  <c r="S100" i="87" s="1"/>
  <c r="AE95" i="25"/>
  <c r="S95" i="87" s="1"/>
  <c r="AE91" i="25"/>
  <c r="S91" i="87" s="1"/>
  <c r="AE90" i="25"/>
  <c r="S90" i="87" s="1"/>
  <c r="AE103" i="25"/>
  <c r="S103" i="87" s="1"/>
  <c r="AE96" i="25"/>
  <c r="S96" i="87" s="1"/>
  <c r="AE93" i="25"/>
  <c r="S93" i="87" s="1"/>
  <c r="AE92" i="25"/>
  <c r="S92" i="87" s="1"/>
  <c r="AE101" i="25"/>
  <c r="AE88" i="25"/>
  <c r="S88" i="87" s="1"/>
  <c r="AE89" i="25"/>
  <c r="S89" i="87" s="1"/>
  <c r="AE94" i="25"/>
  <c r="S94" i="87" s="1"/>
  <c r="AE102" i="25"/>
  <c r="AE97" i="25"/>
  <c r="S97" i="87" s="1"/>
  <c r="AC147" i="25"/>
  <c r="Q147" i="87" s="1"/>
  <c r="AC143" i="25"/>
  <c r="Q143" i="87" s="1"/>
  <c r="AC144" i="25"/>
  <c r="Q144" i="87" s="1"/>
  <c r="AC140" i="25"/>
  <c r="Q140" i="87" s="1"/>
  <c r="AC150" i="25"/>
  <c r="Q150" i="87" s="1"/>
  <c r="AC141" i="25"/>
  <c r="Q141" i="87" s="1"/>
  <c r="AC153" i="25"/>
  <c r="Q153" i="87" s="1"/>
  <c r="AC152" i="25"/>
  <c r="Q152" i="87" s="1"/>
  <c r="AC151" i="25"/>
  <c r="Q151" i="87" s="1"/>
  <c r="AC142" i="25"/>
  <c r="Q142" i="87" s="1"/>
  <c r="AC146" i="25"/>
  <c r="Q146" i="87" s="1"/>
  <c r="AC149" i="25"/>
  <c r="Q149" i="87" s="1"/>
  <c r="AC148" i="25"/>
  <c r="Q148" i="87" s="1"/>
  <c r="AC145" i="25"/>
  <c r="Q145" i="87" s="1"/>
  <c r="AD231" i="25"/>
  <c r="R231" i="87" s="1"/>
  <c r="AD232" i="25"/>
  <c r="AD239" i="25"/>
  <c r="R239" i="87" s="1"/>
  <c r="AD245" i="25"/>
  <c r="R245" i="87" s="1"/>
  <c r="AD235" i="25"/>
  <c r="R235" i="87" s="1"/>
  <c r="AD243" i="25"/>
  <c r="R243" i="87" s="1"/>
  <c r="AD225" i="25"/>
  <c r="R225" i="87" s="1"/>
  <c r="AD244" i="25"/>
  <c r="R244" i="87" s="1"/>
  <c r="AD250" i="25"/>
  <c r="R250" i="87" s="1"/>
  <c r="AD248" i="25"/>
  <c r="R248" i="87" s="1"/>
  <c r="AD246" i="25"/>
  <c r="R246" i="87" s="1"/>
  <c r="AD241" i="25"/>
  <c r="R241" i="87" s="1"/>
  <c r="AD229" i="25"/>
  <c r="R229" i="87" s="1"/>
  <c r="AD242" i="25"/>
  <c r="R242" i="87" s="1"/>
  <c r="AD227" i="25"/>
  <c r="R227" i="87" s="1"/>
  <c r="AD249" i="25"/>
  <c r="R249" i="87" s="1"/>
  <c r="AD236" i="25"/>
  <c r="R236" i="87" s="1"/>
  <c r="AD237" i="25"/>
  <c r="R237" i="87" s="1"/>
  <c r="AD247" i="25"/>
  <c r="R247" i="87" s="1"/>
  <c r="AD252" i="25"/>
  <c r="Y252" i="25" s="1"/>
  <c r="AD228" i="25"/>
  <c r="R228" i="87" s="1"/>
  <c r="AD233" i="25"/>
  <c r="R233" i="87" s="1"/>
  <c r="AD230" i="25"/>
  <c r="R230" i="87" s="1"/>
  <c r="AD251" i="25"/>
  <c r="R251" i="87" s="1"/>
  <c r="AD240" i="25"/>
  <c r="R240" i="87" s="1"/>
  <c r="AD238" i="25"/>
  <c r="R238" i="87" s="1"/>
  <c r="AD234" i="25"/>
  <c r="R234" i="87" s="1"/>
  <c r="AD253" i="25"/>
  <c r="R253" i="87" s="1"/>
  <c r="AD226" i="25"/>
  <c r="R226" i="87" s="1"/>
  <c r="AD254" i="25"/>
  <c r="R254" i="87" s="1"/>
  <c r="AB283" i="25"/>
  <c r="P283" i="87" s="1"/>
  <c r="AB285" i="25"/>
  <c r="W285" i="25" s="1"/>
  <c r="AB291" i="25"/>
  <c r="P291" i="87" s="1"/>
  <c r="AB292" i="25"/>
  <c r="P292" i="87" s="1"/>
  <c r="AB288" i="25"/>
  <c r="P288" i="87" s="1"/>
  <c r="AB289" i="25"/>
  <c r="P289" i="87" s="1"/>
  <c r="AB284" i="25"/>
  <c r="P284" i="87" s="1"/>
  <c r="AB287" i="25"/>
  <c r="P287" i="87" s="1"/>
  <c r="AB294" i="25"/>
  <c r="P294" i="87" s="1"/>
  <c r="AB293" i="25"/>
  <c r="P293" i="87" s="1"/>
  <c r="AB282" i="25"/>
  <c r="P282" i="87" s="1"/>
  <c r="AB290" i="25"/>
  <c r="P290" i="87" s="1"/>
  <c r="AB286" i="25"/>
  <c r="P286" i="87" s="1"/>
  <c r="AE298" i="25"/>
  <c r="S298" i="87" s="1"/>
  <c r="AE311" i="25"/>
  <c r="Z311" i="25" s="1"/>
  <c r="AE321" i="25"/>
  <c r="S321" i="87" s="1"/>
  <c r="AE320" i="25"/>
  <c r="S320" i="87" s="1"/>
  <c r="AE304" i="25"/>
  <c r="S304" i="87" s="1"/>
  <c r="AE302" i="25"/>
  <c r="S302" i="87" s="1"/>
  <c r="AE322" i="25"/>
  <c r="S322" i="87" s="1"/>
  <c r="AE312" i="25"/>
  <c r="AE313" i="25"/>
  <c r="AE301" i="25"/>
  <c r="S301" i="87" s="1"/>
  <c r="AE314" i="25"/>
  <c r="S314" i="87" s="1"/>
  <c r="AE317" i="25"/>
  <c r="S317" i="87" s="1"/>
  <c r="AE297" i="25"/>
  <c r="S297" i="87" s="1"/>
  <c r="AE299" i="25"/>
  <c r="S299" i="87" s="1"/>
  <c r="AE308" i="25"/>
  <c r="AE319" i="25"/>
  <c r="AE318" i="25"/>
  <c r="S318" i="87" s="1"/>
  <c r="AE316" i="25"/>
  <c r="AE310" i="25"/>
  <c r="AE300" i="25"/>
  <c r="S300" i="87" s="1"/>
  <c r="AE303" i="25"/>
  <c r="S303" i="87" s="1"/>
  <c r="AE315" i="25"/>
  <c r="AE305" i="25"/>
  <c r="S305" i="87" s="1"/>
  <c r="AC380" i="25"/>
  <c r="Q380" i="87" s="1"/>
  <c r="AC394" i="25"/>
  <c r="AC398" i="25"/>
  <c r="AC402" i="25"/>
  <c r="AC393" i="25"/>
  <c r="Q393" i="87" s="1"/>
  <c r="AC399" i="25"/>
  <c r="AC389" i="25"/>
  <c r="AC388" i="25"/>
  <c r="Q388" i="87" s="1"/>
  <c r="AC387" i="25"/>
  <c r="AC395" i="25"/>
  <c r="AC383" i="25"/>
  <c r="Q383" i="87" s="1"/>
  <c r="AC382" i="25"/>
  <c r="Q382" i="87" s="1"/>
  <c r="AC385" i="25"/>
  <c r="AC384" i="25"/>
  <c r="X384" i="25" s="1"/>
  <c r="L384" i="87" s="1"/>
  <c r="AC396" i="25"/>
  <c r="AC381" i="25"/>
  <c r="Q381" i="87" s="1"/>
  <c r="AC391" i="25"/>
  <c r="Q391" i="87" s="1"/>
  <c r="AC386" i="25"/>
  <c r="AC403" i="25"/>
  <c r="Q403" i="87" s="1"/>
  <c r="AC397" i="25"/>
  <c r="AC404" i="25"/>
  <c r="Q404" i="87" s="1"/>
  <c r="AC400" i="25"/>
  <c r="AC379" i="25"/>
  <c r="Q379" i="87" s="1"/>
  <c r="AC401" i="25"/>
  <c r="AC392" i="25"/>
  <c r="Q392" i="87" s="1"/>
  <c r="AC390" i="25"/>
  <c r="Q390" i="87" s="1"/>
  <c r="AD487" i="25"/>
  <c r="AD480" i="25"/>
  <c r="AD486" i="25"/>
  <c r="AD479" i="25"/>
  <c r="AD473" i="25"/>
  <c r="AD482" i="25"/>
  <c r="AD494" i="25"/>
  <c r="Y494" i="25" s="1"/>
  <c r="M494" i="87" s="1"/>
  <c r="AD474" i="25"/>
  <c r="AD478" i="25"/>
  <c r="AD490" i="25"/>
  <c r="AD472" i="25"/>
  <c r="AD488" i="25"/>
  <c r="AD475" i="25"/>
  <c r="Y475" i="25" s="1"/>
  <c r="M475" i="87" s="1"/>
  <c r="AD493" i="25"/>
  <c r="AD477" i="25"/>
  <c r="Y477" i="25" s="1"/>
  <c r="M477" i="87" s="1"/>
  <c r="AD483" i="25"/>
  <c r="AD492" i="25"/>
  <c r="AD484" i="25"/>
  <c r="AD485" i="25"/>
  <c r="AD476" i="25"/>
  <c r="Y476" i="25" s="1"/>
  <c r="M476" i="87" s="1"/>
  <c r="AD489" i="25"/>
  <c r="AD491" i="25"/>
  <c r="AD481" i="25"/>
  <c r="AB164" i="25"/>
  <c r="P164" i="87" s="1"/>
  <c r="AB182" i="25"/>
  <c r="P182" i="87" s="1"/>
  <c r="AB160" i="25"/>
  <c r="AB177" i="25"/>
  <c r="P177" i="87" s="1"/>
  <c r="AB183" i="25"/>
  <c r="P183" i="87" s="1"/>
  <c r="AB169" i="25"/>
  <c r="P169" i="87" s="1"/>
  <c r="AB172" i="25"/>
  <c r="AB158" i="25"/>
  <c r="P158" i="87" s="1"/>
  <c r="AB170" i="25"/>
  <c r="P170" i="87" s="1"/>
  <c r="AB175" i="25"/>
  <c r="P175" i="87" s="1"/>
  <c r="AB178" i="25"/>
  <c r="P178" i="87" s="1"/>
  <c r="AB161" i="25"/>
  <c r="P161" i="87" s="1"/>
  <c r="AB162" i="25"/>
  <c r="P162" i="87" s="1"/>
  <c r="AB181" i="25"/>
  <c r="P181" i="87" s="1"/>
  <c r="AB166" i="25"/>
  <c r="AB179" i="25"/>
  <c r="P179" i="87" s="1"/>
  <c r="AB165" i="25"/>
  <c r="W165" i="25" s="1"/>
  <c r="K165" i="87" s="1"/>
  <c r="AB174" i="25"/>
  <c r="AB167" i="25"/>
  <c r="W167" i="25" s="1"/>
  <c r="K167" i="87" s="1"/>
  <c r="AB157" i="25"/>
  <c r="P157" i="87" s="1"/>
  <c r="AB163" i="25"/>
  <c r="P163" i="87" s="1"/>
  <c r="AB180" i="25"/>
  <c r="P180" i="87" s="1"/>
  <c r="AB171" i="25"/>
  <c r="P171" i="87" s="1"/>
  <c r="AB184" i="25"/>
  <c r="P184" i="87" s="1"/>
  <c r="AB185" i="25"/>
  <c r="P185" i="87" s="1"/>
  <c r="AB159" i="25"/>
  <c r="P159" i="87" s="1"/>
  <c r="AB168" i="25"/>
  <c r="AB176" i="25"/>
  <c r="P176" i="87" s="1"/>
  <c r="AC264" i="25"/>
  <c r="AC273" i="25"/>
  <c r="Q273" i="87" s="1"/>
  <c r="AC265" i="25"/>
  <c r="X265" i="25" s="1"/>
  <c r="AC269" i="25"/>
  <c r="AC266" i="25"/>
  <c r="AC274" i="25"/>
  <c r="Q274" i="87" s="1"/>
  <c r="AC257" i="25"/>
  <c r="Q257" i="87" s="1"/>
  <c r="AC272" i="25"/>
  <c r="Q272" i="87" s="1"/>
  <c r="AC258" i="25"/>
  <c r="Q258" i="87" s="1"/>
  <c r="AC261" i="25"/>
  <c r="AC277" i="25"/>
  <c r="Q277" i="87" s="1"/>
  <c r="AC278" i="25"/>
  <c r="Q278" i="87" s="1"/>
  <c r="AC270" i="25"/>
  <c r="Q270" i="87" s="1"/>
  <c r="AC279" i="25"/>
  <c r="Q279" i="87" s="1"/>
  <c r="AC263" i="25"/>
  <c r="AC271" i="25"/>
  <c r="Q271" i="87" s="1"/>
  <c r="AC262" i="25"/>
  <c r="Q262" i="87" s="1"/>
  <c r="AC276" i="25"/>
  <c r="Q276" i="87" s="1"/>
  <c r="AC259" i="25"/>
  <c r="Q259" i="87" s="1"/>
  <c r="AC275" i="25"/>
  <c r="Q275" i="87" s="1"/>
  <c r="AC268" i="25"/>
  <c r="AC267" i="25"/>
  <c r="AC260" i="25"/>
  <c r="AD335" i="25"/>
  <c r="R335" i="87" s="1"/>
  <c r="AD366" i="25"/>
  <c r="R366" i="87" s="1"/>
  <c r="AD337" i="25"/>
  <c r="AD357" i="25"/>
  <c r="R357" i="87" s="1"/>
  <c r="AD360" i="25"/>
  <c r="Y360" i="25" s="1"/>
  <c r="M360" i="87" s="1"/>
  <c r="AD369" i="25"/>
  <c r="R369" i="87" s="1"/>
  <c r="AD328" i="25"/>
  <c r="R328" i="87" s="1"/>
  <c r="AD339" i="25"/>
  <c r="AD325" i="25"/>
  <c r="AD365" i="25"/>
  <c r="R365" i="87" s="1"/>
  <c r="AD346" i="25"/>
  <c r="R346" i="87" s="1"/>
  <c r="AD363" i="25"/>
  <c r="R363" i="87" s="1"/>
  <c r="AD355" i="25"/>
  <c r="R355" i="87" s="1"/>
  <c r="AD371" i="25"/>
  <c r="R371" i="87" s="1"/>
  <c r="AD361" i="25"/>
  <c r="AD353" i="25"/>
  <c r="R353" i="87" s="1"/>
  <c r="AD376" i="25"/>
  <c r="R376" i="87" s="1"/>
  <c r="AD351" i="25"/>
  <c r="R351" i="87" s="1"/>
  <c r="AD367" i="25"/>
  <c r="Y367" i="25" s="1"/>
  <c r="M367" i="87" s="1"/>
  <c r="AD329" i="25"/>
  <c r="R329" i="87" s="1"/>
  <c r="AD364" i="25"/>
  <c r="R364" i="87" s="1"/>
  <c r="AD349" i="25"/>
  <c r="R349" i="87" s="1"/>
  <c r="AD362" i="25"/>
  <c r="AD348" i="25"/>
  <c r="AD334" i="25"/>
  <c r="Y334" i="25" s="1"/>
  <c r="M334" i="87" s="1"/>
  <c r="AD330" i="25"/>
  <c r="R330" i="87" s="1"/>
  <c r="AD374" i="25"/>
  <c r="Y374" i="25" s="1"/>
  <c r="M374" i="87" s="1"/>
  <c r="AD350" i="25"/>
  <c r="R350" i="87" s="1"/>
  <c r="AD332" i="25"/>
  <c r="Y332" i="25" s="1"/>
  <c r="M332" i="87" s="1"/>
  <c r="AD326" i="25"/>
  <c r="R326" i="87" s="1"/>
  <c r="AD358" i="25"/>
  <c r="R358" i="87" s="1"/>
  <c r="AD356" i="25"/>
  <c r="R356" i="87" s="1"/>
  <c r="AD341" i="25"/>
  <c r="R341" i="87" s="1"/>
  <c r="AD327" i="25"/>
  <c r="R327" i="87" s="1"/>
  <c r="AD333" i="25"/>
  <c r="R333" i="87" s="1"/>
  <c r="AD373" i="25"/>
  <c r="R373" i="87" s="1"/>
  <c r="AD340" i="25"/>
  <c r="R340" i="87" s="1"/>
  <c r="AD336" i="25"/>
  <c r="R336" i="87" s="1"/>
  <c r="AD347" i="25"/>
  <c r="R347" i="87" s="1"/>
  <c r="AD370" i="25"/>
  <c r="Y370" i="25" s="1"/>
  <c r="M370" i="87" s="1"/>
  <c r="AD372" i="25"/>
  <c r="R372" i="87" s="1"/>
  <c r="AD359" i="25"/>
  <c r="R359" i="87" s="1"/>
  <c r="AD343" i="25"/>
  <c r="R343" i="87" s="1"/>
  <c r="AD344" i="25"/>
  <c r="R344" i="87" s="1"/>
  <c r="AD331" i="25"/>
  <c r="R331" i="87" s="1"/>
  <c r="AD345" i="25"/>
  <c r="R345" i="87" s="1"/>
  <c r="AD338" i="25"/>
  <c r="R338" i="87" s="1"/>
  <c r="AD354" i="25"/>
  <c r="R354" i="87" s="1"/>
  <c r="AD352" i="25"/>
  <c r="R352" i="87" s="1"/>
  <c r="AD375" i="25"/>
  <c r="R375" i="87" s="1"/>
  <c r="AD368" i="25"/>
  <c r="R368" i="87" s="1"/>
  <c r="AE462" i="25"/>
  <c r="S462" i="87" s="1"/>
  <c r="AE466" i="25"/>
  <c r="AE459" i="25"/>
  <c r="S459" i="87" s="1"/>
  <c r="AE458" i="25"/>
  <c r="S458" i="87" s="1"/>
  <c r="AE447" i="25"/>
  <c r="S447" i="87" s="1"/>
  <c r="AE443" i="25"/>
  <c r="Z443" i="25" s="1"/>
  <c r="N443" i="87" s="1"/>
  <c r="AE461" i="25"/>
  <c r="S461" i="87" s="1"/>
  <c r="AE445" i="25"/>
  <c r="AE446" i="25"/>
  <c r="AE444" i="25"/>
  <c r="AE468" i="25"/>
  <c r="AE456" i="25"/>
  <c r="S456" i="87" s="1"/>
  <c r="AE455" i="25"/>
  <c r="S455" i="87" s="1"/>
  <c r="AE448" i="25"/>
  <c r="S448" i="87" s="1"/>
  <c r="AE457" i="25"/>
  <c r="S457" i="87" s="1"/>
  <c r="AE441" i="25"/>
  <c r="AE460" i="25"/>
  <c r="S460" i="87" s="1"/>
  <c r="AE440" i="25"/>
  <c r="AE463" i="25"/>
  <c r="S463" i="87" s="1"/>
  <c r="AE464" i="25"/>
  <c r="AE469" i="25"/>
  <c r="S469" i="87" s="1"/>
  <c r="AE465" i="25"/>
  <c r="AE452" i="25"/>
  <c r="S452" i="87" s="1"/>
  <c r="AE450" i="25"/>
  <c r="AE442" i="25"/>
  <c r="Z442" i="25" s="1"/>
  <c r="N442" i="87" s="1"/>
  <c r="AE467" i="25"/>
  <c r="AE449" i="25"/>
  <c r="S449" i="87" s="1"/>
  <c r="AE438" i="25"/>
  <c r="S438" i="87" s="1"/>
  <c r="AE451" i="25"/>
  <c r="AE453" i="25"/>
  <c r="S453" i="87" s="1"/>
  <c r="AE454" i="25"/>
  <c r="Z454" i="25" s="1"/>
  <c r="N454" i="87" s="1"/>
  <c r="AE439" i="25"/>
  <c r="AD163" i="25"/>
  <c r="R163" i="87" s="1"/>
  <c r="AD172" i="25"/>
  <c r="AD161" i="25"/>
  <c r="R161" i="87" s="1"/>
  <c r="AD168" i="25"/>
  <c r="AD167" i="25"/>
  <c r="Y167" i="25" s="1"/>
  <c r="M167" i="87" s="1"/>
  <c r="AD180" i="25"/>
  <c r="R180" i="87" s="1"/>
  <c r="AD160" i="25"/>
  <c r="AD177" i="25"/>
  <c r="R177" i="87" s="1"/>
  <c r="AD181" i="25"/>
  <c r="R181" i="87" s="1"/>
  <c r="AD159" i="25"/>
  <c r="R159" i="87" s="1"/>
  <c r="AD164" i="25"/>
  <c r="R164" i="87" s="1"/>
  <c r="AD174" i="25"/>
  <c r="AD169" i="25"/>
  <c r="R169" i="87" s="1"/>
  <c r="AD178" i="25"/>
  <c r="R178" i="87" s="1"/>
  <c r="AD171" i="25"/>
  <c r="R171" i="87" s="1"/>
  <c r="AD176" i="25"/>
  <c r="R176" i="87" s="1"/>
  <c r="AD185" i="25"/>
  <c r="R185" i="87" s="1"/>
  <c r="AD157" i="25"/>
  <c r="R157" i="87" s="1"/>
  <c r="AD182" i="25"/>
  <c r="R182" i="87" s="1"/>
  <c r="AD184" i="25"/>
  <c r="R184" i="87" s="1"/>
  <c r="AD166" i="25"/>
  <c r="AD170" i="25"/>
  <c r="R170" i="87" s="1"/>
  <c r="AD179" i="25"/>
  <c r="R179" i="87" s="1"/>
  <c r="AD175" i="25"/>
  <c r="R175" i="87" s="1"/>
  <c r="AD162" i="25"/>
  <c r="R162" i="87" s="1"/>
  <c r="AD158" i="25"/>
  <c r="R158" i="87" s="1"/>
  <c r="AD165" i="25"/>
  <c r="Y165" i="25" s="1"/>
  <c r="M165" i="87" s="1"/>
  <c r="AD183" i="25"/>
  <c r="R183" i="87" s="1"/>
  <c r="AE257" i="25"/>
  <c r="S257" i="87" s="1"/>
  <c r="AE265" i="25"/>
  <c r="Z265" i="25" s="1"/>
  <c r="AE273" i="25"/>
  <c r="S273" i="87" s="1"/>
  <c r="AE258" i="25"/>
  <c r="S258" i="87" s="1"/>
  <c r="AE269" i="25"/>
  <c r="AE277" i="25"/>
  <c r="S277" i="87" s="1"/>
  <c r="AE274" i="25"/>
  <c r="S274" i="87" s="1"/>
  <c r="AE266" i="25"/>
  <c r="AE261" i="25"/>
  <c r="AE264" i="25"/>
  <c r="AE279" i="25"/>
  <c r="S279" i="87" s="1"/>
  <c r="AE270" i="25"/>
  <c r="S270" i="87" s="1"/>
  <c r="AE278" i="25"/>
  <c r="S278" i="87" s="1"/>
  <c r="AE275" i="25"/>
  <c r="S275" i="87" s="1"/>
  <c r="AE276" i="25"/>
  <c r="S276" i="87" s="1"/>
  <c r="AE260" i="25"/>
  <c r="S260" i="87" s="1"/>
  <c r="AE263" i="25"/>
  <c r="AE267" i="25"/>
  <c r="AE259" i="25"/>
  <c r="S259" i="87" s="1"/>
  <c r="AE262" i="25"/>
  <c r="S262" i="87" s="1"/>
  <c r="AE268" i="25"/>
  <c r="AE271" i="25"/>
  <c r="S271" i="87" s="1"/>
  <c r="AE272" i="25"/>
  <c r="S272" i="87" s="1"/>
  <c r="AC53" i="25"/>
  <c r="Q53" i="87" s="1"/>
  <c r="AC55" i="25"/>
  <c r="Q55" i="87" s="1"/>
  <c r="AC72" i="25"/>
  <c r="Q72" i="87" s="1"/>
  <c r="AC77" i="25"/>
  <c r="Q77" i="87" s="1"/>
  <c r="AC56" i="25"/>
  <c r="Q56" i="87" s="1"/>
  <c r="AC74" i="25"/>
  <c r="Q74" i="87" s="1"/>
  <c r="AC78" i="25"/>
  <c r="Q78" i="87" s="1"/>
  <c r="AC76" i="25"/>
  <c r="Q76" i="87" s="1"/>
  <c r="AC59" i="25"/>
  <c r="Q59" i="87" s="1"/>
  <c r="AC62" i="25"/>
  <c r="Q62" i="87" s="1"/>
  <c r="AC69" i="25"/>
  <c r="Q69" i="87" s="1"/>
  <c r="AC50" i="25"/>
  <c r="Q50" i="87" s="1"/>
  <c r="AC57" i="25"/>
  <c r="Q57" i="87" s="1"/>
  <c r="AC61" i="25"/>
  <c r="Q61" i="87" s="1"/>
  <c r="AC66" i="25"/>
  <c r="Q66" i="87" s="1"/>
  <c r="AC68" i="25"/>
  <c r="Q68" i="87" s="1"/>
  <c r="AC82" i="25"/>
  <c r="Q82" i="87" s="1"/>
  <c r="AC63" i="25"/>
  <c r="Q63" i="87" s="1"/>
  <c r="AC80" i="25"/>
  <c r="Q80" i="87" s="1"/>
  <c r="AC73" i="25"/>
  <c r="Q73" i="87" s="1"/>
  <c r="AC79" i="25"/>
  <c r="Q79" i="87" s="1"/>
  <c r="AC64" i="25"/>
  <c r="Q64" i="87" s="1"/>
  <c r="AC51" i="25"/>
  <c r="Q51" i="87" s="1"/>
  <c r="AC58" i="25"/>
  <c r="Q58" i="87" s="1"/>
  <c r="AC71" i="25"/>
  <c r="Q71" i="87" s="1"/>
  <c r="AC83" i="25"/>
  <c r="AC67" i="25"/>
  <c r="Q67" i="87" s="1"/>
  <c r="AC54" i="25"/>
  <c r="Q54" i="87" s="1"/>
  <c r="AC60" i="25"/>
  <c r="Q60" i="87" s="1"/>
  <c r="AC75" i="25"/>
  <c r="Q75" i="87" s="1"/>
  <c r="AC81" i="25"/>
  <c r="Q81" i="87" s="1"/>
  <c r="AC65" i="25"/>
  <c r="Q65" i="87" s="1"/>
  <c r="AC52" i="25"/>
  <c r="Q52" i="87" s="1"/>
  <c r="AC70" i="25"/>
  <c r="Q70" i="87" s="1"/>
  <c r="AD142" i="25"/>
  <c r="R142" i="87" s="1"/>
  <c r="AD147" i="25"/>
  <c r="R147" i="87" s="1"/>
  <c r="AD140" i="25"/>
  <c r="R140" i="87" s="1"/>
  <c r="AD153" i="25"/>
  <c r="R153" i="87" s="1"/>
  <c r="AD146" i="25"/>
  <c r="R146" i="87" s="1"/>
  <c r="AD144" i="25"/>
  <c r="R144" i="87" s="1"/>
  <c r="AD150" i="25"/>
  <c r="R150" i="87" s="1"/>
  <c r="AD148" i="25"/>
  <c r="R148" i="87" s="1"/>
  <c r="AD143" i="25"/>
  <c r="R143" i="87" s="1"/>
  <c r="AD151" i="25"/>
  <c r="R151" i="87" s="1"/>
  <c r="AD152" i="25"/>
  <c r="R152" i="87" s="1"/>
  <c r="AD145" i="25"/>
  <c r="R145" i="87" s="1"/>
  <c r="AD149" i="25"/>
  <c r="R149" i="87" s="1"/>
  <c r="AD141" i="25"/>
  <c r="R141" i="87" s="1"/>
  <c r="AB196" i="25"/>
  <c r="P196" i="87" s="1"/>
  <c r="AB206" i="25"/>
  <c r="P206" i="87" s="1"/>
  <c r="AB203" i="25"/>
  <c r="P203" i="87" s="1"/>
  <c r="AB197" i="25"/>
  <c r="P197" i="87" s="1"/>
  <c r="AB202" i="25"/>
  <c r="AB189" i="25"/>
  <c r="P189" i="87" s="1"/>
  <c r="AB217" i="25"/>
  <c r="AB195" i="25"/>
  <c r="P195" i="87" s="1"/>
  <c r="AB211" i="25"/>
  <c r="AB214" i="25"/>
  <c r="AB191" i="25"/>
  <c r="P191" i="87" s="1"/>
  <c r="AB201" i="25"/>
  <c r="P201" i="87" s="1"/>
  <c r="AB204" i="25"/>
  <c r="P204" i="87" s="1"/>
  <c r="AB194" i="25"/>
  <c r="P194" i="87" s="1"/>
  <c r="AB212" i="25"/>
  <c r="AB218" i="25"/>
  <c r="P218" i="87" s="1"/>
  <c r="AB221" i="25"/>
  <c r="P221" i="87" s="1"/>
  <c r="AB199" i="25"/>
  <c r="P199" i="87" s="1"/>
  <c r="AB216" i="25"/>
  <c r="P216" i="87" s="1"/>
  <c r="AB219" i="25"/>
  <c r="P219" i="87" s="1"/>
  <c r="AB215" i="25"/>
  <c r="P215" i="87" s="1"/>
  <c r="AB198" i="25"/>
  <c r="P198" i="87" s="1"/>
  <c r="AB192" i="25"/>
  <c r="P192" i="87" s="1"/>
  <c r="AB220" i="25"/>
  <c r="P220" i="87" s="1"/>
  <c r="AB200" i="25"/>
  <c r="P200" i="87" s="1"/>
  <c r="AB213" i="25"/>
  <c r="AB205" i="25"/>
  <c r="P205" i="87" s="1"/>
  <c r="AB208" i="25"/>
  <c r="AB207" i="25"/>
  <c r="P207" i="87" s="1"/>
  <c r="AB193" i="25"/>
  <c r="P193" i="87" s="1"/>
  <c r="AB209" i="25"/>
  <c r="AB190" i="25"/>
  <c r="P190" i="87" s="1"/>
  <c r="AB210" i="25"/>
  <c r="AE244" i="25"/>
  <c r="S244" i="87" s="1"/>
  <c r="AE241" i="25"/>
  <c r="S241" i="87" s="1"/>
  <c r="AE249" i="25"/>
  <c r="S249" i="87" s="1"/>
  <c r="AE250" i="25"/>
  <c r="S250" i="87" s="1"/>
  <c r="AE232" i="25"/>
  <c r="AE246" i="25"/>
  <c r="S246" i="87" s="1"/>
  <c r="AE248" i="25"/>
  <c r="S248" i="87" s="1"/>
  <c r="AE240" i="25"/>
  <c r="S240" i="87" s="1"/>
  <c r="AE242" i="25"/>
  <c r="S242" i="87" s="1"/>
  <c r="AE236" i="25"/>
  <c r="S236" i="87" s="1"/>
  <c r="AE229" i="25"/>
  <c r="S229" i="87" s="1"/>
  <c r="AE230" i="25"/>
  <c r="S230" i="87" s="1"/>
  <c r="AE233" i="25"/>
  <c r="S233" i="87" s="1"/>
  <c r="AE234" i="25"/>
  <c r="S234" i="87" s="1"/>
  <c r="AE251" i="25"/>
  <c r="S251" i="87" s="1"/>
  <c r="AE235" i="25"/>
  <c r="S235" i="87" s="1"/>
  <c r="AE252" i="25"/>
  <c r="Z252" i="25" s="1"/>
  <c r="AE228" i="25"/>
  <c r="S228" i="87" s="1"/>
  <c r="AE226" i="25"/>
  <c r="S226" i="87" s="1"/>
  <c r="AE253" i="25"/>
  <c r="S253" i="87" s="1"/>
  <c r="AE238" i="25"/>
  <c r="S238" i="87" s="1"/>
  <c r="AE237" i="25"/>
  <c r="S237" i="87" s="1"/>
  <c r="AE225" i="25"/>
  <c r="S225" i="87" s="1"/>
  <c r="AE245" i="25"/>
  <c r="S245" i="87" s="1"/>
  <c r="AE227" i="25"/>
  <c r="S227" i="87" s="1"/>
  <c r="AE247" i="25"/>
  <c r="S247" i="87" s="1"/>
  <c r="AE231" i="25"/>
  <c r="S231" i="87" s="1"/>
  <c r="AE243" i="25"/>
  <c r="S243" i="87" s="1"/>
  <c r="AE254" i="25"/>
  <c r="S254" i="87" s="1"/>
  <c r="AE239" i="25"/>
  <c r="S239" i="87" s="1"/>
  <c r="AC294" i="25"/>
  <c r="Q294" i="87" s="1"/>
  <c r="AC292" i="25"/>
  <c r="Q292" i="87" s="1"/>
  <c r="AC289" i="25"/>
  <c r="Q289" i="87" s="1"/>
  <c r="AC291" i="25"/>
  <c r="Q291" i="87" s="1"/>
  <c r="AC283" i="25"/>
  <c r="Q283" i="87" s="1"/>
  <c r="AC282" i="25"/>
  <c r="Q282" i="87" s="1"/>
  <c r="AC287" i="25"/>
  <c r="Q287" i="87" s="1"/>
  <c r="AC285" i="25"/>
  <c r="X285" i="25" s="1"/>
  <c r="AC290" i="25"/>
  <c r="Q290" i="87" s="1"/>
  <c r="AC293" i="25"/>
  <c r="Q293" i="87" s="1"/>
  <c r="AC284" i="25"/>
  <c r="Q284" i="87" s="1"/>
  <c r="AC288" i="25"/>
  <c r="Q288" i="87" s="1"/>
  <c r="AC286" i="25"/>
  <c r="Q286" i="87" s="1"/>
  <c r="AD402" i="25"/>
  <c r="AD380" i="25"/>
  <c r="R380" i="87" s="1"/>
  <c r="AD387" i="25"/>
  <c r="AD382" i="25"/>
  <c r="R382" i="87" s="1"/>
  <c r="AD392" i="25"/>
  <c r="R392" i="87" s="1"/>
  <c r="AD383" i="25"/>
  <c r="R383" i="87" s="1"/>
  <c r="AD386" i="25"/>
  <c r="AD381" i="25"/>
  <c r="R381" i="87" s="1"/>
  <c r="AD399" i="25"/>
  <c r="AD390" i="25"/>
  <c r="R390" i="87" s="1"/>
  <c r="AD388" i="25"/>
  <c r="R388" i="87" s="1"/>
  <c r="AD396" i="25"/>
  <c r="AD394" i="25"/>
  <c r="AD379" i="25"/>
  <c r="R379" i="87" s="1"/>
  <c r="AD393" i="25"/>
  <c r="R393" i="87" s="1"/>
  <c r="AD397" i="25"/>
  <c r="AD389" i="25"/>
  <c r="AD384" i="25"/>
  <c r="Y384" i="25" s="1"/>
  <c r="M384" i="87" s="1"/>
  <c r="AD404" i="25"/>
  <c r="R404" i="87" s="1"/>
  <c r="AD398" i="25"/>
  <c r="AD403" i="25"/>
  <c r="R403" i="87" s="1"/>
  <c r="AD401" i="25"/>
  <c r="AD391" i="25"/>
  <c r="R391" i="87" s="1"/>
  <c r="AD395" i="25"/>
  <c r="AD385" i="25"/>
  <c r="AD400" i="25"/>
  <c r="AB454" i="25"/>
  <c r="W454" i="25" s="1"/>
  <c r="K454" i="87" s="1"/>
  <c r="AB464" i="25"/>
  <c r="AB460" i="25"/>
  <c r="AB447" i="25"/>
  <c r="AB456" i="25"/>
  <c r="AB438" i="25"/>
  <c r="AB451" i="25"/>
  <c r="AB455" i="25"/>
  <c r="AB458" i="25"/>
  <c r="AB442" i="25"/>
  <c r="W442" i="25" s="1"/>
  <c r="K442" i="87" s="1"/>
  <c r="AB459" i="25"/>
  <c r="AB446" i="25"/>
  <c r="AB461" i="25"/>
  <c r="AB445" i="25"/>
  <c r="AB467" i="25"/>
  <c r="AB443" i="25"/>
  <c r="W443" i="25" s="1"/>
  <c r="K443" i="87" s="1"/>
  <c r="AB448" i="25"/>
  <c r="AB469" i="25"/>
  <c r="AB453" i="25"/>
  <c r="AB452" i="25"/>
  <c r="AB444" i="25"/>
  <c r="AB466" i="25"/>
  <c r="AB468" i="25"/>
  <c r="AB457" i="25"/>
  <c r="AB450" i="25"/>
  <c r="AB441" i="25"/>
  <c r="AB463" i="25"/>
  <c r="AB440" i="25"/>
  <c r="AB449" i="25"/>
  <c r="AB439" i="25"/>
  <c r="W439" i="25" s="1"/>
  <c r="K439" i="87" s="1"/>
  <c r="AB462" i="25"/>
  <c r="AB465" i="25"/>
  <c r="AE487" i="25"/>
  <c r="AE473" i="25"/>
  <c r="AE488" i="25"/>
  <c r="AE472" i="25"/>
  <c r="AE492" i="25"/>
  <c r="AE480" i="25"/>
  <c r="AE475" i="25"/>
  <c r="Z475" i="25" s="1"/>
  <c r="N475" i="87" s="1"/>
  <c r="AE479" i="25"/>
  <c r="AE491" i="25"/>
  <c r="AE476" i="25"/>
  <c r="Z476" i="25" s="1"/>
  <c r="N476" i="87" s="1"/>
  <c r="AE485" i="25"/>
  <c r="AE483" i="25"/>
  <c r="AE490" i="25"/>
  <c r="AE474" i="25"/>
  <c r="AE489" i="25"/>
  <c r="AE482" i="25"/>
  <c r="AE477" i="25"/>
  <c r="Z477" i="25" s="1"/>
  <c r="N477" i="87" s="1"/>
  <c r="AE481" i="25"/>
  <c r="AE486" i="25"/>
  <c r="AE493" i="25"/>
  <c r="AE478" i="25"/>
  <c r="AE494" i="25"/>
  <c r="Z494" i="25" s="1"/>
  <c r="N494" i="87" s="1"/>
  <c r="AE484" i="25"/>
  <c r="AE123" i="25"/>
  <c r="AE120" i="25"/>
  <c r="Z120" i="25" s="1"/>
  <c r="N120" i="87" s="1"/>
  <c r="AE107" i="25"/>
  <c r="S107" i="87" s="1"/>
  <c r="AE108" i="25"/>
  <c r="S108" i="87" s="1"/>
  <c r="AE116" i="25"/>
  <c r="AE112" i="25"/>
  <c r="Z112" i="25" s="1"/>
  <c r="N112" i="87" s="1"/>
  <c r="AE124" i="25"/>
  <c r="Z124" i="25" s="1"/>
  <c r="N124" i="87" s="1"/>
  <c r="AE131" i="25"/>
  <c r="S131" i="87" s="1"/>
  <c r="AE136" i="25"/>
  <c r="S136" i="87" s="1"/>
  <c r="AE127" i="25"/>
  <c r="Z127" i="25" s="1"/>
  <c r="N127" i="87" s="1"/>
  <c r="AE128" i="25"/>
  <c r="AE130" i="25"/>
  <c r="Z130" i="25" s="1"/>
  <c r="N130" i="87" s="1"/>
  <c r="AE114" i="25"/>
  <c r="S114" i="87" s="1"/>
  <c r="AE111" i="25"/>
  <c r="S111" i="87" s="1"/>
  <c r="AE121" i="25"/>
  <c r="S121" i="87" s="1"/>
  <c r="AE113" i="25"/>
  <c r="Z113" i="25" s="1"/>
  <c r="N113" i="87" s="1"/>
  <c r="AE115" i="25"/>
  <c r="S115" i="87" s="1"/>
  <c r="AE134" i="25"/>
  <c r="S134" i="87" s="1"/>
  <c r="AE129" i="25"/>
  <c r="AE117" i="25"/>
  <c r="AE133" i="25"/>
  <c r="S133" i="87" s="1"/>
  <c r="AE125" i="25"/>
  <c r="AE126" i="25"/>
  <c r="AE135" i="25"/>
  <c r="S135" i="87" s="1"/>
  <c r="AE109" i="25"/>
  <c r="S109" i="87" s="1"/>
  <c r="AE110" i="25"/>
  <c r="S110" i="87" s="1"/>
  <c r="AE122" i="25"/>
  <c r="AE118" i="25"/>
  <c r="Z118" i="25" s="1"/>
  <c r="N118" i="87" s="1"/>
  <c r="AE119" i="25"/>
  <c r="S119" i="87" s="1"/>
  <c r="AE132" i="25"/>
  <c r="S132" i="87" s="1"/>
  <c r="AB298" i="25"/>
  <c r="P298" i="87" s="1"/>
  <c r="AB304" i="25"/>
  <c r="P304" i="87" s="1"/>
  <c r="AB316" i="25"/>
  <c r="AB300" i="25"/>
  <c r="P300" i="87" s="1"/>
  <c r="AB317" i="25"/>
  <c r="AB312" i="25"/>
  <c r="AB315" i="25"/>
  <c r="AB299" i="25"/>
  <c r="P299" i="87" s="1"/>
  <c r="AB305" i="25"/>
  <c r="P305" i="87" s="1"/>
  <c r="AB297" i="25"/>
  <c r="AB319" i="25"/>
  <c r="AB313" i="25"/>
  <c r="AB314" i="25"/>
  <c r="P314" i="87" s="1"/>
  <c r="AB321" i="25"/>
  <c r="AB308" i="25"/>
  <c r="AB302" i="25"/>
  <c r="P302" i="87" s="1"/>
  <c r="AB301" i="25"/>
  <c r="P301" i="87" s="1"/>
  <c r="AB318" i="25"/>
  <c r="P318" i="87" s="1"/>
  <c r="AB322" i="25"/>
  <c r="AB303" i="25"/>
  <c r="P303" i="87" s="1"/>
  <c r="AB311" i="25"/>
  <c r="W311" i="25" s="1"/>
  <c r="AB320" i="25"/>
  <c r="AB310" i="25"/>
  <c r="AB141" i="25"/>
  <c r="P141" i="87" s="1"/>
  <c r="AB148" i="25"/>
  <c r="P148" i="87" s="1"/>
  <c r="AB153" i="25"/>
  <c r="P153" i="87" s="1"/>
  <c r="AB150" i="25"/>
  <c r="P150" i="87" s="1"/>
  <c r="AB144" i="25"/>
  <c r="P144" i="87" s="1"/>
  <c r="AB152" i="25"/>
  <c r="P152" i="87" s="1"/>
  <c r="AB146" i="25"/>
  <c r="P146" i="87" s="1"/>
  <c r="AB147" i="25"/>
  <c r="P147" i="87" s="1"/>
  <c r="AB151" i="25"/>
  <c r="P151" i="87" s="1"/>
  <c r="AB143" i="25"/>
  <c r="P143" i="87" s="1"/>
  <c r="AB149" i="25"/>
  <c r="P149" i="87" s="1"/>
  <c r="AB142" i="25"/>
  <c r="P142" i="87" s="1"/>
  <c r="AB140" i="25"/>
  <c r="P140" i="87" s="1"/>
  <c r="AB145" i="25"/>
  <c r="P145" i="87" s="1"/>
  <c r="AD316" i="25"/>
  <c r="AD313" i="25"/>
  <c r="AD315" i="25"/>
  <c r="AD322" i="25"/>
  <c r="R322" i="87" s="1"/>
  <c r="AD312" i="25"/>
  <c r="AD298" i="25"/>
  <c r="R298" i="87" s="1"/>
  <c r="AD308" i="25"/>
  <c r="AD300" i="25"/>
  <c r="R300" i="87" s="1"/>
  <c r="AD320" i="25"/>
  <c r="R320" i="87" s="1"/>
  <c r="AD305" i="25"/>
  <c r="R305" i="87" s="1"/>
  <c r="AD302" i="25"/>
  <c r="R302" i="87" s="1"/>
  <c r="AD301" i="25"/>
  <c r="R301" i="87" s="1"/>
  <c r="AD299" i="25"/>
  <c r="R299" i="87" s="1"/>
  <c r="AD321" i="25"/>
  <c r="R321" i="87" s="1"/>
  <c r="AD314" i="25"/>
  <c r="R314" i="87" s="1"/>
  <c r="AD317" i="25"/>
  <c r="R317" i="87" s="1"/>
  <c r="AD304" i="25"/>
  <c r="R304" i="87" s="1"/>
  <c r="AD311" i="25"/>
  <c r="Y311" i="25" s="1"/>
  <c r="AD303" i="25"/>
  <c r="R303" i="87" s="1"/>
  <c r="AD297" i="25"/>
  <c r="R297" i="87" s="1"/>
  <c r="AD318" i="25"/>
  <c r="R318" i="87" s="1"/>
  <c r="AD310" i="25"/>
  <c r="AD319" i="25"/>
  <c r="AC480" i="25"/>
  <c r="AC474" i="25"/>
  <c r="AC478" i="25"/>
  <c r="AC490" i="25"/>
  <c r="AC494" i="25"/>
  <c r="X494" i="25" s="1"/>
  <c r="L494" i="87" s="1"/>
  <c r="AC487" i="25"/>
  <c r="AC473" i="25"/>
  <c r="AC479" i="25"/>
  <c r="AC486" i="25"/>
  <c r="AC488" i="25"/>
  <c r="AC472" i="25"/>
  <c r="AC482" i="25"/>
  <c r="AC493" i="25"/>
  <c r="AC477" i="25"/>
  <c r="X477" i="25" s="1"/>
  <c r="L477" i="87" s="1"/>
  <c r="AC492" i="25"/>
  <c r="AC484" i="25"/>
  <c r="AC489" i="25"/>
  <c r="AC476" i="25"/>
  <c r="X476" i="25" s="1"/>
  <c r="L476" i="87" s="1"/>
  <c r="AC475" i="25"/>
  <c r="X475" i="25" s="1"/>
  <c r="L475" i="87" s="1"/>
  <c r="AC491" i="25"/>
  <c r="AC481" i="25"/>
  <c r="AC485" i="25"/>
  <c r="AC483" i="25"/>
  <c r="AD59" i="25"/>
  <c r="R59" i="87" s="1"/>
  <c r="AD62" i="25"/>
  <c r="R62" i="87" s="1"/>
  <c r="AD68" i="25"/>
  <c r="R68" i="87" s="1"/>
  <c r="AD66" i="25"/>
  <c r="R66" i="87" s="1"/>
  <c r="AD56" i="25"/>
  <c r="R56" i="87" s="1"/>
  <c r="AD77" i="25"/>
  <c r="R77" i="87" s="1"/>
  <c r="AD70" i="25"/>
  <c r="R70" i="87" s="1"/>
  <c r="AD61" i="25"/>
  <c r="R61" i="87" s="1"/>
  <c r="AD76" i="25"/>
  <c r="R76" i="87" s="1"/>
  <c r="AD55" i="25"/>
  <c r="R55" i="87" s="1"/>
  <c r="AD69" i="25"/>
  <c r="R69" i="87" s="1"/>
  <c r="AD74" i="25"/>
  <c r="R74" i="87" s="1"/>
  <c r="AD53" i="25"/>
  <c r="R53" i="87" s="1"/>
  <c r="AD82" i="25"/>
  <c r="R82" i="87" s="1"/>
  <c r="AD50" i="25"/>
  <c r="R50" i="87" s="1"/>
  <c r="AD80" i="25"/>
  <c r="R80" i="87" s="1"/>
  <c r="AD57" i="25"/>
  <c r="R57" i="87" s="1"/>
  <c r="AD72" i="25"/>
  <c r="R72" i="87" s="1"/>
  <c r="AD78" i="25"/>
  <c r="R78" i="87" s="1"/>
  <c r="AD73" i="25"/>
  <c r="R73" i="87" s="1"/>
  <c r="AD58" i="25"/>
  <c r="R58" i="87" s="1"/>
  <c r="AD83" i="25"/>
  <c r="R83" i="87" s="1"/>
  <c r="AD65" i="25"/>
  <c r="R65" i="87" s="1"/>
  <c r="AD51" i="25"/>
  <c r="R51" i="87" s="1"/>
  <c r="AD81" i="25"/>
  <c r="R81" i="87" s="1"/>
  <c r="AD67" i="25"/>
  <c r="R67" i="87" s="1"/>
  <c r="AD64" i="25"/>
  <c r="R64" i="87" s="1"/>
  <c r="AD71" i="25"/>
  <c r="R71" i="87" s="1"/>
  <c r="AD52" i="25"/>
  <c r="R52" i="87" s="1"/>
  <c r="AD75" i="25"/>
  <c r="R75" i="87" s="1"/>
  <c r="AD54" i="25"/>
  <c r="R54" i="87" s="1"/>
  <c r="AD63" i="25"/>
  <c r="R63" i="87" s="1"/>
  <c r="AD79" i="25"/>
  <c r="R79" i="87" s="1"/>
  <c r="AD60" i="25"/>
  <c r="R60" i="87" s="1"/>
  <c r="AB125" i="25"/>
  <c r="AB113" i="25"/>
  <c r="W113" i="25" s="1"/>
  <c r="K113" i="87" s="1"/>
  <c r="AB123" i="25"/>
  <c r="AB114" i="25"/>
  <c r="AB135" i="25"/>
  <c r="P135" i="87" s="1"/>
  <c r="AB115" i="25"/>
  <c r="AB130" i="25"/>
  <c r="W130" i="25" s="1"/>
  <c r="K130" i="87" s="1"/>
  <c r="AB117" i="25"/>
  <c r="AB110" i="25"/>
  <c r="P110" i="87" s="1"/>
  <c r="AB119" i="25"/>
  <c r="AB122" i="25"/>
  <c r="AB129" i="25"/>
  <c r="AB132" i="25"/>
  <c r="P132" i="87" s="1"/>
  <c r="AB118" i="25"/>
  <c r="W118" i="25" s="1"/>
  <c r="K118" i="87" s="1"/>
  <c r="AB107" i="25"/>
  <c r="P107" i="87" s="1"/>
  <c r="AB109" i="25"/>
  <c r="P109" i="87" s="1"/>
  <c r="AB126" i="25"/>
  <c r="AB128" i="25"/>
  <c r="AB112" i="25"/>
  <c r="W112" i="25" s="1"/>
  <c r="K112" i="87" s="1"/>
  <c r="AB136" i="25"/>
  <c r="P136" i="87" s="1"/>
  <c r="AB120" i="25"/>
  <c r="W120" i="25" s="1"/>
  <c r="K120" i="87" s="1"/>
  <c r="AB111" i="25"/>
  <c r="P111" i="87" s="1"/>
  <c r="AB121" i="25"/>
  <c r="AB133" i="25"/>
  <c r="P133" i="87" s="1"/>
  <c r="AB116" i="25"/>
  <c r="AB131" i="25"/>
  <c r="P131" i="87" s="1"/>
  <c r="AB108" i="25"/>
  <c r="P108" i="87" s="1"/>
  <c r="AB124" i="25"/>
  <c r="W124" i="25" s="1"/>
  <c r="K124" i="87" s="1"/>
  <c r="AB127" i="25"/>
  <c r="W127" i="25" s="1"/>
  <c r="K127" i="87" s="1"/>
  <c r="AB134" i="25"/>
  <c r="P134" i="87" s="1"/>
  <c r="AE151" i="25"/>
  <c r="S151" i="87" s="1"/>
  <c r="AE140" i="25"/>
  <c r="S140" i="87" s="1"/>
  <c r="AE147" i="25"/>
  <c r="S147" i="87" s="1"/>
  <c r="AE144" i="25"/>
  <c r="S144" i="87" s="1"/>
  <c r="AE143" i="25"/>
  <c r="S143" i="87" s="1"/>
  <c r="AE153" i="25"/>
  <c r="S153" i="87" s="1"/>
  <c r="AE148" i="25"/>
  <c r="S148" i="87" s="1"/>
  <c r="AE141" i="25"/>
  <c r="S141" i="87" s="1"/>
  <c r="AE142" i="25"/>
  <c r="S142" i="87" s="1"/>
  <c r="AE152" i="25"/>
  <c r="S152" i="87" s="1"/>
  <c r="AE150" i="25"/>
  <c r="S150" i="87" s="1"/>
  <c r="AE149" i="25"/>
  <c r="S149" i="87" s="1"/>
  <c r="AE145" i="25"/>
  <c r="S145" i="87" s="1"/>
  <c r="AE146" i="25"/>
  <c r="S146" i="87" s="1"/>
  <c r="AC214" i="25"/>
  <c r="AC199" i="25"/>
  <c r="Q199" i="87" s="1"/>
  <c r="AC217" i="25"/>
  <c r="AC196" i="25"/>
  <c r="Q196" i="87" s="1"/>
  <c r="AC206" i="25"/>
  <c r="Q206" i="87" s="1"/>
  <c r="AC195" i="25"/>
  <c r="Q195" i="87" s="1"/>
  <c r="AC203" i="25"/>
  <c r="Q203" i="87" s="1"/>
  <c r="AC211" i="25"/>
  <c r="AC221" i="25"/>
  <c r="Q221" i="87" s="1"/>
  <c r="AC191" i="25"/>
  <c r="Q191" i="87" s="1"/>
  <c r="AC218" i="25"/>
  <c r="Q218" i="87" s="1"/>
  <c r="AC204" i="25"/>
  <c r="Q204" i="87" s="1"/>
  <c r="AC215" i="25"/>
  <c r="Q215" i="87" s="1"/>
  <c r="AC209" i="25"/>
  <c r="Q209" i="87" s="1"/>
  <c r="AC202" i="25"/>
  <c r="AC216" i="25"/>
  <c r="Q216" i="87" s="1"/>
  <c r="AC207" i="25"/>
  <c r="Q207" i="87" s="1"/>
  <c r="AC193" i="25"/>
  <c r="Q193" i="87" s="1"/>
  <c r="AC200" i="25"/>
  <c r="Q200" i="87" s="1"/>
  <c r="AC192" i="25"/>
  <c r="Q192" i="87" s="1"/>
  <c r="AC210" i="25"/>
  <c r="Q210" i="87" s="1"/>
  <c r="AC201" i="25"/>
  <c r="Q201" i="87" s="1"/>
  <c r="AC219" i="25"/>
  <c r="Q219" i="87" s="1"/>
  <c r="AC197" i="25"/>
  <c r="Q197" i="87" s="1"/>
  <c r="AC212" i="25"/>
  <c r="AC189" i="25"/>
  <c r="Q189" i="87" s="1"/>
  <c r="AC194" i="25"/>
  <c r="Q194" i="87" s="1"/>
  <c r="AC208" i="25"/>
  <c r="Q208" i="87" s="1"/>
  <c r="AC213" i="25"/>
  <c r="AC190" i="25"/>
  <c r="Q190" i="87" s="1"/>
  <c r="AC220" i="25"/>
  <c r="Q220" i="87" s="1"/>
  <c r="AC198" i="25"/>
  <c r="Q198" i="87" s="1"/>
  <c r="AC205" i="25"/>
  <c r="Q205" i="87" s="1"/>
  <c r="AD283" i="25"/>
  <c r="R283" i="87" s="1"/>
  <c r="AD294" i="25"/>
  <c r="R294" i="87" s="1"/>
  <c r="AD287" i="25"/>
  <c r="R287" i="87" s="1"/>
  <c r="AD289" i="25"/>
  <c r="R289" i="87" s="1"/>
  <c r="AD282" i="25"/>
  <c r="R282" i="87" s="1"/>
  <c r="AD285" i="25"/>
  <c r="AD291" i="25"/>
  <c r="R291" i="87" s="1"/>
  <c r="AD293" i="25"/>
  <c r="R293" i="87" s="1"/>
  <c r="AD290" i="25"/>
  <c r="R290" i="87" s="1"/>
  <c r="AD284" i="25"/>
  <c r="R284" i="87" s="1"/>
  <c r="AD288" i="25"/>
  <c r="R288" i="87" s="1"/>
  <c r="AD286" i="25"/>
  <c r="R286" i="87" s="1"/>
  <c r="AD292" i="25"/>
  <c r="R292" i="87" s="1"/>
  <c r="AB346" i="25"/>
  <c r="AB329" i="25"/>
  <c r="P329" i="87" s="1"/>
  <c r="AB352" i="25"/>
  <c r="AB340" i="25"/>
  <c r="AB351" i="25"/>
  <c r="AB336" i="25"/>
  <c r="AB363" i="25"/>
  <c r="AB348" i="25"/>
  <c r="W348" i="25" s="1"/>
  <c r="K348" i="87" s="1"/>
  <c r="AB333" i="25"/>
  <c r="AB373" i="25"/>
  <c r="AB354" i="25"/>
  <c r="AB344" i="25"/>
  <c r="AB331" i="25"/>
  <c r="P331" i="87" s="1"/>
  <c r="AB343" i="25"/>
  <c r="AB350" i="25"/>
  <c r="AB369" i="25"/>
  <c r="AB368" i="25"/>
  <c r="AB341" i="25"/>
  <c r="AB361" i="25"/>
  <c r="AB347" i="25"/>
  <c r="AB332" i="25"/>
  <c r="W332" i="25" s="1"/>
  <c r="K332" i="87" s="1"/>
  <c r="AB330" i="25"/>
  <c r="P330" i="87" s="1"/>
  <c r="AB325" i="25"/>
  <c r="AB366" i="25"/>
  <c r="AB327" i="25"/>
  <c r="P327" i="87" s="1"/>
  <c r="AB334" i="25"/>
  <c r="W334" i="25" s="1"/>
  <c r="K334" i="87" s="1"/>
  <c r="AB372" i="25"/>
  <c r="AB365" i="25"/>
  <c r="AB362" i="25"/>
  <c r="AB355" i="25"/>
  <c r="AB326" i="25"/>
  <c r="P326" i="87" s="1"/>
  <c r="AB360" i="25"/>
  <c r="W360" i="25" s="1"/>
  <c r="K360" i="87" s="1"/>
  <c r="AB328" i="25"/>
  <c r="P328" i="87" s="1"/>
  <c r="AB367" i="25"/>
  <c r="W367" i="25" s="1"/>
  <c r="K367" i="87" s="1"/>
  <c r="AB374" i="25"/>
  <c r="W374" i="25" s="1"/>
  <c r="K374" i="87" s="1"/>
  <c r="AB335" i="25"/>
  <c r="AB376" i="25"/>
  <c r="AB337" i="25"/>
  <c r="W337" i="25" s="1"/>
  <c r="K337" i="87" s="1"/>
  <c r="AB349" i="25"/>
  <c r="AB371" i="25"/>
  <c r="AB356" i="25"/>
  <c r="AB339" i="25"/>
  <c r="W339" i="25" s="1"/>
  <c r="K339" i="87" s="1"/>
  <c r="AB375" i="25"/>
  <c r="AB345" i="25"/>
  <c r="AB359" i="25"/>
  <c r="AB358" i="25"/>
  <c r="AB353" i="25"/>
  <c r="AB370" i="25"/>
  <c r="W370" i="25" s="1"/>
  <c r="K370" i="87" s="1"/>
  <c r="AB338" i="25"/>
  <c r="AB357" i="25"/>
  <c r="AB364" i="25"/>
  <c r="AE387" i="25"/>
  <c r="AE401" i="25"/>
  <c r="AE384" i="25"/>
  <c r="Z384" i="25" s="1"/>
  <c r="N384" i="87" s="1"/>
  <c r="AE393" i="25"/>
  <c r="S393" i="87" s="1"/>
  <c r="AE385" i="25"/>
  <c r="AE390" i="25"/>
  <c r="S390" i="87" s="1"/>
  <c r="AE404" i="25"/>
  <c r="S404" i="87" s="1"/>
  <c r="AE383" i="25"/>
  <c r="S383" i="87" s="1"/>
  <c r="AE389" i="25"/>
  <c r="AE381" i="25"/>
  <c r="S381" i="87" s="1"/>
  <c r="AE403" i="25"/>
  <c r="S403" i="87" s="1"/>
  <c r="AE398" i="25"/>
  <c r="AE382" i="25"/>
  <c r="S382" i="87" s="1"/>
  <c r="AE391" i="25"/>
  <c r="S391" i="87" s="1"/>
  <c r="AE399" i="25"/>
  <c r="AE379" i="25"/>
  <c r="S379" i="87" s="1"/>
  <c r="AE400" i="25"/>
  <c r="AE388" i="25"/>
  <c r="S388" i="87" s="1"/>
  <c r="AE396" i="25"/>
  <c r="AE392" i="25"/>
  <c r="S392" i="87" s="1"/>
  <c r="AE395" i="25"/>
  <c r="AE386" i="25"/>
  <c r="AE402" i="25"/>
  <c r="AE397" i="25"/>
  <c r="AE394" i="25"/>
  <c r="AE380" i="25"/>
  <c r="S380" i="87" s="1"/>
  <c r="AC442" i="25"/>
  <c r="X442" i="25" s="1"/>
  <c r="L442" i="87" s="1"/>
  <c r="AC451" i="25"/>
  <c r="AC438" i="25"/>
  <c r="Q438" i="87" s="1"/>
  <c r="AC447" i="25"/>
  <c r="Q447" i="87" s="1"/>
  <c r="AC457" i="25"/>
  <c r="Q457" i="87" s="1"/>
  <c r="AC453" i="25"/>
  <c r="Q453" i="87" s="1"/>
  <c r="AC460" i="25"/>
  <c r="Q460" i="87" s="1"/>
  <c r="AC444" i="25"/>
  <c r="AC458" i="25"/>
  <c r="Q458" i="87" s="1"/>
  <c r="AC449" i="25"/>
  <c r="Q449" i="87" s="1"/>
  <c r="AC450" i="25"/>
  <c r="AC469" i="25"/>
  <c r="Q469" i="87" s="1"/>
  <c r="AC468" i="25"/>
  <c r="AC452" i="25"/>
  <c r="Q452" i="87" s="1"/>
  <c r="AC455" i="25"/>
  <c r="Q455" i="87" s="1"/>
  <c r="AC443" i="25"/>
  <c r="X443" i="25" s="1"/>
  <c r="L443" i="87" s="1"/>
  <c r="AC467" i="25"/>
  <c r="AC465" i="25"/>
  <c r="AC440" i="25"/>
  <c r="AC459" i="25"/>
  <c r="Q459" i="87" s="1"/>
  <c r="AC445" i="25"/>
  <c r="AC456" i="25"/>
  <c r="Q456" i="87" s="1"/>
  <c r="AC462" i="25"/>
  <c r="Q462" i="87" s="1"/>
  <c r="AC461" i="25"/>
  <c r="Q461" i="87" s="1"/>
  <c r="AC464" i="25"/>
  <c r="AC439" i="25"/>
  <c r="X439" i="25" s="1"/>
  <c r="L439" i="87" s="1"/>
  <c r="AC446" i="25"/>
  <c r="AC463" i="25"/>
  <c r="Q463" i="87" s="1"/>
  <c r="AC454" i="25"/>
  <c r="X454" i="25" s="1"/>
  <c r="L454" i="87" s="1"/>
  <c r="AC441" i="25"/>
  <c r="AC448" i="25"/>
  <c r="Q448" i="87" s="1"/>
  <c r="AC466" i="25"/>
  <c r="O32" i="87"/>
  <c r="AG22" i="25"/>
  <c r="N10" i="70" s="1"/>
  <c r="J32" i="25"/>
  <c r="D32" i="87" s="1"/>
  <c r="AJ471" i="25"/>
  <c r="Q29" i="70" s="1"/>
  <c r="G29" i="70" s="1"/>
  <c r="AJ437" i="25"/>
  <c r="Q28" i="70" s="1"/>
  <c r="AJ406" i="25"/>
  <c r="Q27" i="70" s="1"/>
  <c r="G27" i="70" s="1"/>
  <c r="AJ378" i="25"/>
  <c r="Q26" i="70" s="1"/>
  <c r="G26" i="70" s="1"/>
  <c r="AJ324" i="25"/>
  <c r="Q25" i="70" s="1"/>
  <c r="G25" i="70" s="1"/>
  <c r="AJ296" i="25"/>
  <c r="Q24" i="70" s="1"/>
  <c r="AJ281" i="25"/>
  <c r="Q23" i="70" s="1"/>
  <c r="AJ256" i="25"/>
  <c r="Q22" i="70" s="1"/>
  <c r="AJ223" i="25"/>
  <c r="Q21" i="70" s="1"/>
  <c r="G21" i="70" s="1"/>
  <c r="AJ155" i="25"/>
  <c r="Q19" i="70" s="1"/>
  <c r="AJ138" i="25"/>
  <c r="Q18" i="70" s="1"/>
  <c r="AJ85" i="25"/>
  <c r="Q16" i="70" s="1"/>
  <c r="AJ35" i="25"/>
  <c r="Q11" i="70" s="1"/>
  <c r="AJ18" i="25"/>
  <c r="Q9" i="70" s="1"/>
  <c r="AJ12" i="25"/>
  <c r="Q8" i="70" s="1"/>
  <c r="G8" i="70" s="1"/>
  <c r="AH106" i="25"/>
  <c r="O17" i="70" s="1"/>
  <c r="E17" i="70" s="1"/>
  <c r="AF35" i="25"/>
  <c r="M11" i="70" s="1"/>
  <c r="AF22" i="25"/>
  <c r="M10" i="70" s="1"/>
  <c r="AF18" i="25"/>
  <c r="M9" i="70" s="1"/>
  <c r="AG12" i="25"/>
  <c r="N8" i="70" s="1"/>
  <c r="D8" i="70" s="1"/>
  <c r="AH12" i="25"/>
  <c r="O8" i="70" s="1"/>
  <c r="AI12" i="25"/>
  <c r="P8" i="70" s="1"/>
  <c r="F8" i="70" s="1"/>
  <c r="AF12" i="25"/>
  <c r="M8" i="70" s="1"/>
  <c r="AI471" i="25"/>
  <c r="P29" i="70" s="1"/>
  <c r="AH471" i="25"/>
  <c r="O29" i="70" s="1"/>
  <c r="E29" i="70" s="1"/>
  <c r="AG471" i="25"/>
  <c r="N29" i="70" s="1"/>
  <c r="AF471" i="25"/>
  <c r="M29" i="70" s="1"/>
  <c r="AI437" i="25"/>
  <c r="P28" i="70" s="1"/>
  <c r="F28" i="70" s="1"/>
  <c r="AH437" i="25"/>
  <c r="O28" i="70" s="1"/>
  <c r="E28" i="70" s="1"/>
  <c r="AG437" i="25"/>
  <c r="N28" i="70" s="1"/>
  <c r="D28" i="70" s="1"/>
  <c r="AF437" i="25"/>
  <c r="M28" i="70" s="1"/>
  <c r="AI406" i="25"/>
  <c r="P27" i="70" s="1"/>
  <c r="F27" i="70" s="1"/>
  <c r="AH406" i="25"/>
  <c r="O27" i="70" s="1"/>
  <c r="AG406" i="25"/>
  <c r="N27" i="70" s="1"/>
  <c r="AF406" i="25"/>
  <c r="M27" i="70" s="1"/>
  <c r="AI378" i="25"/>
  <c r="P26" i="70" s="1"/>
  <c r="AH378" i="25"/>
  <c r="O26" i="70" s="1"/>
  <c r="AG378" i="25"/>
  <c r="N26" i="70" s="1"/>
  <c r="AF378" i="25"/>
  <c r="M26" i="70" s="1"/>
  <c r="AI324" i="25"/>
  <c r="P25" i="70" s="1"/>
  <c r="F25" i="70" s="1"/>
  <c r="AH324" i="25"/>
  <c r="O25" i="70" s="1"/>
  <c r="AG324" i="25"/>
  <c r="N25" i="70" s="1"/>
  <c r="D25" i="70" s="1"/>
  <c r="AF324" i="25"/>
  <c r="M25" i="70" s="1"/>
  <c r="AI296" i="25"/>
  <c r="P24" i="70" s="1"/>
  <c r="AH296" i="25"/>
  <c r="O24" i="70" s="1"/>
  <c r="AG296" i="25"/>
  <c r="N24" i="70" s="1"/>
  <c r="AF296" i="25"/>
  <c r="M24" i="70" s="1"/>
  <c r="AI281" i="25"/>
  <c r="P23" i="70" s="1"/>
  <c r="F23" i="70" s="1"/>
  <c r="AH281" i="25"/>
  <c r="O23" i="70" s="1"/>
  <c r="E23" i="70" s="1"/>
  <c r="AG281" i="25"/>
  <c r="N23" i="70" s="1"/>
  <c r="AF281" i="25"/>
  <c r="M23" i="70" s="1"/>
  <c r="AI256" i="25"/>
  <c r="P22" i="70" s="1"/>
  <c r="AH256" i="25"/>
  <c r="O22" i="70" s="1"/>
  <c r="AG256" i="25"/>
  <c r="N22" i="70" s="1"/>
  <c r="D22" i="70" s="1"/>
  <c r="AF256" i="25"/>
  <c r="M22" i="70" s="1"/>
  <c r="AI223" i="25"/>
  <c r="P21" i="70" s="1"/>
  <c r="AH223" i="25"/>
  <c r="O21" i="70" s="1"/>
  <c r="E21" i="70" s="1"/>
  <c r="AG223" i="25"/>
  <c r="N21" i="70" s="1"/>
  <c r="AF223" i="25"/>
  <c r="M21" i="70" s="1"/>
  <c r="AF187" i="25"/>
  <c r="M20" i="70" s="1"/>
  <c r="AI155" i="25"/>
  <c r="P19" i="70" s="1"/>
  <c r="AH155" i="25"/>
  <c r="O19" i="70" s="1"/>
  <c r="AG155" i="25"/>
  <c r="N19" i="70" s="1"/>
  <c r="AF155" i="25"/>
  <c r="M19" i="70" s="1"/>
  <c r="AI138" i="25"/>
  <c r="P18" i="70" s="1"/>
  <c r="AH138" i="25"/>
  <c r="O18" i="70" s="1"/>
  <c r="AG138" i="25"/>
  <c r="N18" i="70" s="1"/>
  <c r="AF138" i="25"/>
  <c r="M18" i="70" s="1"/>
  <c r="AF106" i="25"/>
  <c r="M17" i="70" s="1"/>
  <c r="AI85" i="25"/>
  <c r="P16" i="70" s="1"/>
  <c r="AH85" i="25"/>
  <c r="O16" i="70" s="1"/>
  <c r="AG85" i="25"/>
  <c r="N16" i="70" s="1"/>
  <c r="AF85" i="25"/>
  <c r="M16" i="70" s="1"/>
  <c r="AG35" i="25"/>
  <c r="N11" i="70" s="1"/>
  <c r="AH35" i="25"/>
  <c r="O11" i="70" s="1"/>
  <c r="AI35" i="25"/>
  <c r="P11" i="70" s="1"/>
  <c r="AI18" i="25"/>
  <c r="P9" i="70" s="1"/>
  <c r="F9" i="70" s="1"/>
  <c r="AH18" i="25"/>
  <c r="O9" i="70" s="1"/>
  <c r="E9" i="70" s="1"/>
  <c r="AG18" i="25"/>
  <c r="N9" i="70" s="1"/>
  <c r="AI106" i="25"/>
  <c r="P17" i="70" s="1"/>
  <c r="AG106" i="25"/>
  <c r="N17" i="70" s="1"/>
  <c r="AJ106" i="25"/>
  <c r="Q17" i="70" s="1"/>
  <c r="V47" i="25"/>
  <c r="F48" i="101" s="1"/>
  <c r="AJ42" i="25"/>
  <c r="Q12" i="70" s="1"/>
  <c r="K40" i="25"/>
  <c r="E40" i="87" s="1"/>
  <c r="AE32" i="25" l="1"/>
  <c r="AC32" i="25"/>
  <c r="AD32" i="25"/>
  <c r="AB32" i="25"/>
  <c r="P32" i="87" s="1"/>
  <c r="P325" i="87"/>
  <c r="J15" i="97" s="1"/>
  <c r="AB377" i="25"/>
  <c r="Y394" i="25"/>
  <c r="R394" i="87"/>
  <c r="Y439" i="25"/>
  <c r="R439" i="87"/>
  <c r="X339" i="25"/>
  <c r="Q339" i="87"/>
  <c r="X337" i="25"/>
  <c r="Q337" i="87"/>
  <c r="X394" i="25"/>
  <c r="Q394" i="87"/>
  <c r="Z394" i="25"/>
  <c r="S394" i="87"/>
  <c r="Z439" i="25"/>
  <c r="S439" i="87"/>
  <c r="Y337" i="25"/>
  <c r="R337" i="87"/>
  <c r="Z339" i="25"/>
  <c r="S339" i="87"/>
  <c r="R325" i="87"/>
  <c r="AD377" i="25"/>
  <c r="Z337" i="25"/>
  <c r="S337" i="87"/>
  <c r="Z348" i="25"/>
  <c r="S348" i="87"/>
  <c r="Q325" i="87"/>
  <c r="AC377" i="25"/>
  <c r="Y348" i="25"/>
  <c r="R348" i="87"/>
  <c r="Y339" i="25"/>
  <c r="R339" i="87"/>
  <c r="X348" i="25"/>
  <c r="Q348" i="87"/>
  <c r="R232" i="87"/>
  <c r="S232" i="87"/>
  <c r="P297" i="87"/>
  <c r="J31" i="97" s="1"/>
  <c r="Z285" i="25"/>
  <c r="S285" i="87"/>
  <c r="N285" i="87" s="1"/>
  <c r="Q232" i="87"/>
  <c r="Y285" i="25"/>
  <c r="R285" i="87"/>
  <c r="M285" i="87" s="1"/>
  <c r="K31" i="97"/>
  <c r="H92" i="86"/>
  <c r="H100" i="86"/>
  <c r="M311" i="87"/>
  <c r="I76" i="86"/>
  <c r="N252" i="87"/>
  <c r="F76" i="86"/>
  <c r="K252" i="87"/>
  <c r="J50" i="87"/>
  <c r="F100" i="86"/>
  <c r="K311" i="87"/>
  <c r="H76" i="86"/>
  <c r="M252" i="87"/>
  <c r="H84" i="86"/>
  <c r="M265" i="87"/>
  <c r="I100" i="86"/>
  <c r="N311" i="87"/>
  <c r="G92" i="86"/>
  <c r="L285" i="87"/>
  <c r="N38" i="97"/>
  <c r="G84" i="86"/>
  <c r="L265" i="87"/>
  <c r="F92" i="86"/>
  <c r="K285" i="87"/>
  <c r="I92" i="86"/>
  <c r="F84" i="86"/>
  <c r="K265" i="87"/>
  <c r="G76" i="86"/>
  <c r="L252" i="87"/>
  <c r="I84" i="86"/>
  <c r="N265" i="87"/>
  <c r="G100" i="86"/>
  <c r="L311" i="87"/>
  <c r="W326" i="25"/>
  <c r="K326" i="87" s="1"/>
  <c r="Y328" i="25"/>
  <c r="Z328" i="25"/>
  <c r="X328" i="25"/>
  <c r="X327" i="25"/>
  <c r="L327" i="87"/>
  <c r="Y326" i="25"/>
  <c r="X326" i="25"/>
  <c r="Z326" i="25"/>
  <c r="Y327" i="25"/>
  <c r="M327" i="87" s="1"/>
  <c r="Z327" i="25"/>
  <c r="W328" i="25"/>
  <c r="W327" i="25"/>
  <c r="E16" i="86"/>
  <c r="I140" i="86"/>
  <c r="G116" i="86"/>
  <c r="K481" i="87"/>
  <c r="K409" i="87"/>
  <c r="N485" i="87"/>
  <c r="J33" i="97"/>
  <c r="E33" i="97" s="1"/>
  <c r="K385" i="87"/>
  <c r="K440" i="87"/>
  <c r="L33" i="97"/>
  <c r="G33" i="97" s="1"/>
  <c r="L467" i="87"/>
  <c r="K441" i="87"/>
  <c r="L386" i="87"/>
  <c r="M422" i="87"/>
  <c r="L116" i="87"/>
  <c r="N410" i="87"/>
  <c r="F116" i="86"/>
  <c r="L416" i="87"/>
  <c r="L481" i="87"/>
  <c r="K163" i="87"/>
  <c r="L399" i="87"/>
  <c r="M315" i="87"/>
  <c r="N478" i="87"/>
  <c r="M386" i="87"/>
  <c r="K432" i="87"/>
  <c r="N440" i="87"/>
  <c r="N319" i="87"/>
  <c r="M419" i="87"/>
  <c r="M441" i="87"/>
  <c r="L433" i="87"/>
  <c r="L429" i="87"/>
  <c r="M33" i="97"/>
  <c r="H33" i="97" s="1"/>
  <c r="M312" i="87"/>
  <c r="L492" i="87"/>
  <c r="N482" i="87"/>
  <c r="K465" i="87"/>
  <c r="K478" i="87"/>
  <c r="M412" i="87"/>
  <c r="N416" i="87"/>
  <c r="L485" i="87"/>
  <c r="M399" i="87"/>
  <c r="N441" i="87"/>
  <c r="H140" i="86"/>
  <c r="M473" i="87"/>
  <c r="K33" i="97"/>
  <c r="F33" i="97" s="1"/>
  <c r="K428" i="87"/>
  <c r="H116" i="86"/>
  <c r="K33" i="69"/>
  <c r="F33" i="69" s="1"/>
  <c r="F140" i="86"/>
  <c r="G140" i="86"/>
  <c r="I116" i="86"/>
  <c r="X357" i="25"/>
  <c r="Z346" i="25"/>
  <c r="X451" i="25"/>
  <c r="W449" i="25"/>
  <c r="Y462" i="25"/>
  <c r="X364" i="25"/>
  <c r="X448" i="25"/>
  <c r="X462" i="25"/>
  <c r="W347" i="25"/>
  <c r="Y338" i="25"/>
  <c r="Y347" i="25"/>
  <c r="L101" i="87"/>
  <c r="Y448" i="25"/>
  <c r="Z352" i="25"/>
  <c r="Y346" i="25"/>
  <c r="Z357" i="25"/>
  <c r="X449" i="25"/>
  <c r="W353" i="25"/>
  <c r="W343" i="25"/>
  <c r="Y451" i="25"/>
  <c r="Y353" i="25"/>
  <c r="W364" i="25"/>
  <c r="W352" i="25"/>
  <c r="W448" i="25"/>
  <c r="Z449" i="25"/>
  <c r="Y449" i="25"/>
  <c r="X353" i="25"/>
  <c r="X373" i="25"/>
  <c r="Z353" i="25"/>
  <c r="Z364" i="25"/>
  <c r="Z373" i="25"/>
  <c r="X352" i="25"/>
  <c r="X347" i="25"/>
  <c r="X355" i="25"/>
  <c r="Z343" i="25"/>
  <c r="Z347" i="25"/>
  <c r="W355" i="25"/>
  <c r="Y352" i="25"/>
  <c r="Z355" i="25"/>
  <c r="X343" i="25"/>
  <c r="X338" i="25"/>
  <c r="Z356" i="25"/>
  <c r="W357" i="25"/>
  <c r="W373" i="25"/>
  <c r="Y364" i="25"/>
  <c r="Y355" i="25"/>
  <c r="Y343" i="25"/>
  <c r="Z448" i="25"/>
  <c r="X346" i="25"/>
  <c r="Z451" i="25"/>
  <c r="Y356" i="25"/>
  <c r="X356" i="25"/>
  <c r="W338" i="25"/>
  <c r="W356" i="25"/>
  <c r="W346" i="25"/>
  <c r="W462" i="25"/>
  <c r="W451" i="25"/>
  <c r="K451" i="87"/>
  <c r="Z462" i="25"/>
  <c r="Y373" i="25"/>
  <c r="Y357" i="25"/>
  <c r="J15" i="69"/>
  <c r="E15" i="69" s="1"/>
  <c r="Z338" i="25"/>
  <c r="AE436" i="25"/>
  <c r="AD436" i="25"/>
  <c r="AB436" i="25"/>
  <c r="AC436" i="25"/>
  <c r="E25" i="86"/>
  <c r="H20" i="71"/>
  <c r="N426" i="87"/>
  <c r="L426" i="87"/>
  <c r="M426" i="87"/>
  <c r="K408" i="87"/>
  <c r="Y340" i="25"/>
  <c r="Y361" i="25"/>
  <c r="M361" i="87" s="1"/>
  <c r="X340" i="25"/>
  <c r="Z376" i="25"/>
  <c r="W361" i="25"/>
  <c r="K361" i="87" s="1"/>
  <c r="W340" i="25"/>
  <c r="W201" i="25"/>
  <c r="Y201" i="25"/>
  <c r="X433" i="25"/>
  <c r="X201" i="25"/>
  <c r="Z201" i="25"/>
  <c r="X361" i="25"/>
  <c r="L361" i="87" s="1"/>
  <c r="X376" i="25"/>
  <c r="W376" i="25"/>
  <c r="W433" i="25"/>
  <c r="K433" i="87" s="1"/>
  <c r="Z433" i="25"/>
  <c r="N433" i="87" s="1"/>
  <c r="Z361" i="25"/>
  <c r="N361" i="87" s="1"/>
  <c r="Z362" i="25"/>
  <c r="N362" i="87" s="1"/>
  <c r="W362" i="25"/>
  <c r="K362" i="87" s="1"/>
  <c r="Y376" i="25"/>
  <c r="Y362" i="25"/>
  <c r="M362" i="87" s="1"/>
  <c r="Y433" i="25"/>
  <c r="M433" i="87" s="1"/>
  <c r="X362" i="25"/>
  <c r="L362" i="87" s="1"/>
  <c r="Z340" i="25"/>
  <c r="W329" i="25"/>
  <c r="Y388" i="25"/>
  <c r="Y331" i="25"/>
  <c r="Z388" i="25"/>
  <c r="W330" i="25"/>
  <c r="W388" i="25"/>
  <c r="Z329" i="25"/>
  <c r="X331" i="25"/>
  <c r="X329" i="25"/>
  <c r="Y329" i="25"/>
  <c r="W331" i="25"/>
  <c r="Z331" i="25"/>
  <c r="Y330" i="25"/>
  <c r="X388" i="25"/>
  <c r="X330" i="25"/>
  <c r="Z330" i="25"/>
  <c r="N16" i="94"/>
  <c r="L16" i="94" s="1"/>
  <c r="E23" i="94"/>
  <c r="C23" i="94" s="1"/>
  <c r="C23" i="70"/>
  <c r="C24" i="93" s="1"/>
  <c r="E24" i="93" s="1"/>
  <c r="G24" i="93" s="1"/>
  <c r="H29" i="94"/>
  <c r="F29" i="94" s="1"/>
  <c r="D29" i="70"/>
  <c r="Q11" i="94"/>
  <c r="O11" i="94" s="1"/>
  <c r="G11" i="70"/>
  <c r="K11" i="94"/>
  <c r="I11" i="94" s="1"/>
  <c r="E11" i="70"/>
  <c r="K19" i="94"/>
  <c r="I19" i="94" s="1"/>
  <c r="N21" i="94"/>
  <c r="L21" i="94" s="1"/>
  <c r="F21" i="70"/>
  <c r="H23" i="94"/>
  <c r="F23" i="94" s="1"/>
  <c r="E25" i="94"/>
  <c r="C25" i="94" s="1"/>
  <c r="C25" i="70"/>
  <c r="K26" i="94"/>
  <c r="I26" i="94" s="1"/>
  <c r="E26" i="70"/>
  <c r="N29" i="94"/>
  <c r="L29" i="94" s="1"/>
  <c r="F29" i="70"/>
  <c r="E11" i="94"/>
  <c r="C11" i="94" s="1"/>
  <c r="C11" i="70"/>
  <c r="Q18" i="94"/>
  <c r="O18" i="94" s="1"/>
  <c r="G18" i="70"/>
  <c r="Q27" i="94"/>
  <c r="O27" i="94" s="1"/>
  <c r="H11" i="94"/>
  <c r="F11" i="94" s="1"/>
  <c r="D11" i="70"/>
  <c r="N19" i="94"/>
  <c r="L19" i="94" s="1"/>
  <c r="F19" i="70"/>
  <c r="H28" i="94"/>
  <c r="F28" i="94" s="1"/>
  <c r="Q28" i="94"/>
  <c r="O28" i="94" s="1"/>
  <c r="G28" i="70"/>
  <c r="F16" i="70"/>
  <c r="E22" i="94"/>
  <c r="C22" i="94" s="1"/>
  <c r="C22" i="70"/>
  <c r="C23" i="93" s="1"/>
  <c r="E23" i="93" s="1"/>
  <c r="G23" i="93" s="1"/>
  <c r="K23" i="94"/>
  <c r="I23" i="94" s="1"/>
  <c r="N26" i="94"/>
  <c r="L26" i="94" s="1"/>
  <c r="F26" i="70"/>
  <c r="E8" i="94"/>
  <c r="C8" i="94" s="1"/>
  <c r="C8" i="70"/>
  <c r="C9" i="93" s="1"/>
  <c r="E9" i="93" s="1"/>
  <c r="G9" i="93" s="1"/>
  <c r="Q19" i="94"/>
  <c r="O19" i="94" s="1"/>
  <c r="G19" i="70"/>
  <c r="Q17" i="94"/>
  <c r="O17" i="94" s="1"/>
  <c r="G17" i="70"/>
  <c r="H21" i="94"/>
  <c r="F21" i="94" s="1"/>
  <c r="K24" i="94"/>
  <c r="I24" i="94" s="1"/>
  <c r="E24" i="70"/>
  <c r="N27" i="94"/>
  <c r="L27" i="94" s="1"/>
  <c r="E9" i="94"/>
  <c r="C9" i="94" s="1"/>
  <c r="C9" i="70"/>
  <c r="C10" i="93" s="1"/>
  <c r="E10" i="93" s="1"/>
  <c r="G10" i="93" s="1"/>
  <c r="Q25" i="94"/>
  <c r="O25" i="94" s="1"/>
  <c r="N17" i="94"/>
  <c r="L17" i="94" s="1"/>
  <c r="F17" i="70"/>
  <c r="E18" i="94"/>
  <c r="C18" i="94" s="1"/>
  <c r="C18" i="70"/>
  <c r="H9" i="94"/>
  <c r="F9" i="94" s="1"/>
  <c r="D9" i="70"/>
  <c r="K18" i="94"/>
  <c r="I18" i="94" s="1"/>
  <c r="E18" i="70"/>
  <c r="H22" i="94"/>
  <c r="F22" i="94" s="1"/>
  <c r="E24" i="94"/>
  <c r="C24" i="94" s="1"/>
  <c r="C24" i="70"/>
  <c r="K25" i="94"/>
  <c r="I25" i="94" s="1"/>
  <c r="E25" i="70"/>
  <c r="N28" i="94"/>
  <c r="L28" i="94" s="1"/>
  <c r="K8" i="94"/>
  <c r="I8" i="94" s="1"/>
  <c r="E8" i="70"/>
  <c r="Q22" i="94"/>
  <c r="O22" i="94" s="1"/>
  <c r="G22" i="70"/>
  <c r="K9" i="94"/>
  <c r="I9" i="94" s="1"/>
  <c r="H16" i="94"/>
  <c r="F16" i="94" s="1"/>
  <c r="D16" i="70"/>
  <c r="N18" i="94"/>
  <c r="L18" i="94" s="1"/>
  <c r="F18" i="70"/>
  <c r="E21" i="94"/>
  <c r="C21" i="94" s="1"/>
  <c r="C21" i="70"/>
  <c r="C22" i="93" s="1"/>
  <c r="E22" i="93" s="1"/>
  <c r="G22" i="93" s="1"/>
  <c r="K22" i="94"/>
  <c r="I22" i="94" s="1"/>
  <c r="E22" i="70"/>
  <c r="N25" i="94"/>
  <c r="L25" i="94" s="1"/>
  <c r="H27" i="94"/>
  <c r="F27" i="94" s="1"/>
  <c r="D27" i="70"/>
  <c r="E29" i="94"/>
  <c r="C29" i="94" s="1"/>
  <c r="C29" i="70"/>
  <c r="C30" i="93" s="1"/>
  <c r="H8" i="94"/>
  <c r="F8" i="94" s="1"/>
  <c r="Q8" i="94"/>
  <c r="O8" i="94" s="1"/>
  <c r="Q23" i="94"/>
  <c r="O23" i="94" s="1"/>
  <c r="G23" i="70"/>
  <c r="H10" i="94"/>
  <c r="F10" i="94" s="1"/>
  <c r="D21" i="70"/>
  <c r="E19" i="70"/>
  <c r="D23" i="70"/>
  <c r="N9" i="94"/>
  <c r="L9" i="94" s="1"/>
  <c r="K16" i="94"/>
  <c r="I16" i="94" s="1"/>
  <c r="E19" i="94"/>
  <c r="C19" i="94" s="1"/>
  <c r="C19" i="70"/>
  <c r="N22" i="94"/>
  <c r="L22" i="94" s="1"/>
  <c r="H24" i="94"/>
  <c r="F24" i="94" s="1"/>
  <c r="E26" i="94"/>
  <c r="C26" i="94" s="1"/>
  <c r="C26" i="70"/>
  <c r="K27" i="94"/>
  <c r="I27" i="94" s="1"/>
  <c r="Q9" i="94"/>
  <c r="O9" i="94" s="1"/>
  <c r="Q24" i="94"/>
  <c r="O24" i="94" s="1"/>
  <c r="Q12" i="94"/>
  <c r="O12" i="94" s="1"/>
  <c r="H17" i="94"/>
  <c r="F17" i="94" s="1"/>
  <c r="N11" i="94"/>
  <c r="L11" i="94" s="1"/>
  <c r="E17" i="94"/>
  <c r="C17" i="94" s="1"/>
  <c r="C17" i="70"/>
  <c r="C18" i="93" s="1"/>
  <c r="E18" i="93" s="1"/>
  <c r="G18" i="93" s="1"/>
  <c r="H19" i="94"/>
  <c r="F19" i="94" s="1"/>
  <c r="K21" i="94"/>
  <c r="I21" i="94" s="1"/>
  <c r="N24" i="94"/>
  <c r="L24" i="94" s="1"/>
  <c r="H26" i="94"/>
  <c r="F26" i="94" s="1"/>
  <c r="E28" i="94"/>
  <c r="C28" i="94" s="1"/>
  <c r="C28" i="70"/>
  <c r="K29" i="94"/>
  <c r="I29" i="94" s="1"/>
  <c r="Q16" i="94"/>
  <c r="O16" i="94" s="1"/>
  <c r="Q26" i="94"/>
  <c r="O26" i="94" s="1"/>
  <c r="D24" i="70"/>
  <c r="G16" i="70"/>
  <c r="D26" i="70"/>
  <c r="F22" i="70"/>
  <c r="D17" i="70"/>
  <c r="F11" i="70"/>
  <c r="G9" i="70"/>
  <c r="G24" i="70"/>
  <c r="E16" i="94"/>
  <c r="C16" i="94" s="1"/>
  <c r="C16" i="70"/>
  <c r="H18" i="94"/>
  <c r="F18" i="94" s="1"/>
  <c r="N23" i="94"/>
  <c r="L23" i="94" s="1"/>
  <c r="H25" i="94"/>
  <c r="F25" i="94" s="1"/>
  <c r="E27" i="94"/>
  <c r="C27" i="94" s="1"/>
  <c r="C27" i="70"/>
  <c r="C28" i="93" s="1"/>
  <c r="K28" i="94"/>
  <c r="I28" i="94" s="1"/>
  <c r="N8" i="94"/>
  <c r="L8" i="94" s="1"/>
  <c r="K17" i="94"/>
  <c r="I17" i="94" s="1"/>
  <c r="Q21" i="94"/>
  <c r="O21" i="94" s="1"/>
  <c r="Q29" i="94"/>
  <c r="O29" i="94" s="1"/>
  <c r="F24" i="70"/>
  <c r="D18" i="70"/>
  <c r="E16" i="70"/>
  <c r="E27" i="70"/>
  <c r="D19" i="70"/>
  <c r="G12" i="70"/>
  <c r="Q10" i="96"/>
  <c r="Q10" i="98"/>
  <c r="J14" i="94"/>
  <c r="G14" i="94"/>
  <c r="P6" i="94"/>
  <c r="M14" i="94"/>
  <c r="J6" i="94"/>
  <c r="E10" i="94"/>
  <c r="C10" i="70"/>
  <c r="D10" i="70"/>
  <c r="G6" i="94"/>
  <c r="P14" i="94"/>
  <c r="M6" i="94"/>
  <c r="E20" i="94"/>
  <c r="C20" i="70"/>
  <c r="C21" i="93" s="1"/>
  <c r="X464" i="25"/>
  <c r="L464" i="87" s="1"/>
  <c r="Z403" i="25"/>
  <c r="W371" i="25"/>
  <c r="W363" i="25"/>
  <c r="X208" i="25"/>
  <c r="X219" i="25"/>
  <c r="X216" i="25"/>
  <c r="Z150" i="25"/>
  <c r="W108" i="25"/>
  <c r="W122" i="25"/>
  <c r="Y65" i="25"/>
  <c r="Y61" i="25"/>
  <c r="X489" i="25"/>
  <c r="L489" i="87" s="1"/>
  <c r="W142" i="25"/>
  <c r="W303" i="25"/>
  <c r="W299" i="25"/>
  <c r="Z493" i="25"/>
  <c r="N493" i="87" s="1"/>
  <c r="W312" i="25"/>
  <c r="K312" i="87" s="1"/>
  <c r="Z129" i="25"/>
  <c r="Z485" i="25"/>
  <c r="W463" i="25"/>
  <c r="W459" i="25"/>
  <c r="Z231" i="25"/>
  <c r="Z229" i="25"/>
  <c r="W208" i="25"/>
  <c r="W218" i="25"/>
  <c r="W197" i="25"/>
  <c r="Y153" i="25"/>
  <c r="X71" i="25"/>
  <c r="X62" i="25"/>
  <c r="Z469" i="25"/>
  <c r="Z447" i="25"/>
  <c r="Y351" i="25"/>
  <c r="Y492" i="25"/>
  <c r="M492" i="87" s="1"/>
  <c r="Y487" i="25"/>
  <c r="M487" i="87" s="1"/>
  <c r="X403" i="25"/>
  <c r="X398" i="25"/>
  <c r="L398" i="87" s="1"/>
  <c r="Z319" i="25"/>
  <c r="Z302" i="25"/>
  <c r="W293" i="25"/>
  <c r="W283" i="25"/>
  <c r="Y225" i="25"/>
  <c r="X456" i="25"/>
  <c r="X453" i="25"/>
  <c r="W368" i="25"/>
  <c r="Y283" i="25"/>
  <c r="X210" i="25"/>
  <c r="X203" i="25"/>
  <c r="Z141" i="25"/>
  <c r="W133" i="25"/>
  <c r="W109" i="25"/>
  <c r="Y60" i="25"/>
  <c r="Y73" i="25"/>
  <c r="Y56" i="25"/>
  <c r="Y318" i="25"/>
  <c r="Y308" i="25"/>
  <c r="M308" i="87" s="1"/>
  <c r="W153" i="25"/>
  <c r="W317" i="25"/>
  <c r="Z110" i="25"/>
  <c r="W441" i="25"/>
  <c r="Y398" i="25"/>
  <c r="M398" i="87" s="1"/>
  <c r="Y382" i="25"/>
  <c r="X293" i="25"/>
  <c r="Z228" i="25"/>
  <c r="Z241" i="25"/>
  <c r="W219" i="25"/>
  <c r="W212" i="25"/>
  <c r="Y140" i="25"/>
  <c r="X81" i="25"/>
  <c r="X82" i="25"/>
  <c r="X53" i="25"/>
  <c r="Z464" i="25"/>
  <c r="N464" i="87" s="1"/>
  <c r="Z456" i="25"/>
  <c r="Y336" i="25"/>
  <c r="Y481" i="25"/>
  <c r="M481" i="87" s="1"/>
  <c r="Y474" i="25"/>
  <c r="M474" i="87" s="1"/>
  <c r="X390" i="25"/>
  <c r="Z304" i="25"/>
  <c r="Y233" i="25"/>
  <c r="X147" i="25"/>
  <c r="W56" i="25"/>
  <c r="W51" i="25"/>
  <c r="W486" i="25"/>
  <c r="K486" i="87" s="1"/>
  <c r="Y413" i="25"/>
  <c r="M413" i="87" s="1"/>
  <c r="Y429" i="25"/>
  <c r="M429" i="87" s="1"/>
  <c r="X315" i="25"/>
  <c r="L315" i="87" s="1"/>
  <c r="X304" i="25"/>
  <c r="W231" i="25"/>
  <c r="W410" i="25"/>
  <c r="K410" i="87" s="1"/>
  <c r="Z208" i="25"/>
  <c r="Z192" i="25"/>
  <c r="Z189" i="25"/>
  <c r="Y111" i="25"/>
  <c r="Y136" i="25"/>
  <c r="Y464" i="25"/>
  <c r="M464" i="87" s="1"/>
  <c r="Y215" i="25"/>
  <c r="Y212" i="25"/>
  <c r="X128" i="25"/>
  <c r="X132" i="25"/>
  <c r="Z68" i="25"/>
  <c r="Y288" i="25"/>
  <c r="X207" i="25"/>
  <c r="Z143" i="25"/>
  <c r="W129" i="25"/>
  <c r="Y314" i="25"/>
  <c r="Z474" i="25"/>
  <c r="N474" i="87" s="1"/>
  <c r="W466" i="25"/>
  <c r="K466" i="87" s="1"/>
  <c r="Y397" i="25"/>
  <c r="M397" i="87" s="1"/>
  <c r="X288" i="25"/>
  <c r="Z239" i="25"/>
  <c r="Z234" i="25"/>
  <c r="Z246" i="25"/>
  <c r="W220" i="25"/>
  <c r="W196" i="25"/>
  <c r="X67" i="25"/>
  <c r="Z450" i="25"/>
  <c r="N450" i="87" s="1"/>
  <c r="Y344" i="25"/>
  <c r="Z313" i="25"/>
  <c r="N313" i="87" s="1"/>
  <c r="W284" i="25"/>
  <c r="F91" i="86" s="1"/>
  <c r="F89" i="86" s="1"/>
  <c r="Y237" i="25"/>
  <c r="W58" i="25"/>
  <c r="W487" i="25"/>
  <c r="K487" i="87" s="1"/>
  <c r="W245" i="25"/>
  <c r="Y121" i="25"/>
  <c r="M121" i="87" s="1"/>
  <c r="Y116" i="25"/>
  <c r="M116" i="87" s="1"/>
  <c r="Y467" i="25"/>
  <c r="M467" i="87" s="1"/>
  <c r="X336" i="25"/>
  <c r="X358" i="25"/>
  <c r="Z283" i="25"/>
  <c r="Y192" i="25"/>
  <c r="Y204" i="25"/>
  <c r="Z77" i="25"/>
  <c r="X228" i="25"/>
  <c r="X225" i="25"/>
  <c r="X409" i="25"/>
  <c r="L409" i="87" s="1"/>
  <c r="X467" i="25"/>
  <c r="Y284" i="25"/>
  <c r="W123" i="25"/>
  <c r="X486" i="25"/>
  <c r="L486" i="87" s="1"/>
  <c r="Z114" i="25"/>
  <c r="W456" i="25"/>
  <c r="Y386" i="25"/>
  <c r="X289" i="25"/>
  <c r="Z254" i="25"/>
  <c r="Z238" i="25"/>
  <c r="Z233" i="25"/>
  <c r="W192" i="25"/>
  <c r="W191" i="25"/>
  <c r="Y141" i="25"/>
  <c r="Y144" i="25"/>
  <c r="X70" i="25"/>
  <c r="X83" i="25"/>
  <c r="X73" i="25"/>
  <c r="X50" i="25"/>
  <c r="X77" i="25"/>
  <c r="Z452" i="25"/>
  <c r="Z457" i="25"/>
  <c r="Z461" i="25"/>
  <c r="Y375" i="25"/>
  <c r="Y341" i="25"/>
  <c r="Y371" i="25"/>
  <c r="Y485" i="25"/>
  <c r="M485" i="87" s="1"/>
  <c r="Y486" i="25"/>
  <c r="M486" i="87" s="1"/>
  <c r="X404" i="25"/>
  <c r="X385" i="25"/>
  <c r="L385" i="87" s="1"/>
  <c r="X393" i="25"/>
  <c r="Z316" i="25"/>
  <c r="N316" i="87" s="1"/>
  <c r="Z312" i="25"/>
  <c r="N312" i="87" s="1"/>
  <c r="Y240" i="25"/>
  <c r="Y236" i="25"/>
  <c r="Y250" i="25"/>
  <c r="Y231" i="25"/>
  <c r="X142" i="25"/>
  <c r="X140" i="25"/>
  <c r="W72" i="25"/>
  <c r="W68" i="25"/>
  <c r="W66" i="25"/>
  <c r="W55" i="25"/>
  <c r="W490" i="25"/>
  <c r="K490" i="87" s="1"/>
  <c r="Y409" i="25"/>
  <c r="M409" i="87" s="1"/>
  <c r="Y428" i="25"/>
  <c r="M428" i="87" s="1"/>
  <c r="Y422" i="25"/>
  <c r="X303" i="25"/>
  <c r="X317" i="25"/>
  <c r="W240" i="25"/>
  <c r="W247" i="25"/>
  <c r="W251" i="25"/>
  <c r="W431" i="25"/>
  <c r="K431" i="87" s="1"/>
  <c r="Z190" i="25"/>
  <c r="Z191" i="25"/>
  <c r="Z204" i="25"/>
  <c r="Y109" i="25"/>
  <c r="Y110" i="25"/>
  <c r="Y123" i="25"/>
  <c r="Y122" i="25"/>
  <c r="Y461" i="25"/>
  <c r="AA40" i="25"/>
  <c r="O40" i="87" s="1"/>
  <c r="X465" i="25"/>
  <c r="L465" i="87" s="1"/>
  <c r="Z398" i="25"/>
  <c r="N398" i="87" s="1"/>
  <c r="Z393" i="25"/>
  <c r="X213" i="25"/>
  <c r="X191" i="25"/>
  <c r="W114" i="25"/>
  <c r="Y59" i="25"/>
  <c r="X488" i="25"/>
  <c r="L488" i="87" s="1"/>
  <c r="Y303" i="25"/>
  <c r="Y320" i="25"/>
  <c r="Y312" i="25"/>
  <c r="W140" i="25"/>
  <c r="W304" i="25"/>
  <c r="Z132" i="25"/>
  <c r="Z125" i="25"/>
  <c r="N125" i="87" s="1"/>
  <c r="Z478" i="25"/>
  <c r="Z480" i="25"/>
  <c r="N480" i="87" s="1"/>
  <c r="Y395" i="25"/>
  <c r="M395" i="87" s="1"/>
  <c r="Y52" i="25"/>
  <c r="X480" i="25"/>
  <c r="L480" i="87" s="1"/>
  <c r="Y321" i="25"/>
  <c r="Y322" i="25"/>
  <c r="W144" i="25"/>
  <c r="W321" i="25"/>
  <c r="W298" i="25"/>
  <c r="Z119" i="25"/>
  <c r="Z133" i="25"/>
  <c r="Z116" i="25"/>
  <c r="N116" i="87" s="1"/>
  <c r="Z490" i="25"/>
  <c r="N490" i="87" s="1"/>
  <c r="Z492" i="25"/>
  <c r="N492" i="87" s="1"/>
  <c r="W444" i="25"/>
  <c r="K444" i="87" s="1"/>
  <c r="W461" i="25"/>
  <c r="Y391" i="25"/>
  <c r="Y393" i="25"/>
  <c r="W193" i="25"/>
  <c r="X455" i="25"/>
  <c r="X460" i="25"/>
  <c r="Z400" i="25"/>
  <c r="N400" i="87" s="1"/>
  <c r="Z389" i="25"/>
  <c r="N389" i="87" s="1"/>
  <c r="Z387" i="25"/>
  <c r="N387" i="87" s="1"/>
  <c r="W345" i="25"/>
  <c r="W341" i="25"/>
  <c r="W354" i="25"/>
  <c r="Y293" i="25"/>
  <c r="Y294" i="25"/>
  <c r="X205" i="25"/>
  <c r="X152" i="25"/>
  <c r="X143" i="25"/>
  <c r="W71" i="25"/>
  <c r="W77" i="25"/>
  <c r="W54" i="25"/>
  <c r="W61" i="25"/>
  <c r="W492" i="25"/>
  <c r="K492" i="87" s="1"/>
  <c r="W493" i="25"/>
  <c r="K493" i="87" s="1"/>
  <c r="W474" i="25"/>
  <c r="K474" i="87" s="1"/>
  <c r="Y426" i="25"/>
  <c r="Y425" i="25"/>
  <c r="M425" i="87" s="1"/>
  <c r="Y412" i="25"/>
  <c r="X318" i="25"/>
  <c r="W228" i="25"/>
  <c r="W244" i="25"/>
  <c r="W253" i="25"/>
  <c r="W237" i="25"/>
  <c r="W416" i="25"/>
  <c r="K416" i="87" s="1"/>
  <c r="W417" i="25"/>
  <c r="K417" i="87" s="1"/>
  <c r="W422" i="25"/>
  <c r="K422" i="87" s="1"/>
  <c r="Z202" i="25"/>
  <c r="N202" i="87" s="1"/>
  <c r="Z214" i="25"/>
  <c r="Z209" i="25"/>
  <c r="Z196" i="25"/>
  <c r="Y125" i="25"/>
  <c r="H44" i="86" s="1"/>
  <c r="Y119" i="25"/>
  <c r="Y126" i="25"/>
  <c r="Y135" i="25"/>
  <c r="Y444" i="25"/>
  <c r="M444" i="87" s="1"/>
  <c r="Y453" i="25"/>
  <c r="Y446" i="25"/>
  <c r="M446" i="87" s="1"/>
  <c r="Y457" i="25"/>
  <c r="X372" i="25"/>
  <c r="X341" i="25"/>
  <c r="Z290" i="25"/>
  <c r="Y207" i="25"/>
  <c r="Y206" i="25"/>
  <c r="Y221" i="25"/>
  <c r="Y216" i="25"/>
  <c r="X134" i="25"/>
  <c r="X108" i="25"/>
  <c r="X110" i="25"/>
  <c r="Z71" i="25"/>
  <c r="Z63" i="25"/>
  <c r="Z79" i="25"/>
  <c r="Z82" i="25"/>
  <c r="Z426" i="25"/>
  <c r="Z435" i="25"/>
  <c r="N435" i="87" s="1"/>
  <c r="Z424" i="25"/>
  <c r="N424" i="87" s="1"/>
  <c r="W401" i="25"/>
  <c r="K401" i="87" s="1"/>
  <c r="W385" i="25"/>
  <c r="W386" i="25"/>
  <c r="K386" i="87" s="1"/>
  <c r="X230" i="25"/>
  <c r="X253" i="25"/>
  <c r="X231" i="25"/>
  <c r="X245" i="25"/>
  <c r="X408" i="25"/>
  <c r="L408" i="87" s="1"/>
  <c r="X427" i="25"/>
  <c r="L427" i="87" s="1"/>
  <c r="X419" i="25"/>
  <c r="L419" i="87" s="1"/>
  <c r="Z344" i="25"/>
  <c r="Z336" i="25"/>
  <c r="Y150" i="25"/>
  <c r="X79" i="25"/>
  <c r="X56" i="25"/>
  <c r="Z441" i="25"/>
  <c r="Z445" i="25"/>
  <c r="N445" i="87" s="1"/>
  <c r="Y488" i="25"/>
  <c r="M488" i="87" s="1"/>
  <c r="X400" i="25"/>
  <c r="L400" i="87" s="1"/>
  <c r="Z321" i="25"/>
  <c r="Y238" i="25"/>
  <c r="X146" i="25"/>
  <c r="W78" i="25"/>
  <c r="W81" i="25"/>
  <c r="W491" i="25"/>
  <c r="K491" i="87" s="1"/>
  <c r="Y416" i="25"/>
  <c r="M416" i="87" s="1"/>
  <c r="X300" i="25"/>
  <c r="X310" i="25"/>
  <c r="L310" i="87" s="1"/>
  <c r="W227" i="25"/>
  <c r="W239" i="25"/>
  <c r="W419" i="25"/>
  <c r="K419" i="87" s="1"/>
  <c r="Z212" i="25"/>
  <c r="Y114" i="25"/>
  <c r="Y465" i="25"/>
  <c r="M465" i="87" s="1"/>
  <c r="X345" i="25"/>
  <c r="Z289" i="25"/>
  <c r="Y213" i="25"/>
  <c r="X125" i="25"/>
  <c r="G44" i="86" s="1"/>
  <c r="Z83" i="25"/>
  <c r="Z65" i="25"/>
  <c r="Z430" i="25"/>
  <c r="N430" i="87" s="1"/>
  <c r="Z416" i="25"/>
  <c r="W389" i="25"/>
  <c r="K389" i="87" s="1"/>
  <c r="W396" i="25"/>
  <c r="K396" i="87" s="1"/>
  <c r="X243" i="25"/>
  <c r="V32" i="25"/>
  <c r="X458" i="25"/>
  <c r="Z396" i="25"/>
  <c r="N396" i="87" s="1"/>
  <c r="W358" i="25"/>
  <c r="Y289" i="25"/>
  <c r="X221" i="25"/>
  <c r="X211" i="25"/>
  <c r="X199" i="25"/>
  <c r="Z142" i="25"/>
  <c r="Z147" i="25"/>
  <c r="W116" i="25"/>
  <c r="K116" i="87" s="1"/>
  <c r="W126" i="25"/>
  <c r="W110" i="25"/>
  <c r="W125" i="25"/>
  <c r="F44" i="86" s="1"/>
  <c r="Y64" i="25"/>
  <c r="Y58" i="25"/>
  <c r="Y82" i="25"/>
  <c r="Y77" i="25"/>
  <c r="X485" i="25"/>
  <c r="X492" i="25"/>
  <c r="X473" i="25"/>
  <c r="L473" i="87" s="1"/>
  <c r="Y310" i="25"/>
  <c r="M310" i="87" s="1"/>
  <c r="Y301" i="25"/>
  <c r="Y300" i="25"/>
  <c r="W322" i="25"/>
  <c r="Z122" i="25"/>
  <c r="Z128" i="25"/>
  <c r="Z481" i="25"/>
  <c r="N481" i="87" s="1"/>
  <c r="Z488" i="25"/>
  <c r="N488" i="87" s="1"/>
  <c r="W453" i="25"/>
  <c r="W460" i="25"/>
  <c r="Y403" i="25"/>
  <c r="Y392" i="25"/>
  <c r="X284" i="25"/>
  <c r="G91" i="86" s="1"/>
  <c r="G89" i="86" s="1"/>
  <c r="X292" i="25"/>
  <c r="Z226" i="25"/>
  <c r="Z249" i="25"/>
  <c r="W215" i="25"/>
  <c r="W211" i="25"/>
  <c r="Y145" i="25"/>
  <c r="X65" i="25"/>
  <c r="X63" i="25"/>
  <c r="X55" i="25"/>
  <c r="Z455" i="25"/>
  <c r="Y354" i="25"/>
  <c r="Y363" i="25"/>
  <c r="Y478" i="25"/>
  <c r="M478" i="87" s="1"/>
  <c r="X383" i="25"/>
  <c r="Z315" i="25"/>
  <c r="N315" i="87" s="1"/>
  <c r="Y230" i="25"/>
  <c r="Y227" i="25"/>
  <c r="X441" i="25"/>
  <c r="L441" i="87" s="1"/>
  <c r="X452" i="25"/>
  <c r="Z397" i="25"/>
  <c r="N397" i="87" s="1"/>
  <c r="Z383" i="25"/>
  <c r="W375" i="25"/>
  <c r="X189" i="25"/>
  <c r="X209" i="25"/>
  <c r="X214" i="25"/>
  <c r="Z140" i="25"/>
  <c r="W117" i="25"/>
  <c r="K117" i="87" s="1"/>
  <c r="Y67" i="25"/>
  <c r="Y53" i="25"/>
  <c r="X481" i="25"/>
  <c r="X487" i="25"/>
  <c r="L487" i="87" s="1"/>
  <c r="W143" i="25"/>
  <c r="W318" i="25"/>
  <c r="Z134" i="25"/>
  <c r="Z473" i="25"/>
  <c r="N473" i="87" s="1"/>
  <c r="W469" i="25"/>
  <c r="W464" i="25"/>
  <c r="K464" i="87" s="1"/>
  <c r="Y396" i="25"/>
  <c r="M396" i="87" s="1"/>
  <c r="X283" i="25"/>
  <c r="Z247" i="25"/>
  <c r="Z236" i="25"/>
  <c r="Y152" i="25"/>
  <c r="X58" i="25"/>
  <c r="X59" i="25"/>
  <c r="Z458" i="25"/>
  <c r="Y359" i="25"/>
  <c r="Y358" i="25"/>
  <c r="Y483" i="25"/>
  <c r="M483" i="87" s="1"/>
  <c r="X395" i="25"/>
  <c r="L395" i="87" s="1"/>
  <c r="W286" i="25"/>
  <c r="Y254" i="25"/>
  <c r="Y243" i="25"/>
  <c r="W65" i="25"/>
  <c r="W488" i="25"/>
  <c r="K488" i="87" s="1"/>
  <c r="Y410" i="25"/>
  <c r="M410" i="87" s="1"/>
  <c r="X305" i="25"/>
  <c r="W243" i="25"/>
  <c r="Z392" i="25"/>
  <c r="W372" i="25"/>
  <c r="Z149" i="25"/>
  <c r="W136" i="25"/>
  <c r="Y75" i="25"/>
  <c r="Y76" i="25"/>
  <c r="X474" i="25"/>
  <c r="L474" i="87" s="1"/>
  <c r="W152" i="25"/>
  <c r="Z111" i="25"/>
  <c r="W445" i="25"/>
  <c r="K445" i="87" s="1"/>
  <c r="Y381" i="25"/>
  <c r="X291" i="25"/>
  <c r="Z237" i="25"/>
  <c r="W209" i="25"/>
  <c r="W221" i="25"/>
  <c r="Y142" i="25"/>
  <c r="Y368" i="25"/>
  <c r="Y479" i="25"/>
  <c r="M479" i="87" s="1"/>
  <c r="X399" i="25"/>
  <c r="Z299" i="25"/>
  <c r="W291" i="25"/>
  <c r="Y248" i="25"/>
  <c r="X150" i="25"/>
  <c r="W83" i="25"/>
  <c r="W53" i="25"/>
  <c r="X319" i="25"/>
  <c r="L319" i="87" s="1"/>
  <c r="W230" i="25"/>
  <c r="W432" i="25"/>
  <c r="Z220" i="25"/>
  <c r="Z197" i="25"/>
  <c r="Y463" i="25"/>
  <c r="Z294" i="25"/>
  <c r="Y210" i="25"/>
  <c r="X129" i="25"/>
  <c r="Z61" i="25"/>
  <c r="Z69" i="25"/>
  <c r="W399" i="25"/>
  <c r="K399" i="87" s="1"/>
  <c r="X234" i="25"/>
  <c r="X418" i="25"/>
  <c r="L418" i="87" s="1"/>
  <c r="X386" i="25"/>
  <c r="Y242" i="25"/>
  <c r="W50" i="25"/>
  <c r="Y431" i="25"/>
  <c r="M431" i="87" s="1"/>
  <c r="X301" i="25"/>
  <c r="W238" i="25"/>
  <c r="W418" i="25"/>
  <c r="K418" i="87" s="1"/>
  <c r="Z199" i="25"/>
  <c r="Y466" i="25"/>
  <c r="M466" i="87" s="1"/>
  <c r="X349" i="25"/>
  <c r="Y191" i="25"/>
  <c r="X131" i="25"/>
  <c r="Z52" i="25"/>
  <c r="Z73" i="25"/>
  <c r="Z408" i="25"/>
  <c r="N408" i="87" s="1"/>
  <c r="Z409" i="25"/>
  <c r="N409" i="87" s="1"/>
  <c r="Z419" i="25"/>
  <c r="N419" i="87" s="1"/>
  <c r="Z412" i="25"/>
  <c r="N412" i="87" s="1"/>
  <c r="W391" i="25"/>
  <c r="W392" i="25"/>
  <c r="X238" i="25"/>
  <c r="X233" i="25"/>
  <c r="X240" i="25"/>
  <c r="X249" i="25"/>
  <c r="X426" i="25"/>
  <c r="X413" i="25"/>
  <c r="L413" i="87" s="1"/>
  <c r="Z368" i="25"/>
  <c r="Z358" i="25"/>
  <c r="Y452" i="25"/>
  <c r="Y445" i="25"/>
  <c r="M445" i="87" s="1"/>
  <c r="Y441" i="25"/>
  <c r="X375" i="25"/>
  <c r="X344" i="25"/>
  <c r="X351" i="25"/>
  <c r="X366" i="25"/>
  <c r="Z293" i="25"/>
  <c r="Z287" i="25"/>
  <c r="Y190" i="25"/>
  <c r="Y200" i="25"/>
  <c r="Y193" i="25"/>
  <c r="Y214" i="25"/>
  <c r="Y199" i="25"/>
  <c r="X109" i="25"/>
  <c r="X111" i="25"/>
  <c r="X116" i="25"/>
  <c r="X133" i="25"/>
  <c r="Z55" i="25"/>
  <c r="Z81" i="25"/>
  <c r="Z74" i="25"/>
  <c r="Z66" i="25"/>
  <c r="Z432" i="25"/>
  <c r="N432" i="87" s="1"/>
  <c r="W404" i="25"/>
  <c r="W390" i="25"/>
  <c r="W393" i="25"/>
  <c r="X248" i="25"/>
  <c r="X250" i="25"/>
  <c r="X237" i="25"/>
  <c r="X247" i="25"/>
  <c r="X435" i="25"/>
  <c r="L435" i="87" s="1"/>
  <c r="X425" i="25"/>
  <c r="L425" i="87" s="1"/>
  <c r="X412" i="25"/>
  <c r="L412" i="87" s="1"/>
  <c r="Z354" i="25"/>
  <c r="Z333" i="25"/>
  <c r="Z371" i="25"/>
  <c r="Z359" i="25"/>
  <c r="Z363" i="25"/>
  <c r="X466" i="25"/>
  <c r="L466" i="87" s="1"/>
  <c r="X461" i="25"/>
  <c r="X444" i="25"/>
  <c r="L444" i="87" s="1"/>
  <c r="Z380" i="25"/>
  <c r="Z381" i="25"/>
  <c r="Z401" i="25"/>
  <c r="N401" i="87" s="1"/>
  <c r="W359" i="25"/>
  <c r="W349" i="25"/>
  <c r="W344" i="25"/>
  <c r="Y290" i="25"/>
  <c r="Y291" i="25"/>
  <c r="Y287" i="25"/>
  <c r="X194" i="25"/>
  <c r="X202" i="25"/>
  <c r="L202" i="87" s="1"/>
  <c r="Z152" i="25"/>
  <c r="Z144" i="25"/>
  <c r="W131" i="25"/>
  <c r="W128" i="25"/>
  <c r="W119" i="25"/>
  <c r="Y71" i="25"/>
  <c r="Y83" i="25"/>
  <c r="Y50" i="25"/>
  <c r="Y70" i="25"/>
  <c r="X483" i="25"/>
  <c r="L483" i="87" s="1"/>
  <c r="X484" i="25"/>
  <c r="L484" i="87" s="1"/>
  <c r="X479" i="25"/>
  <c r="L479" i="87" s="1"/>
  <c r="Y319" i="25"/>
  <c r="M319" i="87" s="1"/>
  <c r="Y299" i="25"/>
  <c r="Y315" i="25"/>
  <c r="W149" i="25"/>
  <c r="W150" i="25"/>
  <c r="W319" i="25"/>
  <c r="K319" i="87" s="1"/>
  <c r="W315" i="25"/>
  <c r="K315" i="87" s="1"/>
  <c r="Z117" i="25"/>
  <c r="N117" i="87" s="1"/>
  <c r="Z108" i="25"/>
  <c r="Z486" i="25"/>
  <c r="N486" i="87" s="1"/>
  <c r="Z483" i="25"/>
  <c r="N483" i="87" s="1"/>
  <c r="W440" i="25"/>
  <c r="W452" i="25"/>
  <c r="W446" i="25"/>
  <c r="K446" i="87" s="1"/>
  <c r="W447" i="25"/>
  <c r="Y401" i="25"/>
  <c r="M401" i="87" s="1"/>
  <c r="Y383" i="25"/>
  <c r="X287" i="25"/>
  <c r="Z243" i="25"/>
  <c r="Z253" i="25"/>
  <c r="Z230" i="25"/>
  <c r="Z250" i="25"/>
  <c r="W207" i="25"/>
  <c r="W198" i="25"/>
  <c r="W214" i="25"/>
  <c r="W202" i="25"/>
  <c r="K202" i="87" s="1"/>
  <c r="Y149" i="25"/>
  <c r="Y146" i="25"/>
  <c r="X52" i="25"/>
  <c r="X69" i="25"/>
  <c r="X72" i="25"/>
  <c r="Z453" i="25"/>
  <c r="Z465" i="25"/>
  <c r="N465" i="87" s="1"/>
  <c r="Y369" i="25"/>
  <c r="Y484" i="25"/>
  <c r="M484" i="87" s="1"/>
  <c r="Y490" i="25"/>
  <c r="M490" i="87" s="1"/>
  <c r="Y480" i="25"/>
  <c r="M480" i="87" s="1"/>
  <c r="X397" i="25"/>
  <c r="L397" i="87" s="1"/>
  <c r="X382" i="25"/>
  <c r="X402" i="25"/>
  <c r="L402" i="87" s="1"/>
  <c r="Z318" i="25"/>
  <c r="Z322" i="25"/>
  <c r="Z298" i="25"/>
  <c r="W289" i="25"/>
  <c r="Y251" i="25"/>
  <c r="Y249" i="25"/>
  <c r="Y244" i="25"/>
  <c r="X151" i="25"/>
  <c r="X144" i="25"/>
  <c r="W70" i="25"/>
  <c r="W79" i="25"/>
  <c r="W67" i="25"/>
  <c r="W64" i="25"/>
  <c r="W478" i="25"/>
  <c r="Y427" i="25"/>
  <c r="M427" i="87" s="1"/>
  <c r="Y419" i="25"/>
  <c r="X302" i="25"/>
  <c r="X299" i="25"/>
  <c r="X298" i="25"/>
  <c r="W229" i="25"/>
  <c r="W250" i="25"/>
  <c r="W235" i="25"/>
  <c r="W254" i="25"/>
  <c r="W427" i="25"/>
  <c r="K427" i="87" s="1"/>
  <c r="W412" i="25"/>
  <c r="K412" i="87" s="1"/>
  <c r="Z213" i="25"/>
  <c r="Z206" i="25"/>
  <c r="Z210" i="25"/>
  <c r="Z218" i="25"/>
  <c r="Z219" i="25"/>
  <c r="Y134" i="25"/>
  <c r="Y128" i="25"/>
  <c r="Y131" i="25"/>
  <c r="Y455" i="25"/>
  <c r="Y468" i="25"/>
  <c r="M468" i="87" s="1"/>
  <c r="Y469" i="25"/>
  <c r="X335" i="25"/>
  <c r="Z286" i="25"/>
  <c r="Z292" i="25"/>
  <c r="Y220" i="25"/>
  <c r="Y208" i="25"/>
  <c r="Y189" i="25"/>
  <c r="X117" i="25"/>
  <c r="L117" i="87" s="1"/>
  <c r="X114" i="25"/>
  <c r="Z76" i="25"/>
  <c r="Z60" i="25"/>
  <c r="Z70" i="25"/>
  <c r="Z428" i="25"/>
  <c r="N428" i="87" s="1"/>
  <c r="Z422" i="25"/>
  <c r="N422" i="87" s="1"/>
  <c r="Z431" i="25"/>
  <c r="N431" i="87" s="1"/>
  <c r="W380" i="25"/>
  <c r="W382" i="25"/>
  <c r="W395" i="25"/>
  <c r="K395" i="87" s="1"/>
  <c r="X246" i="25"/>
  <c r="X244" i="25"/>
  <c r="X417" i="25"/>
  <c r="L417" i="87" s="1"/>
  <c r="X422" i="25"/>
  <c r="L422" i="87" s="1"/>
  <c r="X424" i="25"/>
  <c r="L424" i="87" s="1"/>
  <c r="Z365" i="25"/>
  <c r="Z372" i="25"/>
  <c r="Z351" i="25"/>
  <c r="Z242" i="25"/>
  <c r="Z244" i="25"/>
  <c r="W205" i="25"/>
  <c r="W194" i="25"/>
  <c r="W195" i="25"/>
  <c r="Y151" i="25"/>
  <c r="X75" i="25"/>
  <c r="X51" i="25"/>
  <c r="X68" i="25"/>
  <c r="X76" i="25"/>
  <c r="Z463" i="25"/>
  <c r="Z468" i="25"/>
  <c r="N468" i="87" s="1"/>
  <c r="Z459" i="25"/>
  <c r="Y345" i="25"/>
  <c r="Y372" i="25"/>
  <c r="Y491" i="25"/>
  <c r="M491" i="87" s="1"/>
  <c r="X392" i="25"/>
  <c r="X391" i="25"/>
  <c r="X387" i="25"/>
  <c r="L387" i="87" s="1"/>
  <c r="X380" i="25"/>
  <c r="Z303" i="25"/>
  <c r="Z317" i="25"/>
  <c r="Z320" i="25"/>
  <c r="W294" i="25"/>
  <c r="W288" i="25"/>
  <c r="Y226" i="25"/>
  <c r="Y228" i="25"/>
  <c r="Y229" i="25"/>
  <c r="Y235" i="25"/>
  <c r="X145" i="25"/>
  <c r="X153" i="25"/>
  <c r="W60" i="25"/>
  <c r="W82" i="25"/>
  <c r="W75" i="25"/>
  <c r="W483" i="25"/>
  <c r="K483" i="87" s="1"/>
  <c r="W481" i="25"/>
  <c r="W479" i="25"/>
  <c r="K479" i="87" s="1"/>
  <c r="Y418" i="25"/>
  <c r="M418" i="87" s="1"/>
  <c r="Y424" i="25"/>
  <c r="M424" i="87" s="1"/>
  <c r="X321" i="25"/>
  <c r="X320" i="25"/>
  <c r="X316" i="25"/>
  <c r="L316" i="87" s="1"/>
  <c r="W233" i="25"/>
  <c r="W248" i="25"/>
  <c r="W241" i="25"/>
  <c r="W425" i="25"/>
  <c r="K425" i="87" s="1"/>
  <c r="W428" i="25"/>
  <c r="W435" i="25"/>
  <c r="K435" i="87" s="1"/>
  <c r="W413" i="25"/>
  <c r="K413" i="87" s="1"/>
  <c r="Z195" i="25"/>
  <c r="Z207" i="25"/>
  <c r="Z211" i="25"/>
  <c r="Y133" i="25"/>
  <c r="Y460" i="25"/>
  <c r="Y447" i="25"/>
  <c r="X354" i="25"/>
  <c r="G106" i="86" s="1"/>
  <c r="X369" i="25"/>
  <c r="X368" i="25"/>
  <c r="X350" i="25"/>
  <c r="Y202" i="25"/>
  <c r="M202" i="87" s="1"/>
  <c r="Y205" i="25"/>
  <c r="Y196" i="25"/>
  <c r="Y203" i="25"/>
  <c r="Y195" i="25"/>
  <c r="X121" i="25"/>
  <c r="X136" i="25"/>
  <c r="Z67" i="25"/>
  <c r="Z75" i="25"/>
  <c r="Z53" i="25"/>
  <c r="Z410" i="25"/>
  <c r="Z427" i="25"/>
  <c r="N427" i="87" s="1"/>
  <c r="Z425" i="25"/>
  <c r="N425" i="87" s="1"/>
  <c r="W387" i="25"/>
  <c r="K387" i="87" s="1"/>
  <c r="W398" i="25"/>
  <c r="K398" i="87" s="1"/>
  <c r="W402" i="25"/>
  <c r="K402" i="87" s="1"/>
  <c r="X254" i="25"/>
  <c r="X229" i="25"/>
  <c r="X241" i="25"/>
  <c r="X416" i="25"/>
  <c r="X430" i="25"/>
  <c r="L430" i="87" s="1"/>
  <c r="X431" i="25"/>
  <c r="L431" i="87" s="1"/>
  <c r="Z350" i="25"/>
  <c r="Z345" i="25"/>
  <c r="X468" i="25"/>
  <c r="L468" i="87" s="1"/>
  <c r="Z402" i="25"/>
  <c r="N402" i="87" s="1"/>
  <c r="Z404" i="25"/>
  <c r="W365" i="25"/>
  <c r="W369" i="25"/>
  <c r="W336" i="25"/>
  <c r="X198" i="25"/>
  <c r="X192" i="25"/>
  <c r="X195" i="25"/>
  <c r="W121" i="25"/>
  <c r="Y79" i="25"/>
  <c r="M83" i="87"/>
  <c r="Y66" i="25"/>
  <c r="W148" i="25"/>
  <c r="W301" i="25"/>
  <c r="W300" i="25"/>
  <c r="Z109" i="25"/>
  <c r="Z115" i="25"/>
  <c r="Z136" i="25"/>
  <c r="Z123" i="25"/>
  <c r="Z487" i="25"/>
  <c r="N487" i="87" s="1"/>
  <c r="W450" i="25"/>
  <c r="K450" i="87" s="1"/>
  <c r="W458" i="25"/>
  <c r="Y404" i="25"/>
  <c r="Y387" i="25"/>
  <c r="M387" i="87" s="1"/>
  <c r="X294" i="25"/>
  <c r="Z227" i="25"/>
  <c r="Y147" i="25"/>
  <c r="X463" i="25"/>
  <c r="X459" i="25"/>
  <c r="X469" i="25"/>
  <c r="X447" i="25"/>
  <c r="Z386" i="25"/>
  <c r="N386" i="87" s="1"/>
  <c r="Z391" i="25"/>
  <c r="Z390" i="25"/>
  <c r="W351" i="25"/>
  <c r="Y292" i="25"/>
  <c r="X220" i="25"/>
  <c r="X200" i="25"/>
  <c r="X204" i="25"/>
  <c r="X206" i="25"/>
  <c r="Z146" i="25"/>
  <c r="Z148" i="25"/>
  <c r="W134" i="25"/>
  <c r="W111" i="25"/>
  <c r="W115" i="25"/>
  <c r="Y63" i="25"/>
  <c r="Y51" i="25"/>
  <c r="Y78" i="25"/>
  <c r="Y69" i="25"/>
  <c r="Y68" i="25"/>
  <c r="X482" i="25"/>
  <c r="L482" i="87" s="1"/>
  <c r="X490" i="25"/>
  <c r="L490" i="87" s="1"/>
  <c r="Y304" i="25"/>
  <c r="Y305" i="25"/>
  <c r="Y316" i="25"/>
  <c r="M316" i="87" s="1"/>
  <c r="W147" i="25"/>
  <c r="W141" i="25"/>
  <c r="W320" i="25"/>
  <c r="W302" i="25"/>
  <c r="W314" i="25"/>
  <c r="W316" i="25"/>
  <c r="K316" i="87" s="1"/>
  <c r="Z135" i="25"/>
  <c r="Z131" i="25"/>
  <c r="Z484" i="25"/>
  <c r="N484" i="87" s="1"/>
  <c r="Z482" i="25"/>
  <c r="Z479" i="25"/>
  <c r="N479" i="87" s="1"/>
  <c r="W465" i="25"/>
  <c r="W457" i="25"/>
  <c r="W455" i="25"/>
  <c r="Y400" i="25"/>
  <c r="M400" i="87" s="1"/>
  <c r="Y390" i="25"/>
  <c r="Y380" i="25"/>
  <c r="X290" i="25"/>
  <c r="Z245" i="25"/>
  <c r="Z235" i="25"/>
  <c r="Z240" i="25"/>
  <c r="W210" i="25"/>
  <c r="W213" i="25"/>
  <c r="W216" i="25"/>
  <c r="W203" i="25"/>
  <c r="Y143" i="25"/>
  <c r="X60" i="25"/>
  <c r="X66" i="25"/>
  <c r="X78" i="25"/>
  <c r="Z467" i="25"/>
  <c r="N467" i="87" s="1"/>
  <c r="Z440" i="25"/>
  <c r="Z444" i="25"/>
  <c r="N444" i="87" s="1"/>
  <c r="Z466" i="25"/>
  <c r="N466" i="87" s="1"/>
  <c r="Y365" i="25"/>
  <c r="Y366" i="25"/>
  <c r="Y489" i="25"/>
  <c r="M489" i="87" s="1"/>
  <c r="Y493" i="25"/>
  <c r="M493" i="87" s="1"/>
  <c r="Y482" i="25"/>
  <c r="M482" i="87" s="1"/>
  <c r="X401" i="25"/>
  <c r="L401" i="87" s="1"/>
  <c r="X381" i="25"/>
  <c r="Z305" i="25"/>
  <c r="Z300" i="25"/>
  <c r="Z308" i="25"/>
  <c r="N308" i="87" s="1"/>
  <c r="Z314" i="25"/>
  <c r="W292" i="25"/>
  <c r="Y253" i="25"/>
  <c r="Y241" i="25"/>
  <c r="Y245" i="25"/>
  <c r="X148" i="25"/>
  <c r="X141" i="25"/>
  <c r="W63" i="25"/>
  <c r="W59" i="25"/>
  <c r="W74" i="25"/>
  <c r="W73" i="25"/>
  <c r="W69" i="25"/>
  <c r="W484" i="25"/>
  <c r="K484" i="87" s="1"/>
  <c r="W489" i="25"/>
  <c r="K489" i="87" s="1"/>
  <c r="W485" i="25"/>
  <c r="K485" i="87" s="1"/>
  <c r="Y408" i="25"/>
  <c r="M408" i="87" s="1"/>
  <c r="Y430" i="25"/>
  <c r="M430" i="87" s="1"/>
  <c r="Y432" i="25"/>
  <c r="M432" i="87" s="1"/>
  <c r="X308" i="25"/>
  <c r="L308" i="87" s="1"/>
  <c r="X312" i="25"/>
  <c r="L312" i="87" s="1"/>
  <c r="W225" i="25"/>
  <c r="W226" i="25"/>
  <c r="W242" i="25"/>
  <c r="W249" i="25"/>
  <c r="W409" i="25"/>
  <c r="W429" i="25"/>
  <c r="K429" i="87" s="1"/>
  <c r="W426" i="25"/>
  <c r="K426" i="87" s="1"/>
  <c r="Z205" i="25"/>
  <c r="Z221" i="25"/>
  <c r="Z215" i="25"/>
  <c r="Z216" i="25"/>
  <c r="Z193" i="25"/>
  <c r="Y132" i="25"/>
  <c r="Y108" i="25"/>
  <c r="Y459" i="25"/>
  <c r="Y458" i="25"/>
  <c r="Y456" i="25"/>
  <c r="X363" i="25"/>
  <c r="X365" i="25"/>
  <c r="Z291" i="25"/>
  <c r="Z288" i="25"/>
  <c r="Y211" i="25"/>
  <c r="Y197" i="25"/>
  <c r="X126" i="25"/>
  <c r="X119" i="25"/>
  <c r="X135" i="25"/>
  <c r="Z72" i="25"/>
  <c r="Z50" i="25"/>
  <c r="Z58" i="25"/>
  <c r="Z78" i="25"/>
  <c r="Z59" i="25"/>
  <c r="Z413" i="25"/>
  <c r="N413" i="87" s="1"/>
  <c r="Z429" i="25"/>
  <c r="N429" i="87" s="1"/>
  <c r="W381" i="25"/>
  <c r="W397" i="25"/>
  <c r="K397" i="87" s="1"/>
  <c r="X226" i="25"/>
  <c r="X235" i="25"/>
  <c r="X251" i="25"/>
  <c r="X410" i="25"/>
  <c r="L410" i="87" s="1"/>
  <c r="Z369" i="25"/>
  <c r="X445" i="25"/>
  <c r="L445" i="87" s="1"/>
  <c r="X457" i="25"/>
  <c r="Z399" i="25"/>
  <c r="N399" i="87" s="1"/>
  <c r="W335" i="25"/>
  <c r="W366" i="25"/>
  <c r="W333" i="25"/>
  <c r="X212" i="25"/>
  <c r="X215" i="25"/>
  <c r="Z151" i="25"/>
  <c r="Y81" i="25"/>
  <c r="Y74" i="25"/>
  <c r="X491" i="25"/>
  <c r="L491" i="87" s="1"/>
  <c r="X493" i="25"/>
  <c r="L493" i="87" s="1"/>
  <c r="Y302" i="25"/>
  <c r="Y313" i="25"/>
  <c r="M313" i="87" s="1"/>
  <c r="W151" i="25"/>
  <c r="W310" i="25"/>
  <c r="K310" i="87" s="1"/>
  <c r="Z491" i="25"/>
  <c r="N491" i="87" s="1"/>
  <c r="X446" i="25"/>
  <c r="L446" i="87" s="1"/>
  <c r="X440" i="25"/>
  <c r="L440" i="87" s="1"/>
  <c r="X450" i="25"/>
  <c r="L450" i="87" s="1"/>
  <c r="Z395" i="25"/>
  <c r="N395" i="87" s="1"/>
  <c r="Z382" i="25"/>
  <c r="Z385" i="25"/>
  <c r="N385" i="87" s="1"/>
  <c r="W350" i="25"/>
  <c r="Y286" i="25"/>
  <c r="X190" i="25"/>
  <c r="X197" i="25"/>
  <c r="X193" i="25"/>
  <c r="X218" i="25"/>
  <c r="X196" i="25"/>
  <c r="Z145" i="25"/>
  <c r="Z153" i="25"/>
  <c r="W132" i="25"/>
  <c r="W135" i="25"/>
  <c r="Y54" i="25"/>
  <c r="Y72" i="25"/>
  <c r="Y55" i="25"/>
  <c r="Y62" i="25"/>
  <c r="X478" i="25"/>
  <c r="L478" i="87" s="1"/>
  <c r="Y317" i="25"/>
  <c r="Y298" i="25"/>
  <c r="W145" i="25"/>
  <c r="W146" i="25"/>
  <c r="W308" i="25"/>
  <c r="K308" i="87" s="1"/>
  <c r="W313" i="25"/>
  <c r="K313" i="87" s="1"/>
  <c r="W305" i="25"/>
  <c r="Z126" i="25"/>
  <c r="Z121" i="25"/>
  <c r="Z489" i="25"/>
  <c r="N489" i="87" s="1"/>
  <c r="W468" i="25"/>
  <c r="K468" i="87" s="1"/>
  <c r="W467" i="25"/>
  <c r="K467" i="87" s="1"/>
  <c r="Y385" i="25"/>
  <c r="M385" i="87" s="1"/>
  <c r="Y389" i="25"/>
  <c r="M389" i="87" s="1"/>
  <c r="Y399" i="25"/>
  <c r="Y402" i="25"/>
  <c r="M402" i="87" s="1"/>
  <c r="X286" i="25"/>
  <c r="Z225" i="25"/>
  <c r="Z251" i="25"/>
  <c r="Z248" i="25"/>
  <c r="W190" i="25"/>
  <c r="W200" i="25"/>
  <c r="W199" i="25"/>
  <c r="W204" i="25"/>
  <c r="W189" i="25"/>
  <c r="W206" i="25"/>
  <c r="Y148" i="25"/>
  <c r="X54" i="25"/>
  <c r="X64" i="25"/>
  <c r="X61" i="25"/>
  <c r="X74" i="25"/>
  <c r="Z460" i="25"/>
  <c r="Z446" i="25"/>
  <c r="N446" i="87" s="1"/>
  <c r="Y333" i="25"/>
  <c r="Y350" i="25"/>
  <c r="Y349" i="25"/>
  <c r="Y335" i="25"/>
  <c r="Y473" i="25"/>
  <c r="X396" i="25"/>
  <c r="L396" i="87" s="1"/>
  <c r="X389" i="25"/>
  <c r="L389" i="87" s="1"/>
  <c r="Z310" i="25"/>
  <c r="N310" i="87" s="1"/>
  <c r="Z301" i="25"/>
  <c r="W290" i="25"/>
  <c r="W287" i="25"/>
  <c r="Y234" i="25"/>
  <c r="Y247" i="25"/>
  <c r="Y246" i="25"/>
  <c r="Y239" i="25"/>
  <c r="X149" i="25"/>
  <c r="W76" i="25"/>
  <c r="W52" i="25"/>
  <c r="W62" i="25"/>
  <c r="W473" i="25"/>
  <c r="K473" i="87" s="1"/>
  <c r="W480" i="25"/>
  <c r="K480" i="87" s="1"/>
  <c r="W482" i="25"/>
  <c r="K482" i="87" s="1"/>
  <c r="Y435" i="25"/>
  <c r="M435" i="87" s="1"/>
  <c r="Y417" i="25"/>
  <c r="M417" i="87" s="1"/>
  <c r="X322" i="25"/>
  <c r="X313" i="25"/>
  <c r="L313" i="87" s="1"/>
  <c r="X314" i="25"/>
  <c r="W236" i="25"/>
  <c r="W246" i="25"/>
  <c r="W234" i="25"/>
  <c r="W424" i="25"/>
  <c r="K424" i="87" s="1"/>
  <c r="W430" i="25"/>
  <c r="K430" i="87" s="1"/>
  <c r="W408" i="25"/>
  <c r="Z198" i="25"/>
  <c r="Z203" i="25"/>
  <c r="Z194" i="25"/>
  <c r="Z200" i="25"/>
  <c r="Y117" i="25"/>
  <c r="M117" i="87" s="1"/>
  <c r="Y129" i="25"/>
  <c r="Y115" i="25"/>
  <c r="Y440" i="25"/>
  <c r="M440" i="87" s="1"/>
  <c r="Y450" i="25"/>
  <c r="M450" i="87" s="1"/>
  <c r="X359" i="25"/>
  <c r="X333" i="25"/>
  <c r="X371" i="25"/>
  <c r="Z284" i="25"/>
  <c r="Y209" i="25"/>
  <c r="Y194" i="25"/>
  <c r="Y198" i="25"/>
  <c r="Y218" i="25"/>
  <c r="Y219" i="25"/>
  <c r="X122" i="25"/>
  <c r="X123" i="25"/>
  <c r="X115" i="25"/>
  <c r="Z64" i="25"/>
  <c r="Z54" i="25"/>
  <c r="Z51" i="25"/>
  <c r="Z56" i="25"/>
  <c r="Z62" i="25"/>
  <c r="Z418" i="25"/>
  <c r="N418" i="87" s="1"/>
  <c r="Z417" i="25"/>
  <c r="N417" i="87" s="1"/>
  <c r="W400" i="25"/>
  <c r="K400" i="87" s="1"/>
  <c r="W383" i="25"/>
  <c r="W403" i="25"/>
  <c r="X236" i="25"/>
  <c r="X242" i="25"/>
  <c r="X239" i="25"/>
  <c r="X227" i="25"/>
  <c r="X428" i="25"/>
  <c r="L428" i="87" s="1"/>
  <c r="X429" i="25"/>
  <c r="Z375" i="25"/>
  <c r="Z335" i="25"/>
  <c r="X432" i="25"/>
  <c r="L432" i="87" s="1"/>
  <c r="Z366" i="25"/>
  <c r="Z341" i="25"/>
  <c r="Z349" i="25"/>
  <c r="E65" i="86"/>
  <c r="W278" i="25"/>
  <c r="Y278" i="25"/>
  <c r="Y270" i="25"/>
  <c r="Y272" i="25"/>
  <c r="W269" i="25"/>
  <c r="K269" i="87" s="1"/>
  <c r="W259" i="25"/>
  <c r="W275" i="25"/>
  <c r="Y279" i="25"/>
  <c r="Y275" i="25"/>
  <c r="Y264" i="25"/>
  <c r="M264" i="87" s="1"/>
  <c r="Z259" i="25"/>
  <c r="Z279" i="25"/>
  <c r="Z273" i="25"/>
  <c r="X267" i="25"/>
  <c r="L267" i="87" s="1"/>
  <c r="X279" i="25"/>
  <c r="X274" i="25"/>
  <c r="W273" i="25"/>
  <c r="W274" i="25"/>
  <c r="W266" i="25"/>
  <c r="K266" i="87" s="1"/>
  <c r="Y259" i="25"/>
  <c r="Y268" i="25"/>
  <c r="M268" i="87" s="1"/>
  <c r="Y277" i="25"/>
  <c r="Z272" i="25"/>
  <c r="Z276" i="25"/>
  <c r="Z274" i="25"/>
  <c r="X261" i="25"/>
  <c r="L261" i="87" s="1"/>
  <c r="X273" i="25"/>
  <c r="W271" i="25"/>
  <c r="W260" i="25"/>
  <c r="W277" i="25"/>
  <c r="Z262" i="25"/>
  <c r="Z270" i="25"/>
  <c r="Z258" i="25"/>
  <c r="X260" i="25"/>
  <c r="X263" i="25"/>
  <c r="L263" i="87" s="1"/>
  <c r="X268" i="25"/>
  <c r="L268" i="87" s="1"/>
  <c r="X270" i="25"/>
  <c r="X266" i="25"/>
  <c r="L266" i="87" s="1"/>
  <c r="W263" i="25"/>
  <c r="K263" i="87" s="1"/>
  <c r="Y260" i="25"/>
  <c r="Y262" i="25"/>
  <c r="Z271" i="25"/>
  <c r="Z275" i="25"/>
  <c r="Z277" i="25"/>
  <c r="X262" i="25"/>
  <c r="X264" i="25"/>
  <c r="L264" i="87" s="1"/>
  <c r="W270" i="25"/>
  <c r="W261" i="25"/>
  <c r="K261" i="87" s="1"/>
  <c r="W267" i="25"/>
  <c r="K267" i="87" s="1"/>
  <c r="Y267" i="25"/>
  <c r="M267" i="87" s="1"/>
  <c r="W279" i="25"/>
  <c r="Z267" i="25"/>
  <c r="N267" i="87" s="1"/>
  <c r="Z264" i="25"/>
  <c r="N264" i="87" s="1"/>
  <c r="Z263" i="25"/>
  <c r="N263" i="87" s="1"/>
  <c r="Z261" i="25"/>
  <c r="N261" i="87" s="1"/>
  <c r="X275" i="25"/>
  <c r="X278" i="25"/>
  <c r="X269" i="25"/>
  <c r="L269" i="87" s="1"/>
  <c r="W276" i="25"/>
  <c r="W264" i="25"/>
  <c r="K264" i="87" s="1"/>
  <c r="W262" i="25"/>
  <c r="Y276" i="25"/>
  <c r="Y274" i="25"/>
  <c r="Y269" i="25"/>
  <c r="M269" i="87" s="1"/>
  <c r="X276" i="25"/>
  <c r="Y271" i="25"/>
  <c r="Y273" i="25"/>
  <c r="Y258" i="25"/>
  <c r="X258" i="25"/>
  <c r="Z268" i="25"/>
  <c r="N268" i="87" s="1"/>
  <c r="Z278" i="25"/>
  <c r="Z269" i="25"/>
  <c r="N269" i="87" s="1"/>
  <c r="X271" i="25"/>
  <c r="X272" i="25"/>
  <c r="Z260" i="25"/>
  <c r="Z266" i="25"/>
  <c r="N266" i="87" s="1"/>
  <c r="X259" i="25"/>
  <c r="X277" i="25"/>
  <c r="W268" i="25"/>
  <c r="K268" i="87" s="1"/>
  <c r="W272" i="25"/>
  <c r="W258" i="25"/>
  <c r="Y263" i="25"/>
  <c r="M263" i="87" s="1"/>
  <c r="Y266" i="25"/>
  <c r="M266" i="87" s="1"/>
  <c r="Y261" i="25"/>
  <c r="M261" i="87" s="1"/>
  <c r="Y164" i="25"/>
  <c r="Y161" i="25"/>
  <c r="W180" i="25"/>
  <c r="W181" i="25"/>
  <c r="W169" i="25"/>
  <c r="X170" i="25"/>
  <c r="X158" i="25"/>
  <c r="X171" i="25"/>
  <c r="X181" i="25"/>
  <c r="Z157" i="25"/>
  <c r="Z183" i="25"/>
  <c r="Z174" i="25"/>
  <c r="N174" i="87" s="1"/>
  <c r="X180" i="25"/>
  <c r="X159" i="25"/>
  <c r="X182" i="25"/>
  <c r="X164" i="25"/>
  <c r="Z176" i="25"/>
  <c r="Z163" i="25"/>
  <c r="Z175" i="25"/>
  <c r="Z170" i="25"/>
  <c r="X176" i="25"/>
  <c r="X168" i="25"/>
  <c r="L168" i="87" s="1"/>
  <c r="X177" i="25"/>
  <c r="Y179" i="25"/>
  <c r="Y171" i="25"/>
  <c r="Y160" i="25"/>
  <c r="W159" i="25"/>
  <c r="W174" i="25"/>
  <c r="K174" i="87" s="1"/>
  <c r="W175" i="25"/>
  <c r="W182" i="25"/>
  <c r="Z159" i="25"/>
  <c r="Z180" i="25"/>
  <c r="Z166" i="25"/>
  <c r="N166" i="87" s="1"/>
  <c r="Z158" i="25"/>
  <c r="X175" i="25"/>
  <c r="X174" i="25"/>
  <c r="L174" i="87" s="1"/>
  <c r="X157" i="25"/>
  <c r="X172" i="25"/>
  <c r="L172" i="87" s="1"/>
  <c r="Y182" i="25"/>
  <c r="Y158" i="25"/>
  <c r="Y172" i="25"/>
  <c r="M172" i="87" s="1"/>
  <c r="W183" i="25"/>
  <c r="Y162" i="25"/>
  <c r="Y185" i="25"/>
  <c r="Y181" i="25"/>
  <c r="Y163" i="25"/>
  <c r="W176" i="25"/>
  <c r="W157" i="25"/>
  <c r="W161" i="25"/>
  <c r="W177" i="25"/>
  <c r="Y175" i="25"/>
  <c r="Y176" i="25"/>
  <c r="Y177" i="25"/>
  <c r="W168" i="25"/>
  <c r="K168" i="87" s="1"/>
  <c r="W178" i="25"/>
  <c r="W160" i="25"/>
  <c r="Z182" i="25"/>
  <c r="Z160" i="25"/>
  <c r="Z185" i="25"/>
  <c r="Z178" i="25"/>
  <c r="X162" i="25"/>
  <c r="X184" i="25"/>
  <c r="X185" i="25"/>
  <c r="Z171" i="25"/>
  <c r="Z164" i="25"/>
  <c r="Z179" i="25"/>
  <c r="X160" i="25"/>
  <c r="X183" i="25"/>
  <c r="X178" i="25"/>
  <c r="Y157" i="25"/>
  <c r="W163" i="25"/>
  <c r="W162" i="25"/>
  <c r="Z172" i="25"/>
  <c r="N172" i="87" s="1"/>
  <c r="Z177" i="25"/>
  <c r="Y170" i="25"/>
  <c r="Y178" i="25"/>
  <c r="Y180" i="25"/>
  <c r="W185" i="25"/>
  <c r="W170" i="25"/>
  <c r="W164" i="25"/>
  <c r="Y166" i="25"/>
  <c r="M166" i="87" s="1"/>
  <c r="Y169" i="25"/>
  <c r="W184" i="25"/>
  <c r="W179" i="25"/>
  <c r="W158" i="25"/>
  <c r="Z168" i="25"/>
  <c r="N168" i="87" s="1"/>
  <c r="Z161" i="25"/>
  <c r="Z169" i="25"/>
  <c r="X163" i="25"/>
  <c r="X161" i="25"/>
  <c r="Y159" i="25"/>
  <c r="Y183" i="25"/>
  <c r="Y184" i="25"/>
  <c r="Y174" i="25"/>
  <c r="M174" i="87" s="1"/>
  <c r="Y168" i="25"/>
  <c r="M168" i="87" s="1"/>
  <c r="W171" i="25"/>
  <c r="W166" i="25"/>
  <c r="K166" i="87" s="1"/>
  <c r="W172" i="25"/>
  <c r="K172" i="87" s="1"/>
  <c r="Z184" i="25"/>
  <c r="Z181" i="25"/>
  <c r="Z162" i="25"/>
  <c r="X179" i="25"/>
  <c r="X166" i="25"/>
  <c r="L166" i="87" s="1"/>
  <c r="X169" i="25"/>
  <c r="Z93" i="25"/>
  <c r="Z104" i="25"/>
  <c r="N104" i="87" s="1"/>
  <c r="X97" i="25"/>
  <c r="X89" i="25"/>
  <c r="Y101" i="25"/>
  <c r="Y102" i="25"/>
  <c r="M102" i="87" s="1"/>
  <c r="W104" i="25"/>
  <c r="K104" i="87" s="1"/>
  <c r="W89" i="25"/>
  <c r="Z97" i="25"/>
  <c r="Z96" i="25"/>
  <c r="Z87" i="25"/>
  <c r="X94" i="25"/>
  <c r="X87" i="25"/>
  <c r="X91" i="25"/>
  <c r="Y96" i="25"/>
  <c r="Y87" i="25"/>
  <c r="W100" i="25"/>
  <c r="W95" i="25"/>
  <c r="Z89" i="25"/>
  <c r="Z91" i="25"/>
  <c r="X101" i="25"/>
  <c r="X99" i="25"/>
  <c r="Y89" i="25"/>
  <c r="Y95" i="25"/>
  <c r="W101" i="25"/>
  <c r="W102" i="25"/>
  <c r="K102" i="87" s="1"/>
  <c r="X88" i="25"/>
  <c r="X100" i="25"/>
  <c r="Y92" i="25"/>
  <c r="Y91" i="25"/>
  <c r="W103" i="25"/>
  <c r="W92" i="25"/>
  <c r="Y94" i="25"/>
  <c r="Y104" i="25"/>
  <c r="M104" i="87" s="1"/>
  <c r="W90" i="25"/>
  <c r="W91" i="25"/>
  <c r="Z88" i="25"/>
  <c r="Z95" i="25"/>
  <c r="X92" i="25"/>
  <c r="X95" i="25"/>
  <c r="Y103" i="25"/>
  <c r="Y93" i="25"/>
  <c r="W94" i="25"/>
  <c r="W87" i="25"/>
  <c r="W97" i="25"/>
  <c r="Z101" i="25"/>
  <c r="Z100" i="25"/>
  <c r="X103" i="25"/>
  <c r="X90" i="25"/>
  <c r="Y97" i="25"/>
  <c r="Y99" i="25"/>
  <c r="W96" i="25"/>
  <c r="W93" i="25"/>
  <c r="Z102" i="25"/>
  <c r="N102" i="87" s="1"/>
  <c r="Z103" i="25"/>
  <c r="Z94" i="25"/>
  <c r="Z90" i="25"/>
  <c r="X96" i="25"/>
  <c r="X102" i="25"/>
  <c r="L102" i="87" s="1"/>
  <c r="Z92" i="25"/>
  <c r="Z99" i="25"/>
  <c r="X104" i="25"/>
  <c r="L104" i="87" s="1"/>
  <c r="X93" i="25"/>
  <c r="Y88" i="25"/>
  <c r="Y90" i="25"/>
  <c r="Y100" i="25"/>
  <c r="W88" i="25"/>
  <c r="W99" i="25"/>
  <c r="P21" i="69"/>
  <c r="Q21" i="69"/>
  <c r="R26" i="69"/>
  <c r="O21" i="69"/>
  <c r="W232" i="25"/>
  <c r="X232" i="25"/>
  <c r="X57" i="25"/>
  <c r="W57" i="25"/>
  <c r="Y57" i="25"/>
  <c r="Z57" i="25"/>
  <c r="Z232" i="25"/>
  <c r="Y232" i="25"/>
  <c r="AB280" i="25"/>
  <c r="J14" i="97" s="1"/>
  <c r="AB470" i="25"/>
  <c r="J34" i="69" s="1"/>
  <c r="E34" i="69" s="1"/>
  <c r="AE495" i="25"/>
  <c r="AC280" i="25"/>
  <c r="K14" i="97" s="1"/>
  <c r="AE323" i="25"/>
  <c r="AB137" i="25"/>
  <c r="P137" i="87" s="1"/>
  <c r="J39" i="97" s="1"/>
  <c r="AB405" i="25"/>
  <c r="AB323" i="25"/>
  <c r="AD295" i="25"/>
  <c r="AC295" i="25"/>
  <c r="AE280" i="25"/>
  <c r="AD323" i="25"/>
  <c r="AD137" i="25"/>
  <c r="R137" i="87" s="1"/>
  <c r="L39" i="97" s="1"/>
  <c r="AB295" i="25"/>
  <c r="AB495" i="25"/>
  <c r="AE470" i="25"/>
  <c r="S470" i="87" s="1"/>
  <c r="AC405" i="25"/>
  <c r="AC137" i="25"/>
  <c r="Q137" i="87" s="1"/>
  <c r="K39" i="97" s="1"/>
  <c r="AE377" i="25"/>
  <c r="AE137" i="25"/>
  <c r="S137" i="87" s="1"/>
  <c r="M39" i="97" s="1"/>
  <c r="AC470" i="25"/>
  <c r="Q470" i="87" s="1"/>
  <c r="AD405" i="25"/>
  <c r="J40" i="25"/>
  <c r="D40" i="87" s="1"/>
  <c r="AD280" i="25"/>
  <c r="AE295" i="25"/>
  <c r="AE405" i="25"/>
  <c r="AC323" i="25"/>
  <c r="K31" i="69" s="1"/>
  <c r="F31" i="69" s="1"/>
  <c r="AC495" i="25"/>
  <c r="AD495" i="25"/>
  <c r="AD470" i="25"/>
  <c r="R470" i="87" s="1"/>
  <c r="J9" i="25"/>
  <c r="D9" i="87" s="1"/>
  <c r="V48" i="25"/>
  <c r="V256" i="25"/>
  <c r="Q32" i="87"/>
  <c r="S32" i="87"/>
  <c r="R32" i="87"/>
  <c r="V471" i="25"/>
  <c r="V437" i="25"/>
  <c r="C16" i="93"/>
  <c r="V281" i="25"/>
  <c r="V139" i="25"/>
  <c r="V35" i="25"/>
  <c r="C14" i="93"/>
  <c r="E14" i="93" s="1"/>
  <c r="G14" i="93" s="1"/>
  <c r="V85" i="25"/>
  <c r="V296" i="25"/>
  <c r="V223" i="25"/>
  <c r="V324" i="25"/>
  <c r="V106" i="25"/>
  <c r="V187" i="25"/>
  <c r="V49" i="25"/>
  <c r="F47" i="101" s="1"/>
  <c r="V138" i="25"/>
  <c r="V406" i="25"/>
  <c r="V472" i="25"/>
  <c r="V18" i="25"/>
  <c r="V378" i="25"/>
  <c r="V407" i="25"/>
  <c r="V86" i="25"/>
  <c r="V155" i="25"/>
  <c r="V22" i="25"/>
  <c r="V12" i="25"/>
  <c r="H46" i="101" l="1"/>
  <c r="I46" i="101"/>
  <c r="J46" i="101"/>
  <c r="G46" i="101"/>
  <c r="F106" i="86"/>
  <c r="L339" i="87"/>
  <c r="M339" i="87"/>
  <c r="N337" i="87"/>
  <c r="N439" i="87"/>
  <c r="M348" i="87"/>
  <c r="N394" i="87"/>
  <c r="M439" i="87"/>
  <c r="N339" i="87"/>
  <c r="L394" i="87"/>
  <c r="M394" i="87"/>
  <c r="L348" i="87"/>
  <c r="N348" i="87"/>
  <c r="M337" i="87"/>
  <c r="L337" i="87"/>
  <c r="L47" i="97"/>
  <c r="S295" i="87"/>
  <c r="M30" i="97" s="1"/>
  <c r="S280" i="87"/>
  <c r="M14" i="97" s="1"/>
  <c r="R280" i="87"/>
  <c r="L14" i="97" s="1"/>
  <c r="Q377" i="87"/>
  <c r="K15" i="97" s="1"/>
  <c r="Q295" i="87"/>
  <c r="K30" i="97" s="1"/>
  <c r="R295" i="87"/>
  <c r="L30" i="97" s="1"/>
  <c r="J39" i="69"/>
  <c r="E39" i="69" s="1"/>
  <c r="K39" i="69"/>
  <c r="M39" i="69"/>
  <c r="H39" i="69" s="1"/>
  <c r="I44" i="86"/>
  <c r="R377" i="87"/>
  <c r="L15" i="97" s="1"/>
  <c r="R323" i="87"/>
  <c r="L31" i="97" s="1"/>
  <c r="P295" i="87"/>
  <c r="J30" i="97" s="1"/>
  <c r="S377" i="87"/>
  <c r="M15" i="97" s="1"/>
  <c r="F28" i="93"/>
  <c r="E28" i="93"/>
  <c r="G28" i="93" s="1"/>
  <c r="F30" i="93"/>
  <c r="E30" i="93"/>
  <c r="G30" i="93" s="1"/>
  <c r="L39" i="69"/>
  <c r="L37" i="69" s="1"/>
  <c r="S323" i="87"/>
  <c r="M31" i="97" s="1"/>
  <c r="K47" i="97"/>
  <c r="L115" i="87"/>
  <c r="K115" i="87"/>
  <c r="N163" i="87"/>
  <c r="L125" i="87"/>
  <c r="L128" i="87"/>
  <c r="K122" i="87"/>
  <c r="K119" i="87"/>
  <c r="L83" i="87"/>
  <c r="K129" i="87"/>
  <c r="N327" i="87"/>
  <c r="L328" i="87"/>
  <c r="M29" i="97"/>
  <c r="N260" i="87"/>
  <c r="M270" i="87"/>
  <c r="M115" i="87"/>
  <c r="N121" i="87"/>
  <c r="L119" i="87"/>
  <c r="M128" i="87"/>
  <c r="K128" i="87"/>
  <c r="K125" i="87"/>
  <c r="N119" i="87"/>
  <c r="N328" i="87"/>
  <c r="M328" i="87"/>
  <c r="M163" i="87"/>
  <c r="N64" i="87"/>
  <c r="M129" i="87"/>
  <c r="N126" i="87"/>
  <c r="L391" i="87"/>
  <c r="M126" i="87"/>
  <c r="N326" i="87"/>
  <c r="K29" i="97"/>
  <c r="M260" i="87"/>
  <c r="N270" i="87"/>
  <c r="K83" i="87"/>
  <c r="N128" i="87"/>
  <c r="M125" i="87"/>
  <c r="L326" i="87"/>
  <c r="L260" i="87"/>
  <c r="L126" i="87"/>
  <c r="L129" i="87"/>
  <c r="L121" i="87"/>
  <c r="K126" i="87"/>
  <c r="M119" i="87"/>
  <c r="K463" i="87"/>
  <c r="L122" i="87"/>
  <c r="L64" i="87"/>
  <c r="K229" i="87"/>
  <c r="N122" i="87"/>
  <c r="N83" i="87"/>
  <c r="K78" i="87"/>
  <c r="M122" i="87"/>
  <c r="N129" i="87"/>
  <c r="M65" i="87"/>
  <c r="M326" i="87"/>
  <c r="K270" i="87"/>
  <c r="K327" i="87"/>
  <c r="O13" i="97"/>
  <c r="M90" i="87"/>
  <c r="L90" i="87"/>
  <c r="M94" i="87"/>
  <c r="K100" i="87"/>
  <c r="N97" i="87"/>
  <c r="L163" i="87"/>
  <c r="L181" i="87"/>
  <c r="M164" i="87"/>
  <c r="L258" i="87"/>
  <c r="K262" i="87"/>
  <c r="L262" i="87"/>
  <c r="L270" i="87"/>
  <c r="K260" i="87"/>
  <c r="N273" i="87"/>
  <c r="M218" i="87"/>
  <c r="K290" i="87"/>
  <c r="O39" i="97"/>
  <c r="E39" i="97" s="1"/>
  <c r="L190" i="87"/>
  <c r="N72" i="87"/>
  <c r="L365" i="87"/>
  <c r="L141" i="87"/>
  <c r="M365" i="87"/>
  <c r="K141" i="87"/>
  <c r="N391" i="87"/>
  <c r="L294" i="87"/>
  <c r="N115" i="87"/>
  <c r="K121" i="87"/>
  <c r="L229" i="87"/>
  <c r="N303" i="87"/>
  <c r="K195" i="87"/>
  <c r="L299" i="87"/>
  <c r="K70" i="87"/>
  <c r="N322" i="87"/>
  <c r="L287" i="87"/>
  <c r="M71" i="87"/>
  <c r="N354" i="87"/>
  <c r="K291" i="87"/>
  <c r="K375" i="87"/>
  <c r="M403" i="87"/>
  <c r="M300" i="87"/>
  <c r="L243" i="87"/>
  <c r="M213" i="87"/>
  <c r="L253" i="87"/>
  <c r="N214" i="87"/>
  <c r="L455" i="87"/>
  <c r="K140" i="87"/>
  <c r="K240" i="87"/>
  <c r="N283" i="87"/>
  <c r="K58" i="87"/>
  <c r="K56" i="87"/>
  <c r="N141" i="87"/>
  <c r="K108" i="87"/>
  <c r="K201" i="87"/>
  <c r="L347" i="87"/>
  <c r="N449" i="87"/>
  <c r="K449" i="87"/>
  <c r="K328" i="87"/>
  <c r="L123" i="87"/>
  <c r="N123" i="87"/>
  <c r="M123" i="87"/>
  <c r="K123" i="87"/>
  <c r="K101" i="87"/>
  <c r="M101" i="87"/>
  <c r="N101" i="87"/>
  <c r="N37" i="97"/>
  <c r="D38" i="97"/>
  <c r="L29" i="97"/>
  <c r="M91" i="87"/>
  <c r="L91" i="87"/>
  <c r="K185" i="87"/>
  <c r="L170" i="87"/>
  <c r="K274" i="87"/>
  <c r="K383" i="87"/>
  <c r="L314" i="87"/>
  <c r="M459" i="87"/>
  <c r="N305" i="87"/>
  <c r="K365" i="87"/>
  <c r="N75" i="87"/>
  <c r="K250" i="87"/>
  <c r="M193" i="87"/>
  <c r="K209" i="87"/>
  <c r="K286" i="87"/>
  <c r="N383" i="87"/>
  <c r="L228" i="87"/>
  <c r="M97" i="87"/>
  <c r="L239" i="87"/>
  <c r="M209" i="87"/>
  <c r="K52" i="87"/>
  <c r="K189" i="87"/>
  <c r="L212" i="87"/>
  <c r="K242" i="87"/>
  <c r="K59" i="87"/>
  <c r="M380" i="87"/>
  <c r="N195" i="87"/>
  <c r="M229" i="87"/>
  <c r="K67" i="87"/>
  <c r="L72" i="87"/>
  <c r="K359" i="87"/>
  <c r="L111" i="87"/>
  <c r="N73" i="87"/>
  <c r="M227" i="87"/>
  <c r="K453" i="87"/>
  <c r="N63" i="87"/>
  <c r="M206" i="87"/>
  <c r="K461" i="87"/>
  <c r="M320" i="87"/>
  <c r="L317" i="87"/>
  <c r="M284" i="87"/>
  <c r="M111" i="87"/>
  <c r="N304" i="87"/>
  <c r="L293" i="87"/>
  <c r="K283" i="87"/>
  <c r="K197" i="87"/>
  <c r="L34" i="97"/>
  <c r="G34" i="97" s="1"/>
  <c r="M103" i="87"/>
  <c r="N164" i="87"/>
  <c r="N182" i="87"/>
  <c r="M171" i="87"/>
  <c r="L259" i="87"/>
  <c r="L242" i="87"/>
  <c r="N62" i="87"/>
  <c r="K234" i="87"/>
  <c r="M350" i="87"/>
  <c r="L193" i="87"/>
  <c r="K333" i="87"/>
  <c r="N59" i="87"/>
  <c r="L363" i="87"/>
  <c r="N215" i="87"/>
  <c r="K226" i="87"/>
  <c r="K216" i="87"/>
  <c r="K111" i="87"/>
  <c r="M292" i="87"/>
  <c r="L463" i="87"/>
  <c r="N53" i="87"/>
  <c r="L369" i="87"/>
  <c r="M232" i="87"/>
  <c r="M88" i="87"/>
  <c r="N94" i="87"/>
  <c r="L103" i="87"/>
  <c r="L95" i="87"/>
  <c r="K92" i="87"/>
  <c r="M95" i="87"/>
  <c r="M87" i="87"/>
  <c r="K89" i="87"/>
  <c r="L169" i="87"/>
  <c r="K171" i="87"/>
  <c r="N169" i="87"/>
  <c r="K164" i="87"/>
  <c r="K162" i="87"/>
  <c r="N171" i="87"/>
  <c r="F60" i="86"/>
  <c r="K160" i="87"/>
  <c r="K157" i="87"/>
  <c r="M158" i="87"/>
  <c r="N180" i="87"/>
  <c r="M179" i="87"/>
  <c r="L164" i="87"/>
  <c r="L171" i="87"/>
  <c r="M258" i="87"/>
  <c r="N277" i="87"/>
  <c r="K271" i="87"/>
  <c r="M259" i="87"/>
  <c r="N279" i="87"/>
  <c r="M272" i="87"/>
  <c r="L236" i="87"/>
  <c r="N56" i="87"/>
  <c r="L371" i="87"/>
  <c r="N200" i="87"/>
  <c r="K246" i="87"/>
  <c r="K76" i="87"/>
  <c r="N301" i="87"/>
  <c r="M333" i="87"/>
  <c r="K199" i="87"/>
  <c r="K305" i="87"/>
  <c r="M54" i="87"/>
  <c r="L197" i="87"/>
  <c r="K366" i="87"/>
  <c r="L235" i="87"/>
  <c r="M456" i="87"/>
  <c r="N221" i="87"/>
  <c r="K225" i="87"/>
  <c r="K63" i="87"/>
  <c r="M366" i="87"/>
  <c r="K213" i="87"/>
  <c r="N135" i="87"/>
  <c r="M305" i="87"/>
  <c r="K134" i="87"/>
  <c r="K351" i="87"/>
  <c r="M147" i="87"/>
  <c r="M66" i="87"/>
  <c r="K336" i="87"/>
  <c r="N345" i="87"/>
  <c r="M195" i="87"/>
  <c r="L354" i="87"/>
  <c r="L321" i="87"/>
  <c r="K82" i="87"/>
  <c r="M226" i="87"/>
  <c r="M151" i="87"/>
  <c r="N365" i="87"/>
  <c r="K380" i="87"/>
  <c r="N60" i="87"/>
  <c r="N292" i="87"/>
  <c r="M134" i="87"/>
  <c r="K254" i="87"/>
  <c r="K79" i="87"/>
  <c r="K289" i="87"/>
  <c r="L69" i="87"/>
  <c r="K198" i="87"/>
  <c r="L194" i="87"/>
  <c r="N381" i="87"/>
  <c r="N333" i="87"/>
  <c r="L248" i="87"/>
  <c r="N74" i="87"/>
  <c r="M199" i="87"/>
  <c r="L351" i="87"/>
  <c r="N52" i="87"/>
  <c r="L301" i="87"/>
  <c r="M463" i="87"/>
  <c r="M142" i="87"/>
  <c r="K152" i="87"/>
  <c r="K372" i="87"/>
  <c r="M243" i="87"/>
  <c r="L189" i="87"/>
  <c r="N226" i="87"/>
  <c r="L221" i="87"/>
  <c r="N289" i="87"/>
  <c r="M238" i="87"/>
  <c r="L79" i="87"/>
  <c r="L245" i="87"/>
  <c r="N71" i="87"/>
  <c r="N290" i="87"/>
  <c r="K54" i="87"/>
  <c r="L205" i="87"/>
  <c r="M322" i="87"/>
  <c r="N191" i="87"/>
  <c r="K66" i="87"/>
  <c r="M250" i="87"/>
  <c r="L70" i="87"/>
  <c r="L289" i="87"/>
  <c r="L358" i="87"/>
  <c r="M237" i="87"/>
  <c r="K220" i="87"/>
  <c r="M314" i="87"/>
  <c r="L132" i="87"/>
  <c r="N192" i="87"/>
  <c r="L81" i="87"/>
  <c r="L210" i="87"/>
  <c r="N302" i="87"/>
  <c r="N469" i="87"/>
  <c r="K208" i="87"/>
  <c r="K371" i="87"/>
  <c r="L388" i="87"/>
  <c r="K388" i="87"/>
  <c r="K376" i="87"/>
  <c r="K340" i="87"/>
  <c r="K343" i="87"/>
  <c r="N28" i="97"/>
  <c r="D28" i="97" s="1"/>
  <c r="N40" i="97"/>
  <c r="D40" i="97" s="1"/>
  <c r="N232" i="87"/>
  <c r="L93" i="87"/>
  <c r="N103" i="87"/>
  <c r="N100" i="87"/>
  <c r="L92" i="87"/>
  <c r="K103" i="87"/>
  <c r="M89" i="87"/>
  <c r="M96" i="87"/>
  <c r="N161" i="87"/>
  <c r="K170" i="87"/>
  <c r="L185" i="87"/>
  <c r="K178" i="87"/>
  <c r="K176" i="87"/>
  <c r="M182" i="87"/>
  <c r="N159" i="87"/>
  <c r="L177" i="87"/>
  <c r="L182" i="87"/>
  <c r="L158" i="87"/>
  <c r="M273" i="87"/>
  <c r="K276" i="87"/>
  <c r="K279" i="87"/>
  <c r="N275" i="87"/>
  <c r="L273" i="87"/>
  <c r="N259" i="87"/>
  <c r="N335" i="87"/>
  <c r="K403" i="87"/>
  <c r="L333" i="87"/>
  <c r="N194" i="87"/>
  <c r="K236" i="87"/>
  <c r="L149" i="87"/>
  <c r="K200" i="87"/>
  <c r="M62" i="87"/>
  <c r="K135" i="87"/>
  <c r="K335" i="87"/>
  <c r="L226" i="87"/>
  <c r="N78" i="87"/>
  <c r="M458" i="87"/>
  <c r="N205" i="87"/>
  <c r="N300" i="87"/>
  <c r="L66" i="87"/>
  <c r="K210" i="87"/>
  <c r="K455" i="87"/>
  <c r="M304" i="87"/>
  <c r="M78" i="87"/>
  <c r="N148" i="87"/>
  <c r="N390" i="87"/>
  <c r="N227" i="87"/>
  <c r="N136" i="87"/>
  <c r="K369" i="87"/>
  <c r="N350" i="87"/>
  <c r="M203" i="87"/>
  <c r="M447" i="87"/>
  <c r="K288" i="87"/>
  <c r="L392" i="87"/>
  <c r="L76" i="87"/>
  <c r="N286" i="87"/>
  <c r="N219" i="87"/>
  <c r="K235" i="87"/>
  <c r="N298" i="87"/>
  <c r="K207" i="87"/>
  <c r="K447" i="87"/>
  <c r="M287" i="87"/>
  <c r="N380" i="87"/>
  <c r="K393" i="87"/>
  <c r="N81" i="87"/>
  <c r="M214" i="87"/>
  <c r="L344" i="87"/>
  <c r="L131" i="87"/>
  <c r="N197" i="87"/>
  <c r="L150" i="87"/>
  <c r="K221" i="87"/>
  <c r="N392" i="87"/>
  <c r="M254" i="87"/>
  <c r="L59" i="87"/>
  <c r="K469" i="87"/>
  <c r="M53" i="87"/>
  <c r="L383" i="87"/>
  <c r="L63" i="87"/>
  <c r="L292" i="87"/>
  <c r="K110" i="87"/>
  <c r="M289" i="87"/>
  <c r="L345" i="87"/>
  <c r="L300" i="87"/>
  <c r="N321" i="87"/>
  <c r="L231" i="87"/>
  <c r="L110" i="87"/>
  <c r="L341" i="87"/>
  <c r="M294" i="87"/>
  <c r="L460" i="87"/>
  <c r="M321" i="87"/>
  <c r="N190" i="87"/>
  <c r="M236" i="87"/>
  <c r="L77" i="87"/>
  <c r="M144" i="87"/>
  <c r="L225" i="87"/>
  <c r="L336" i="87"/>
  <c r="K284" i="87"/>
  <c r="N246" i="87"/>
  <c r="N208" i="87"/>
  <c r="M140" i="87"/>
  <c r="M73" i="87"/>
  <c r="M283" i="87"/>
  <c r="N229" i="87"/>
  <c r="K299" i="87"/>
  <c r="N403" i="87"/>
  <c r="M330" i="87"/>
  <c r="K330" i="87"/>
  <c r="L376" i="87"/>
  <c r="K338" i="87"/>
  <c r="K364" i="87"/>
  <c r="M347" i="87"/>
  <c r="L448" i="87"/>
  <c r="L99" i="87"/>
  <c r="L179" i="87"/>
  <c r="N51" i="87"/>
  <c r="L54" i="87"/>
  <c r="M74" i="87"/>
  <c r="L148" i="87"/>
  <c r="M460" i="87"/>
  <c r="K294" i="87"/>
  <c r="K194" i="87"/>
  <c r="L335" i="87"/>
  <c r="N250" i="87"/>
  <c r="K390" i="87"/>
  <c r="L249" i="87"/>
  <c r="N69" i="87"/>
  <c r="K243" i="87"/>
  <c r="L284" i="87"/>
  <c r="M150" i="87"/>
  <c r="L108" i="87"/>
  <c r="L372" i="87"/>
  <c r="M293" i="87"/>
  <c r="N132" i="87"/>
  <c r="M59" i="87"/>
  <c r="K68" i="87"/>
  <c r="M212" i="87"/>
  <c r="M336" i="87"/>
  <c r="K212" i="87"/>
  <c r="N110" i="87"/>
  <c r="L62" i="87"/>
  <c r="N231" i="87"/>
  <c r="K303" i="87"/>
  <c r="N331" i="87"/>
  <c r="N388" i="87"/>
  <c r="M376" i="87"/>
  <c r="N376" i="87"/>
  <c r="M357" i="87"/>
  <c r="K462" i="87"/>
  <c r="L346" i="87"/>
  <c r="L338" i="87"/>
  <c r="K355" i="87"/>
  <c r="N353" i="87"/>
  <c r="M346" i="87"/>
  <c r="G132" i="86"/>
  <c r="L451" i="87"/>
  <c r="L15" i="69"/>
  <c r="G15" i="69" s="1"/>
  <c r="M57" i="87"/>
  <c r="N99" i="87"/>
  <c r="K93" i="87"/>
  <c r="K97" i="87"/>
  <c r="N88" i="87"/>
  <c r="M92" i="87"/>
  <c r="L87" i="87"/>
  <c r="N162" i="87"/>
  <c r="M184" i="87"/>
  <c r="K158" i="87"/>
  <c r="M180" i="87"/>
  <c r="L178" i="87"/>
  <c r="L162" i="87"/>
  <c r="M177" i="87"/>
  <c r="M181" i="87"/>
  <c r="L157" i="87"/>
  <c r="K175" i="87"/>
  <c r="L176" i="87"/>
  <c r="L180" i="87"/>
  <c r="K169" i="87"/>
  <c r="K258" i="87"/>
  <c r="L271" i="87"/>
  <c r="L276" i="87"/>
  <c r="L278" i="87"/>
  <c r="M262" i="87"/>
  <c r="N258" i="87"/>
  <c r="N274" i="87"/>
  <c r="K273" i="87"/>
  <c r="M275" i="87"/>
  <c r="K278" i="87"/>
  <c r="N198" i="87"/>
  <c r="M246" i="87"/>
  <c r="N248" i="87"/>
  <c r="K146" i="87"/>
  <c r="M55" i="87"/>
  <c r="N153" i="87"/>
  <c r="K350" i="87"/>
  <c r="M81" i="87"/>
  <c r="L457" i="87"/>
  <c r="K381" i="87"/>
  <c r="M211" i="87"/>
  <c r="M108" i="87"/>
  <c r="K73" i="87"/>
  <c r="M245" i="87"/>
  <c r="L381" i="87"/>
  <c r="N235" i="87"/>
  <c r="K302" i="87"/>
  <c r="M51" i="87"/>
  <c r="L206" i="87"/>
  <c r="N109" i="87"/>
  <c r="M79" i="87"/>
  <c r="N404" i="87"/>
  <c r="M205" i="87"/>
  <c r="M133" i="87"/>
  <c r="K241" i="87"/>
  <c r="L153" i="87"/>
  <c r="N320" i="87"/>
  <c r="M372" i="87"/>
  <c r="L68" i="87"/>
  <c r="K205" i="87"/>
  <c r="L114" i="87"/>
  <c r="M469" i="87"/>
  <c r="N210" i="87"/>
  <c r="K64" i="87"/>
  <c r="L144" i="87"/>
  <c r="N318" i="87"/>
  <c r="L52" i="87"/>
  <c r="N230" i="87"/>
  <c r="K452" i="87"/>
  <c r="K150" i="87"/>
  <c r="M290" i="87"/>
  <c r="L461" i="87"/>
  <c r="K404" i="87"/>
  <c r="N55" i="87"/>
  <c r="M200" i="87"/>
  <c r="L240" i="87"/>
  <c r="L349" i="87"/>
  <c r="K50" i="87"/>
  <c r="N237" i="87"/>
  <c r="M76" i="87"/>
  <c r="L305" i="87"/>
  <c r="M152" i="87"/>
  <c r="N134" i="87"/>
  <c r="M67" i="87"/>
  <c r="M363" i="87"/>
  <c r="L65" i="87"/>
  <c r="M392" i="87"/>
  <c r="K322" i="87"/>
  <c r="M77" i="87"/>
  <c r="M114" i="87"/>
  <c r="N336" i="87"/>
  <c r="L230" i="87"/>
  <c r="L134" i="87"/>
  <c r="M457" i="87"/>
  <c r="N196" i="87"/>
  <c r="K253" i="87"/>
  <c r="K354" i="87"/>
  <c r="K193" i="87"/>
  <c r="N133" i="87"/>
  <c r="K304" i="87"/>
  <c r="K114" i="87"/>
  <c r="K251" i="87"/>
  <c r="M341" i="87"/>
  <c r="L50" i="87"/>
  <c r="K191" i="87"/>
  <c r="N114" i="87"/>
  <c r="M344" i="87"/>
  <c r="N239" i="87"/>
  <c r="N143" i="87"/>
  <c r="M215" i="87"/>
  <c r="K231" i="87"/>
  <c r="N456" i="87"/>
  <c r="K219" i="87"/>
  <c r="K317" i="87"/>
  <c r="M60" i="87"/>
  <c r="L453" i="87"/>
  <c r="L403" i="87"/>
  <c r="K459" i="87"/>
  <c r="K142" i="87"/>
  <c r="N150" i="87"/>
  <c r="K331" i="87"/>
  <c r="M331" i="87"/>
  <c r="N201" i="87"/>
  <c r="L340" i="87"/>
  <c r="L356" i="87"/>
  <c r="M353" i="87"/>
  <c r="K353" i="87"/>
  <c r="M338" i="87"/>
  <c r="L364" i="87"/>
  <c r="K99" i="87"/>
  <c r="K96" i="87"/>
  <c r="K87" i="87"/>
  <c r="L100" i="87"/>
  <c r="L94" i="87"/>
  <c r="N181" i="87"/>
  <c r="K179" i="87"/>
  <c r="L183" i="87"/>
  <c r="M176" i="87"/>
  <c r="M185" i="87"/>
  <c r="N170" i="87"/>
  <c r="K181" i="87"/>
  <c r="N276" i="87"/>
  <c r="M279" i="87"/>
  <c r="N54" i="87"/>
  <c r="M198" i="87"/>
  <c r="L322" i="87"/>
  <c r="K62" i="87"/>
  <c r="M247" i="87"/>
  <c r="L74" i="87"/>
  <c r="M148" i="87"/>
  <c r="N251" i="87"/>
  <c r="K145" i="87"/>
  <c r="N151" i="87"/>
  <c r="N288" i="87"/>
  <c r="M132" i="87"/>
  <c r="K74" i="87"/>
  <c r="M241" i="87"/>
  <c r="L60" i="87"/>
  <c r="N245" i="87"/>
  <c r="K320" i="87"/>
  <c r="L204" i="87"/>
  <c r="L447" i="87"/>
  <c r="M404" i="87"/>
  <c r="K300" i="87"/>
  <c r="N67" i="87"/>
  <c r="N211" i="87"/>
  <c r="K248" i="87"/>
  <c r="L145" i="87"/>
  <c r="N317" i="87"/>
  <c r="M345" i="87"/>
  <c r="N244" i="87"/>
  <c r="L244" i="87"/>
  <c r="N206" i="87"/>
  <c r="L151" i="87"/>
  <c r="N453" i="87"/>
  <c r="M146" i="87"/>
  <c r="N253" i="87"/>
  <c r="K149" i="87"/>
  <c r="M70" i="87"/>
  <c r="K131" i="87"/>
  <c r="K344" i="87"/>
  <c r="L133" i="87"/>
  <c r="M190" i="87"/>
  <c r="L233" i="87"/>
  <c r="M242" i="87"/>
  <c r="N61" i="87"/>
  <c r="K230" i="87"/>
  <c r="N299" i="87"/>
  <c r="L291" i="87"/>
  <c r="N236" i="87"/>
  <c r="K318" i="87"/>
  <c r="L452" i="87"/>
  <c r="M354" i="87"/>
  <c r="M145" i="87"/>
  <c r="M82" i="87"/>
  <c r="N147" i="87"/>
  <c r="L458" i="87"/>
  <c r="N65" i="87"/>
  <c r="N212" i="87"/>
  <c r="K81" i="87"/>
  <c r="N344" i="87"/>
  <c r="N79" i="87"/>
  <c r="M216" i="87"/>
  <c r="N209" i="87"/>
  <c r="K244" i="87"/>
  <c r="K71" i="87"/>
  <c r="K341" i="87"/>
  <c r="M393" i="87"/>
  <c r="L191" i="87"/>
  <c r="K247" i="87"/>
  <c r="K72" i="87"/>
  <c r="M375" i="87"/>
  <c r="K192" i="87"/>
  <c r="N77" i="87"/>
  <c r="L288" i="87"/>
  <c r="L207" i="87"/>
  <c r="L304" i="87"/>
  <c r="L147" i="87"/>
  <c r="N241" i="87"/>
  <c r="K153" i="87"/>
  <c r="K109" i="87"/>
  <c r="L456" i="87"/>
  <c r="L71" i="87"/>
  <c r="L216" i="87"/>
  <c r="M329" i="87"/>
  <c r="M388" i="87"/>
  <c r="L201" i="87"/>
  <c r="M373" i="87"/>
  <c r="N448" i="87"/>
  <c r="K373" i="87"/>
  <c r="L343" i="87"/>
  <c r="N347" i="87"/>
  <c r="L352" i="87"/>
  <c r="L373" i="87"/>
  <c r="N352" i="87"/>
  <c r="N346" i="87"/>
  <c r="E124" i="86"/>
  <c r="J29" i="97"/>
  <c r="M157" i="87"/>
  <c r="L272" i="87"/>
  <c r="N375" i="87"/>
  <c r="N203" i="87"/>
  <c r="N58" i="87"/>
  <c r="K314" i="87"/>
  <c r="M196" i="87"/>
  <c r="K60" i="87"/>
  <c r="N76" i="87"/>
  <c r="M291" i="87"/>
  <c r="M191" i="87"/>
  <c r="K358" i="87"/>
  <c r="N82" i="87"/>
  <c r="K237" i="87"/>
  <c r="F26" i="86"/>
  <c r="K77" i="87"/>
  <c r="M461" i="87"/>
  <c r="M240" i="87"/>
  <c r="M371" i="87"/>
  <c r="M141" i="87"/>
  <c r="N234" i="87"/>
  <c r="K368" i="87"/>
  <c r="M364" i="87"/>
  <c r="K57" i="87"/>
  <c r="N92" i="87"/>
  <c r="K91" i="87"/>
  <c r="N91" i="87"/>
  <c r="L89" i="87"/>
  <c r="M183" i="87"/>
  <c r="M178" i="87"/>
  <c r="N178" i="87"/>
  <c r="K272" i="87"/>
  <c r="L275" i="87"/>
  <c r="L274" i="87"/>
  <c r="N145" i="87"/>
  <c r="K151" i="87"/>
  <c r="L298" i="87"/>
  <c r="L57" i="87"/>
  <c r="K88" i="87"/>
  <c r="M99" i="87"/>
  <c r="K94" i="87"/>
  <c r="K90" i="87"/>
  <c r="L88" i="87"/>
  <c r="N89" i="87"/>
  <c r="N87" i="87"/>
  <c r="L97" i="87"/>
  <c r="N184" i="87"/>
  <c r="M159" i="87"/>
  <c r="K184" i="87"/>
  <c r="M170" i="87"/>
  <c r="G60" i="86"/>
  <c r="L160" i="87"/>
  <c r="N185" i="87"/>
  <c r="M175" i="87"/>
  <c r="M162" i="87"/>
  <c r="L175" i="87"/>
  <c r="K159" i="87"/>
  <c r="N175" i="87"/>
  <c r="N183" i="87"/>
  <c r="K180" i="87"/>
  <c r="N278" i="87"/>
  <c r="M274" i="87"/>
  <c r="N262" i="87"/>
  <c r="N272" i="87"/>
  <c r="L279" i="87"/>
  <c r="K275" i="87"/>
  <c r="N349" i="87"/>
  <c r="L227" i="87"/>
  <c r="M194" i="87"/>
  <c r="M234" i="87"/>
  <c r="M335" i="87"/>
  <c r="K206" i="87"/>
  <c r="N225" i="87"/>
  <c r="M298" i="87"/>
  <c r="M72" i="87"/>
  <c r="L196" i="87"/>
  <c r="N382" i="87"/>
  <c r="L215" i="87"/>
  <c r="N369" i="87"/>
  <c r="N291" i="87"/>
  <c r="N193" i="87"/>
  <c r="K249" i="87"/>
  <c r="M253" i="87"/>
  <c r="M143" i="87"/>
  <c r="L290" i="87"/>
  <c r="M68" i="87"/>
  <c r="M63" i="87"/>
  <c r="L200" i="87"/>
  <c r="L469" i="87"/>
  <c r="K458" i="87"/>
  <c r="K301" i="87"/>
  <c r="L195" i="87"/>
  <c r="L241" i="87"/>
  <c r="L350" i="87"/>
  <c r="N207" i="87"/>
  <c r="K233" i="87"/>
  <c r="M235" i="87"/>
  <c r="N459" i="87"/>
  <c r="N242" i="87"/>
  <c r="L246" i="87"/>
  <c r="N70" i="87"/>
  <c r="M189" i="87"/>
  <c r="M455" i="87"/>
  <c r="N213" i="87"/>
  <c r="M244" i="87"/>
  <c r="L382" i="87"/>
  <c r="M149" i="87"/>
  <c r="N243" i="87"/>
  <c r="N144" i="87"/>
  <c r="K349" i="87"/>
  <c r="N363" i="87"/>
  <c r="L247" i="87"/>
  <c r="N287" i="87"/>
  <c r="M452" i="87"/>
  <c r="L238" i="87"/>
  <c r="N199" i="87"/>
  <c r="M381" i="87"/>
  <c r="M75" i="87"/>
  <c r="M358" i="87"/>
  <c r="N247" i="87"/>
  <c r="K143" i="87"/>
  <c r="N140" i="87"/>
  <c r="N455" i="87"/>
  <c r="K211" i="87"/>
  <c r="K460" i="87"/>
  <c r="M301" i="87"/>
  <c r="M58" i="87"/>
  <c r="N142" i="87"/>
  <c r="M221" i="87"/>
  <c r="M453" i="87"/>
  <c r="K228" i="87"/>
  <c r="K345" i="87"/>
  <c r="M391" i="87"/>
  <c r="K298" i="87"/>
  <c r="M52" i="87"/>
  <c r="L213" i="87"/>
  <c r="M110" i="87"/>
  <c r="L140" i="87"/>
  <c r="L393" i="87"/>
  <c r="N461" i="87"/>
  <c r="L73" i="87"/>
  <c r="N233" i="87"/>
  <c r="M204" i="87"/>
  <c r="K245" i="87"/>
  <c r="M288" i="87"/>
  <c r="M136" i="87"/>
  <c r="M233" i="87"/>
  <c r="N228" i="87"/>
  <c r="K133" i="87"/>
  <c r="M225" i="87"/>
  <c r="M153" i="87"/>
  <c r="L219" i="87"/>
  <c r="L329" i="87"/>
  <c r="K329" i="87"/>
  <c r="M340" i="87"/>
  <c r="K346" i="87"/>
  <c r="K448" i="87"/>
  <c r="L449" i="87"/>
  <c r="K347" i="87"/>
  <c r="M462" i="87"/>
  <c r="M15" i="69"/>
  <c r="H15" i="69" s="1"/>
  <c r="L159" i="87"/>
  <c r="M271" i="87"/>
  <c r="L359" i="87"/>
  <c r="M239" i="87"/>
  <c r="N460" i="87"/>
  <c r="K132" i="87"/>
  <c r="M197" i="87"/>
  <c r="K69" i="87"/>
  <c r="N240" i="87"/>
  <c r="N218" i="87"/>
  <c r="M369" i="87"/>
  <c r="M248" i="87"/>
  <c r="L96" i="87"/>
  <c r="K177" i="87"/>
  <c r="N157" i="87"/>
  <c r="M276" i="87"/>
  <c r="M277" i="87"/>
  <c r="M302" i="87"/>
  <c r="K148" i="87"/>
  <c r="L136" i="87"/>
  <c r="L380" i="87"/>
  <c r="M249" i="87"/>
  <c r="N358" i="87"/>
  <c r="N393" i="87"/>
  <c r="K55" i="87"/>
  <c r="N457" i="87"/>
  <c r="M192" i="87"/>
  <c r="L53" i="87"/>
  <c r="M351" i="87"/>
  <c r="L208" i="87"/>
  <c r="N340" i="87"/>
  <c r="N462" i="87"/>
  <c r="L357" i="87"/>
  <c r="N57" i="87"/>
  <c r="N95" i="87"/>
  <c r="L184" i="87"/>
  <c r="K182" i="87"/>
  <c r="N271" i="87"/>
  <c r="M278" i="87"/>
  <c r="M219" i="87"/>
  <c r="K190" i="87"/>
  <c r="M286" i="87"/>
  <c r="K457" i="87"/>
  <c r="N146" i="87"/>
  <c r="L375" i="87"/>
  <c r="N220" i="87"/>
  <c r="L58" i="87"/>
  <c r="K456" i="87"/>
  <c r="J472" i="87"/>
  <c r="L232" i="87"/>
  <c r="M93" i="87"/>
  <c r="N96" i="87"/>
  <c r="M169" i="87"/>
  <c r="N179" i="87"/>
  <c r="K183" i="87"/>
  <c r="H60" i="86"/>
  <c r="M160" i="87"/>
  <c r="M161" i="87"/>
  <c r="L277" i="87"/>
  <c r="K277" i="87"/>
  <c r="K259" i="87"/>
  <c r="K287" i="87"/>
  <c r="M317" i="87"/>
  <c r="L218" i="87"/>
  <c r="N216" i="87"/>
  <c r="K203" i="87"/>
  <c r="K147" i="87"/>
  <c r="L220" i="87"/>
  <c r="N351" i="87"/>
  <c r="M208" i="87"/>
  <c r="L302" i="87"/>
  <c r="M299" i="87"/>
  <c r="N359" i="87"/>
  <c r="N66" i="87"/>
  <c r="K392" i="87"/>
  <c r="M210" i="87"/>
  <c r="L283" i="87"/>
  <c r="L56" i="87"/>
  <c r="L143" i="87"/>
  <c r="K321" i="87"/>
  <c r="L67" i="87"/>
  <c r="L331" i="87"/>
  <c r="M100" i="87"/>
  <c r="K95" i="87"/>
  <c r="L161" i="87"/>
  <c r="N177" i="87"/>
  <c r="I60" i="86"/>
  <c r="N160" i="87"/>
  <c r="N158" i="87"/>
  <c r="N341" i="87"/>
  <c r="M349" i="87"/>
  <c r="L286" i="87"/>
  <c r="K292" i="87"/>
  <c r="L459" i="87"/>
  <c r="L192" i="87"/>
  <c r="L368" i="87"/>
  <c r="M131" i="87"/>
  <c r="N152" i="87"/>
  <c r="L237" i="87"/>
  <c r="N293" i="87"/>
  <c r="K136" i="87"/>
  <c r="M359" i="87"/>
  <c r="L214" i="87"/>
  <c r="K215" i="87"/>
  <c r="L199" i="87"/>
  <c r="K239" i="87"/>
  <c r="L318" i="87"/>
  <c r="M109" i="87"/>
  <c r="L142" i="87"/>
  <c r="N238" i="87"/>
  <c r="M318" i="87"/>
  <c r="N330" i="87"/>
  <c r="M201" i="87"/>
  <c r="M356" i="87"/>
  <c r="M343" i="87"/>
  <c r="K357" i="87"/>
  <c r="N355" i="87"/>
  <c r="N343" i="87"/>
  <c r="N373" i="87"/>
  <c r="L353" i="87"/>
  <c r="H132" i="86"/>
  <c r="M451" i="87"/>
  <c r="M448" i="87"/>
  <c r="N90" i="87"/>
  <c r="N93" i="87"/>
  <c r="K161" i="87"/>
  <c r="N176" i="87"/>
  <c r="N366" i="87"/>
  <c r="N284" i="87"/>
  <c r="K204" i="87"/>
  <c r="L251" i="87"/>
  <c r="L135" i="87"/>
  <c r="N314" i="87"/>
  <c r="L78" i="87"/>
  <c r="M390" i="87"/>
  <c r="N131" i="87"/>
  <c r="M69" i="87"/>
  <c r="L198" i="87"/>
  <c r="L254" i="87"/>
  <c r="L320" i="87"/>
  <c r="K75" i="87"/>
  <c r="M228" i="87"/>
  <c r="N463" i="87"/>
  <c r="L75" i="87"/>
  <c r="N372" i="87"/>
  <c r="K382" i="87"/>
  <c r="M220" i="87"/>
  <c r="M251" i="87"/>
  <c r="K214" i="87"/>
  <c r="M383" i="87"/>
  <c r="N108" i="87"/>
  <c r="N371" i="87"/>
  <c r="L250" i="87"/>
  <c r="L109" i="87"/>
  <c r="L366" i="87"/>
  <c r="N368" i="87"/>
  <c r="K391" i="87"/>
  <c r="K238" i="87"/>
  <c r="L234" i="87"/>
  <c r="N294" i="87"/>
  <c r="K53" i="87"/>
  <c r="M368" i="87"/>
  <c r="N111" i="87"/>
  <c r="N149" i="87"/>
  <c r="K65" i="87"/>
  <c r="N458" i="87"/>
  <c r="L209" i="87"/>
  <c r="M230" i="87"/>
  <c r="L55" i="87"/>
  <c r="N249" i="87"/>
  <c r="M64" i="87"/>
  <c r="L211" i="87"/>
  <c r="K227" i="87"/>
  <c r="L146" i="87"/>
  <c r="M207" i="87"/>
  <c r="M135" i="87"/>
  <c r="L152" i="87"/>
  <c r="K144" i="87"/>
  <c r="M303" i="87"/>
  <c r="N204" i="87"/>
  <c r="L303" i="87"/>
  <c r="M231" i="87"/>
  <c r="L404" i="87"/>
  <c r="N452" i="87"/>
  <c r="N254" i="87"/>
  <c r="K196" i="87"/>
  <c r="N68" i="87"/>
  <c r="N189" i="87"/>
  <c r="L390" i="87"/>
  <c r="L82" i="87"/>
  <c r="M382" i="87"/>
  <c r="M56" i="87"/>
  <c r="L203" i="87"/>
  <c r="K293" i="87"/>
  <c r="N447" i="87"/>
  <c r="K218" i="87"/>
  <c r="K363" i="87"/>
  <c r="L330" i="87"/>
  <c r="N329" i="87"/>
  <c r="N338" i="87"/>
  <c r="K356" i="87"/>
  <c r="K352" i="87"/>
  <c r="N357" i="87"/>
  <c r="L462" i="87"/>
  <c r="I132" i="86"/>
  <c r="N451" i="87"/>
  <c r="M355" i="87"/>
  <c r="N356" i="87"/>
  <c r="M352" i="87"/>
  <c r="L355" i="87"/>
  <c r="N364" i="87"/>
  <c r="M449" i="87"/>
  <c r="J47" i="87"/>
  <c r="M13" i="71"/>
  <c r="C13" i="71" s="1"/>
  <c r="L14" i="69"/>
  <c r="G14" i="69" s="1"/>
  <c r="K14" i="69"/>
  <c r="F14" i="69" s="1"/>
  <c r="J14" i="69"/>
  <c r="E14" i="69" s="1"/>
  <c r="M14" i="69"/>
  <c r="H14" i="69" s="1"/>
  <c r="F132" i="86"/>
  <c r="K15" i="69"/>
  <c r="F15" i="69" s="1"/>
  <c r="I50" i="86"/>
  <c r="I49" i="86" s="1"/>
  <c r="G50" i="86"/>
  <c r="G49" i="86" s="1"/>
  <c r="F50" i="86"/>
  <c r="F49" i="86" s="1"/>
  <c r="H50" i="86"/>
  <c r="H49" i="86" s="1"/>
  <c r="E31" i="86"/>
  <c r="E24" i="86"/>
  <c r="E22" i="86" s="1"/>
  <c r="L31" i="69"/>
  <c r="G31" i="69" s="1"/>
  <c r="M31" i="69"/>
  <c r="H31" i="69" s="1"/>
  <c r="J31" i="69"/>
  <c r="E31" i="69" s="1"/>
  <c r="Q296" i="87"/>
  <c r="J24" i="71" s="1"/>
  <c r="M33" i="69"/>
  <c r="H33" i="69" s="1"/>
  <c r="S378" i="87"/>
  <c r="L33" i="69"/>
  <c r="G33" i="69" s="1"/>
  <c r="M34" i="97"/>
  <c r="H34" i="97" s="1"/>
  <c r="J37" i="97"/>
  <c r="J34" i="97"/>
  <c r="E34" i="97" s="1"/>
  <c r="M495" i="87"/>
  <c r="Q437" i="87"/>
  <c r="P471" i="87"/>
  <c r="K34" i="97"/>
  <c r="F34" i="97" s="1"/>
  <c r="S471" i="87"/>
  <c r="L37" i="97"/>
  <c r="Q378" i="87"/>
  <c r="P437" i="87"/>
  <c r="J33" i="69"/>
  <c r="E33" i="69" s="1"/>
  <c r="L34" i="69"/>
  <c r="G34" i="69" s="1"/>
  <c r="K37" i="97"/>
  <c r="M37" i="97"/>
  <c r="F67" i="86"/>
  <c r="K34" i="69"/>
  <c r="F34" i="69" s="1"/>
  <c r="G27" i="86"/>
  <c r="G82" i="86"/>
  <c r="H82" i="86"/>
  <c r="F138" i="86"/>
  <c r="G43" i="86"/>
  <c r="M34" i="69"/>
  <c r="H34" i="69" s="1"/>
  <c r="I138" i="86"/>
  <c r="I82" i="86"/>
  <c r="I99" i="86"/>
  <c r="G138" i="86"/>
  <c r="I35" i="86"/>
  <c r="G59" i="86"/>
  <c r="F99" i="86"/>
  <c r="G99" i="86"/>
  <c r="I67" i="86"/>
  <c r="G35" i="86"/>
  <c r="H35" i="86"/>
  <c r="I58" i="86"/>
  <c r="G58" i="86"/>
  <c r="H58" i="86"/>
  <c r="F43" i="86"/>
  <c r="I27" i="86"/>
  <c r="H27" i="86"/>
  <c r="I59" i="86"/>
  <c r="H59" i="86"/>
  <c r="F82" i="86"/>
  <c r="G67" i="86"/>
  <c r="G42" i="86"/>
  <c r="H138" i="86"/>
  <c r="H99" i="86"/>
  <c r="H43" i="86"/>
  <c r="I43" i="86"/>
  <c r="F59" i="86"/>
  <c r="F27" i="86"/>
  <c r="F58" i="86"/>
  <c r="F42" i="86"/>
  <c r="I42" i="86"/>
  <c r="H67" i="86"/>
  <c r="H42" i="86"/>
  <c r="K29" i="69"/>
  <c r="F29" i="69" s="1"/>
  <c r="M30" i="69"/>
  <c r="H30" i="69" s="1"/>
  <c r="J29" i="69"/>
  <c r="E29" i="69" s="1"/>
  <c r="L29" i="69"/>
  <c r="G29" i="69" s="1"/>
  <c r="X377" i="25"/>
  <c r="H20" i="101" s="1"/>
  <c r="J30" i="69"/>
  <c r="E30" i="69" s="1"/>
  <c r="L46" i="69"/>
  <c r="K30" i="69"/>
  <c r="F30" i="69" s="1"/>
  <c r="Z377" i="25"/>
  <c r="J20" i="101" s="1"/>
  <c r="Y377" i="25"/>
  <c r="I20" i="101" s="1"/>
  <c r="L30" i="69"/>
  <c r="G30" i="69" s="1"/>
  <c r="K46" i="69"/>
  <c r="M29" i="69"/>
  <c r="H29" i="69" s="1"/>
  <c r="W377" i="25"/>
  <c r="G20" i="101" s="1"/>
  <c r="X436" i="25"/>
  <c r="W436" i="25"/>
  <c r="Y436" i="25"/>
  <c r="Z436" i="25"/>
  <c r="Q406" i="87"/>
  <c r="J27" i="71" s="1"/>
  <c r="J5" i="94"/>
  <c r="Q11" i="96"/>
  <c r="Q11" i="98"/>
  <c r="K10" i="98"/>
  <c r="K10" i="96"/>
  <c r="N10" i="98"/>
  <c r="N10" i="96"/>
  <c r="P5" i="94"/>
  <c r="H10" i="96"/>
  <c r="H10" i="98"/>
  <c r="K61" i="87"/>
  <c r="L61" i="87"/>
  <c r="M5" i="94"/>
  <c r="C10" i="94"/>
  <c r="M61" i="87"/>
  <c r="G5" i="94"/>
  <c r="C20" i="94"/>
  <c r="C14" i="94" s="1"/>
  <c r="E14" i="94"/>
  <c r="V40" i="25"/>
  <c r="C17" i="93"/>
  <c r="E17" i="93" s="1"/>
  <c r="G17" i="93" s="1"/>
  <c r="X470" i="25"/>
  <c r="Z470" i="25"/>
  <c r="W470" i="25"/>
  <c r="Z405" i="25"/>
  <c r="Z137" i="25"/>
  <c r="I40" i="86" s="1"/>
  <c r="W495" i="25"/>
  <c r="Y32" i="25"/>
  <c r="Z295" i="25"/>
  <c r="W295" i="25"/>
  <c r="W323" i="25"/>
  <c r="X32" i="25"/>
  <c r="Y323" i="25"/>
  <c r="W137" i="25"/>
  <c r="F40" i="86" s="1"/>
  <c r="W32" i="25"/>
  <c r="X323" i="25"/>
  <c r="X137" i="25"/>
  <c r="G40" i="86" s="1"/>
  <c r="Z323" i="25"/>
  <c r="Y495" i="25"/>
  <c r="X295" i="25"/>
  <c r="Z32" i="25"/>
  <c r="Y137" i="25"/>
  <c r="H40" i="86" s="1"/>
  <c r="W405" i="25"/>
  <c r="Y470" i="25"/>
  <c r="C29" i="93"/>
  <c r="C25" i="93"/>
  <c r="E25" i="93" s="1"/>
  <c r="G25" i="93" s="1"/>
  <c r="X495" i="25"/>
  <c r="L495" i="87" s="1"/>
  <c r="Y405" i="25"/>
  <c r="X405" i="25"/>
  <c r="Y295" i="25"/>
  <c r="Z495" i="25"/>
  <c r="X280" i="25"/>
  <c r="W280" i="25"/>
  <c r="Y280" i="25"/>
  <c r="Z280" i="25"/>
  <c r="C19" i="93"/>
  <c r="E19" i="93" s="1"/>
  <c r="G19" i="93" s="1"/>
  <c r="C26" i="93"/>
  <c r="J8" i="25"/>
  <c r="D8" i="87" s="1"/>
  <c r="K84" i="25"/>
  <c r="E84" i="87" s="1"/>
  <c r="K222" i="25"/>
  <c r="E222" i="87" s="1"/>
  <c r="K405" i="25"/>
  <c r="E405" i="87" s="1"/>
  <c r="K255" i="25"/>
  <c r="E255" i="87" s="1"/>
  <c r="K105" i="25"/>
  <c r="E105" i="87" s="1"/>
  <c r="K323" i="25"/>
  <c r="E323" i="87" s="1"/>
  <c r="K495" i="25"/>
  <c r="E495" i="87" s="1"/>
  <c r="K186" i="25"/>
  <c r="E186" i="87" s="1"/>
  <c r="K137" i="25"/>
  <c r="E137" i="87" s="1"/>
  <c r="C11" i="93"/>
  <c r="E11" i="93" s="1"/>
  <c r="G11" i="93" s="1"/>
  <c r="C12" i="93"/>
  <c r="E12" i="93" s="1"/>
  <c r="G12" i="93" s="1"/>
  <c r="H6" i="70"/>
  <c r="V379" i="25"/>
  <c r="C27" i="93"/>
  <c r="E27" i="93" s="1"/>
  <c r="G27" i="93" s="1"/>
  <c r="H14" i="70"/>
  <c r="V156" i="25"/>
  <c r="M14" i="70"/>
  <c r="C20" i="93"/>
  <c r="E20" i="93" s="1"/>
  <c r="G20" i="93" s="1"/>
  <c r="V107" i="25"/>
  <c r="V297" i="25"/>
  <c r="V224" i="25"/>
  <c r="E97" i="102" l="1"/>
  <c r="I97" i="102" s="1"/>
  <c r="B42" i="102"/>
  <c r="F42" i="102" s="1"/>
  <c r="C100" i="102"/>
  <c r="G100" i="102" s="1"/>
  <c r="D98" i="102"/>
  <c r="H98" i="102" s="1"/>
  <c r="D41" i="102"/>
  <c r="H41" i="102" s="1"/>
  <c r="B13" i="102"/>
  <c r="F13" i="102" s="1"/>
  <c r="E12" i="102"/>
  <c r="I12" i="102" s="1"/>
  <c r="F98" i="102"/>
  <c r="J98" i="102" s="1"/>
  <c r="C99" i="102"/>
  <c r="G99" i="102" s="1"/>
  <c r="E13" i="102"/>
  <c r="I13" i="102" s="1"/>
  <c r="C105" i="102"/>
  <c r="G105" i="102" s="1"/>
  <c r="F100" i="102"/>
  <c r="J100" i="102" s="1"/>
  <c r="C40" i="102"/>
  <c r="G40" i="102" s="1"/>
  <c r="B12" i="102"/>
  <c r="F12" i="102" s="1"/>
  <c r="C104" i="102"/>
  <c r="G104" i="102" s="1"/>
  <c r="D12" i="102"/>
  <c r="H12" i="102" s="1"/>
  <c r="E104" i="102"/>
  <c r="I104" i="102" s="1"/>
  <c r="C12" i="102"/>
  <c r="G12" i="102" s="1"/>
  <c r="B41" i="102"/>
  <c r="F41" i="102" s="1"/>
  <c r="D15" i="102"/>
  <c r="H15" i="102" s="1"/>
  <c r="C15" i="102"/>
  <c r="G15" i="102" s="1"/>
  <c r="C13" i="102"/>
  <c r="G13" i="102" s="1"/>
  <c r="C107" i="102"/>
  <c r="G107" i="102" s="1"/>
  <c r="D13" i="102"/>
  <c r="H13" i="102" s="1"/>
  <c r="B45" i="102"/>
  <c r="F45" i="102" s="1"/>
  <c r="E40" i="102"/>
  <c r="I40" i="102" s="1"/>
  <c r="C38" i="102"/>
  <c r="G38" i="102" s="1"/>
  <c r="D97" i="102"/>
  <c r="H97" i="102" s="1"/>
  <c r="D105" i="102"/>
  <c r="H105" i="102" s="1"/>
  <c r="E103" i="102"/>
  <c r="I103" i="102" s="1"/>
  <c r="B15" i="102"/>
  <c r="F15" i="102" s="1"/>
  <c r="E41" i="102"/>
  <c r="I41" i="102" s="1"/>
  <c r="F105" i="102"/>
  <c r="J105" i="102" s="1"/>
  <c r="E15" i="102"/>
  <c r="I15" i="102" s="1"/>
  <c r="C11" i="102"/>
  <c r="G11" i="102" s="1"/>
  <c r="C14" i="102"/>
  <c r="G14" i="102" s="1"/>
  <c r="F99" i="102"/>
  <c r="J99" i="102" s="1"/>
  <c r="C6" i="102"/>
  <c r="G6" i="102" s="1"/>
  <c r="C9" i="102"/>
  <c r="G9" i="102" s="1"/>
  <c r="B11" i="102"/>
  <c r="F11" i="102" s="1"/>
  <c r="C7" i="102"/>
  <c r="G7" i="102" s="1"/>
  <c r="C98" i="102"/>
  <c r="G98" i="102" s="1"/>
  <c r="B16" i="102"/>
  <c r="F16" i="102" s="1"/>
  <c r="B7" i="102"/>
  <c r="F7" i="102" s="1"/>
  <c r="B40" i="102"/>
  <c r="F40" i="102" s="1"/>
  <c r="C106" i="102"/>
  <c r="G106" i="102" s="1"/>
  <c r="F103" i="102"/>
  <c r="J103" i="102" s="1"/>
  <c r="D10" i="102"/>
  <c r="H10" i="102" s="1"/>
  <c r="E98" i="102"/>
  <c r="I98" i="102" s="1"/>
  <c r="D103" i="102"/>
  <c r="D16" i="102"/>
  <c r="H16" i="102" s="1"/>
  <c r="C39" i="102"/>
  <c r="G39" i="102" s="1"/>
  <c r="D42" i="102"/>
  <c r="H42" i="102" s="1"/>
  <c r="D106" i="102"/>
  <c r="H106" i="102" s="1"/>
  <c r="D107" i="102"/>
  <c r="H107" i="102" s="1"/>
  <c r="E106" i="102"/>
  <c r="I106" i="102" s="1"/>
  <c r="E14" i="102"/>
  <c r="I14" i="102" s="1"/>
  <c r="F97" i="102"/>
  <c r="J97" i="102" s="1"/>
  <c r="D38" i="102"/>
  <c r="H38" i="102" s="1"/>
  <c r="E8" i="102"/>
  <c r="I8" i="102" s="1"/>
  <c r="C97" i="102"/>
  <c r="G97" i="102" s="1"/>
  <c r="E45" i="102"/>
  <c r="I45" i="102" s="1"/>
  <c r="D99" i="102"/>
  <c r="H99" i="102" s="1"/>
  <c r="F106" i="102"/>
  <c r="J106" i="102" s="1"/>
  <c r="C37" i="102"/>
  <c r="G37" i="102" s="1"/>
  <c r="C42" i="102"/>
  <c r="G42" i="102" s="1"/>
  <c r="C103" i="102"/>
  <c r="G103" i="102" s="1"/>
  <c r="F104" i="102"/>
  <c r="J104" i="102" s="1"/>
  <c r="E100" i="102"/>
  <c r="I100" i="102" s="1"/>
  <c r="B43" i="102"/>
  <c r="F43" i="102" s="1"/>
  <c r="E105" i="102"/>
  <c r="I105" i="102" s="1"/>
  <c r="F107" i="102"/>
  <c r="J107" i="102" s="1"/>
  <c r="E99" i="102"/>
  <c r="I99" i="102" s="1"/>
  <c r="D100" i="102"/>
  <c r="H100" i="102" s="1"/>
  <c r="E107" i="102"/>
  <c r="I107" i="102" s="1"/>
  <c r="D104" i="102"/>
  <c r="H104" i="102" s="1"/>
  <c r="D9" i="102"/>
  <c r="H9" i="102" s="1"/>
  <c r="B9" i="102"/>
  <c r="F9" i="102" s="1"/>
  <c r="D14" i="102"/>
  <c r="H14" i="102" s="1"/>
  <c r="E10" i="102"/>
  <c r="D37" i="102"/>
  <c r="H37" i="102" s="1"/>
  <c r="D6" i="102"/>
  <c r="H6" i="102" s="1"/>
  <c r="C41" i="102"/>
  <c r="G41" i="102" s="1"/>
  <c r="B37" i="102"/>
  <c r="F37" i="102" s="1"/>
  <c r="E39" i="102"/>
  <c r="I39" i="102" s="1"/>
  <c r="B8" i="102"/>
  <c r="F8" i="102" s="1"/>
  <c r="D43" i="102"/>
  <c r="H43" i="102" s="1"/>
  <c r="D45" i="102"/>
  <c r="H45" i="102" s="1"/>
  <c r="E16" i="102"/>
  <c r="I16" i="102" s="1"/>
  <c r="D40" i="102"/>
  <c r="H40" i="102" s="1"/>
  <c r="B6" i="102"/>
  <c r="F6" i="102" s="1"/>
  <c r="E38" i="102"/>
  <c r="I38" i="102" s="1"/>
  <c r="B39" i="102"/>
  <c r="F39" i="102" s="1"/>
  <c r="E6" i="102"/>
  <c r="I6" i="102" s="1"/>
  <c r="C43" i="102"/>
  <c r="G43" i="102" s="1"/>
  <c r="D39" i="102"/>
  <c r="H39" i="102" s="1"/>
  <c r="D11" i="102"/>
  <c r="H11" i="102" s="1"/>
  <c r="D7" i="102"/>
  <c r="H7" i="102" s="1"/>
  <c r="E42" i="102"/>
  <c r="I42" i="102" s="1"/>
  <c r="C10" i="102"/>
  <c r="D8" i="102"/>
  <c r="H8" i="102" s="1"/>
  <c r="B38" i="102"/>
  <c r="F38" i="102" s="1"/>
  <c r="E37" i="102"/>
  <c r="I37" i="102" s="1"/>
  <c r="E7" i="102"/>
  <c r="I7" i="102" s="1"/>
  <c r="C45" i="102"/>
  <c r="G45" i="102" s="1"/>
  <c r="C16" i="102"/>
  <c r="G16" i="102" s="1"/>
  <c r="E9" i="102"/>
  <c r="I9" i="102" s="1"/>
  <c r="B10" i="102"/>
  <c r="F10" i="102" s="1"/>
  <c r="B14" i="102"/>
  <c r="F14" i="102" s="1"/>
  <c r="E43" i="102"/>
  <c r="I43" i="102" s="1"/>
  <c r="E11" i="102"/>
  <c r="I11" i="102" s="1"/>
  <c r="C8" i="102"/>
  <c r="G8" i="102" s="1"/>
  <c r="S296" i="87"/>
  <c r="L24" i="71" s="1"/>
  <c r="S29" i="93"/>
  <c r="F29" i="93"/>
  <c r="E29" i="93"/>
  <c r="G29" i="93" s="1"/>
  <c r="Q13" i="97"/>
  <c r="N20" i="97"/>
  <c r="L137" i="87"/>
  <c r="P13" i="97"/>
  <c r="M470" i="87"/>
  <c r="K232" i="87"/>
  <c r="N137" i="87"/>
  <c r="M323" i="87"/>
  <c r="L295" i="87"/>
  <c r="K470" i="87"/>
  <c r="R13" i="97"/>
  <c r="R39" i="97"/>
  <c r="H39" i="97" s="1"/>
  <c r="Q39" i="97"/>
  <c r="G39" i="97" s="1"/>
  <c r="P39" i="97"/>
  <c r="F39" i="97" s="1"/>
  <c r="D14" i="93"/>
  <c r="D16" i="93"/>
  <c r="N36" i="97"/>
  <c r="H115" i="86"/>
  <c r="H113" i="86" s="1"/>
  <c r="M405" i="87"/>
  <c r="F123" i="86"/>
  <c r="F121" i="86" s="1"/>
  <c r="F118" i="86" s="1"/>
  <c r="K436" i="87"/>
  <c r="I83" i="86"/>
  <c r="I81" i="86" s="1"/>
  <c r="N280" i="87"/>
  <c r="K323" i="87"/>
  <c r="N470" i="87"/>
  <c r="H83" i="86"/>
  <c r="H81" i="86" s="1"/>
  <c r="M280" i="87"/>
  <c r="K295" i="87"/>
  <c r="G123" i="86"/>
  <c r="G121" i="86" s="1"/>
  <c r="G118" i="86" s="1"/>
  <c r="L436" i="87"/>
  <c r="H107" i="86"/>
  <c r="H105" i="86" s="1"/>
  <c r="M377" i="87"/>
  <c r="M50" i="87"/>
  <c r="J139" i="87"/>
  <c r="K51" i="87"/>
  <c r="J86" i="87"/>
  <c r="J407" i="87"/>
  <c r="T406" i="87"/>
  <c r="N50" i="87"/>
  <c r="F83" i="86"/>
  <c r="F81" i="86" s="1"/>
  <c r="K280" i="87"/>
  <c r="N295" i="87"/>
  <c r="I107" i="86"/>
  <c r="I105" i="86" s="1"/>
  <c r="N377" i="87"/>
  <c r="G83" i="86"/>
  <c r="G81" i="86" s="1"/>
  <c r="L280" i="87"/>
  <c r="L323" i="87"/>
  <c r="J40" i="87"/>
  <c r="F115" i="86"/>
  <c r="F113" i="86" s="1"/>
  <c r="K405" i="87"/>
  <c r="I123" i="86"/>
  <c r="I121" i="86" s="1"/>
  <c r="I118" i="86" s="1"/>
  <c r="N436" i="87"/>
  <c r="F107" i="86"/>
  <c r="F105" i="86" s="1"/>
  <c r="K377" i="87"/>
  <c r="M295" i="87"/>
  <c r="M137" i="87"/>
  <c r="K137" i="87"/>
  <c r="H123" i="86"/>
  <c r="H121" i="86" s="1"/>
  <c r="H118" i="86" s="1"/>
  <c r="M436" i="87"/>
  <c r="L51" i="87"/>
  <c r="G107" i="86"/>
  <c r="G105" i="86" s="1"/>
  <c r="L377" i="87"/>
  <c r="G115" i="86"/>
  <c r="G113" i="86" s="1"/>
  <c r="L405" i="87"/>
  <c r="I115" i="86"/>
  <c r="I113" i="86" s="1"/>
  <c r="J49" i="87"/>
  <c r="T48" i="87"/>
  <c r="I98" i="86"/>
  <c r="I97" i="86" s="1"/>
  <c r="G98" i="86"/>
  <c r="G97" i="86" s="1"/>
  <c r="H98" i="86"/>
  <c r="H97" i="86" s="1"/>
  <c r="F98" i="86"/>
  <c r="F97" i="86" s="1"/>
  <c r="E95" i="86"/>
  <c r="E111" i="86"/>
  <c r="X29" i="93"/>
  <c r="I29" i="93"/>
  <c r="N29" i="93"/>
  <c r="Q471" i="87"/>
  <c r="P106" i="87"/>
  <c r="R106" i="87"/>
  <c r="K17" i="71" s="1"/>
  <c r="P281" i="87"/>
  <c r="S281" i="87"/>
  <c r="R437" i="87"/>
  <c r="K28" i="71" s="1"/>
  <c r="P296" i="87"/>
  <c r="I24" i="71" s="1"/>
  <c r="S437" i="87"/>
  <c r="L28" i="71" s="1"/>
  <c r="R296" i="87"/>
  <c r="K24" i="71" s="1"/>
  <c r="Q106" i="87"/>
  <c r="J17" i="71" s="1"/>
  <c r="N495" i="87"/>
  <c r="Q281" i="87"/>
  <c r="R378" i="87"/>
  <c r="R256" i="87"/>
  <c r="K22" i="71" s="1"/>
  <c r="P378" i="87"/>
  <c r="I26" i="71" s="1"/>
  <c r="S256" i="87"/>
  <c r="L22" i="71" s="1"/>
  <c r="R471" i="87"/>
  <c r="K29" i="71" s="1"/>
  <c r="Q256" i="87"/>
  <c r="S106" i="87"/>
  <c r="K32" i="69"/>
  <c r="J12" i="98" s="1"/>
  <c r="I12" i="98" s="1"/>
  <c r="G32" i="69"/>
  <c r="H8" i="99" s="1"/>
  <c r="K32" i="97"/>
  <c r="F32" i="97"/>
  <c r="K495" i="87"/>
  <c r="N405" i="87"/>
  <c r="P256" i="87"/>
  <c r="L32" i="69"/>
  <c r="L32" i="97"/>
  <c r="L470" i="87"/>
  <c r="N323" i="87"/>
  <c r="R281" i="87"/>
  <c r="E32" i="69"/>
  <c r="F8" i="99" s="1"/>
  <c r="J32" i="69"/>
  <c r="M32" i="97"/>
  <c r="J32" i="97"/>
  <c r="M32" i="69"/>
  <c r="F32" i="69"/>
  <c r="G8" i="99" s="1"/>
  <c r="H32" i="69"/>
  <c r="I8" i="99" s="1"/>
  <c r="R324" i="87"/>
  <c r="P324" i="87"/>
  <c r="S324" i="87"/>
  <c r="Q324" i="87"/>
  <c r="R406" i="87"/>
  <c r="P406" i="87"/>
  <c r="I27" i="71" s="1"/>
  <c r="S406" i="87"/>
  <c r="L27" i="71" s="1"/>
  <c r="L26" i="71"/>
  <c r="J26" i="71"/>
  <c r="I28" i="71"/>
  <c r="I29" i="71"/>
  <c r="J28" i="71"/>
  <c r="L29" i="71"/>
  <c r="D13" i="87"/>
  <c r="M37" i="69"/>
  <c r="P15" i="98" s="1"/>
  <c r="J37" i="69"/>
  <c r="G14" i="96" s="1"/>
  <c r="G39" i="69"/>
  <c r="Q8" i="98"/>
  <c r="Q8" i="96"/>
  <c r="M14" i="96"/>
  <c r="M15" i="98"/>
  <c r="H8" i="96"/>
  <c r="H8" i="98"/>
  <c r="E8" i="96"/>
  <c r="E8" i="98"/>
  <c r="N8" i="98"/>
  <c r="N8" i="96"/>
  <c r="K8" i="96"/>
  <c r="K8" i="98"/>
  <c r="F46" i="69"/>
  <c r="J20" i="98"/>
  <c r="I20" i="98" s="1"/>
  <c r="J19" i="96"/>
  <c r="I19" i="96" s="1"/>
  <c r="G46" i="69"/>
  <c r="M19" i="96"/>
  <c r="L19" i="96" s="1"/>
  <c r="M20" i="98"/>
  <c r="L20" i="98" s="1"/>
  <c r="K37" i="69"/>
  <c r="F39" i="69"/>
  <c r="C15" i="93"/>
  <c r="H57" i="86"/>
  <c r="G57" i="86"/>
  <c r="F25" i="86"/>
  <c r="H41" i="86"/>
  <c r="F57" i="86"/>
  <c r="F73" i="86"/>
  <c r="H25" i="86"/>
  <c r="F41" i="86"/>
  <c r="G41" i="86"/>
  <c r="I73" i="86"/>
  <c r="I41" i="86"/>
  <c r="H73" i="86"/>
  <c r="G73" i="86"/>
  <c r="G25" i="86"/>
  <c r="I25" i="86"/>
  <c r="I57" i="86"/>
  <c r="AA255" i="25"/>
  <c r="AA222" i="25"/>
  <c r="AA84" i="25"/>
  <c r="AA495" i="25"/>
  <c r="AA405" i="25"/>
  <c r="AA323" i="25"/>
  <c r="AA186" i="25"/>
  <c r="AA105" i="25"/>
  <c r="AA137" i="25"/>
  <c r="AA154" i="25"/>
  <c r="H5" i="70"/>
  <c r="C14" i="70"/>
  <c r="V188" i="25"/>
  <c r="E108" i="102" l="1"/>
  <c r="I108" i="102" s="1"/>
  <c r="E17" i="102"/>
  <c r="I17" i="102" s="1"/>
  <c r="C17" i="102"/>
  <c r="G17" i="102" s="1"/>
  <c r="C108" i="102"/>
  <c r="G108" i="102" s="1"/>
  <c r="F108" i="102"/>
  <c r="J108" i="102" s="1"/>
  <c r="D17" i="102"/>
  <c r="H17" i="102" s="1"/>
  <c r="B17" i="102"/>
  <c r="F17" i="102" s="1"/>
  <c r="D108" i="102"/>
  <c r="H108" i="102" s="1"/>
  <c r="H103" i="102"/>
  <c r="G10" i="102"/>
  <c r="I10" i="102"/>
  <c r="I46" i="97"/>
  <c r="O186" i="87"/>
  <c r="I24" i="97" s="1"/>
  <c r="O137" i="87"/>
  <c r="I39" i="97" s="1"/>
  <c r="I39" i="69"/>
  <c r="D39" i="69" s="1"/>
  <c r="D37" i="69" s="1"/>
  <c r="D36" i="69" s="1"/>
  <c r="O154" i="87"/>
  <c r="I23" i="97" s="1"/>
  <c r="I35" i="97"/>
  <c r="D35" i="97" s="1"/>
  <c r="O255" i="87"/>
  <c r="I13" i="97" s="1"/>
  <c r="D13" i="97" s="1"/>
  <c r="I13" i="69"/>
  <c r="D13" i="69" s="1"/>
  <c r="I29" i="97"/>
  <c r="N25" i="97"/>
  <c r="D25" i="97" s="1"/>
  <c r="F14" i="93"/>
  <c r="J224" i="87"/>
  <c r="J107" i="87"/>
  <c r="M27" i="71"/>
  <c r="C27" i="71" s="1"/>
  <c r="J406" i="87"/>
  <c r="J297" i="87"/>
  <c r="M15" i="71"/>
  <c r="J48" i="87"/>
  <c r="T378" i="87"/>
  <c r="M26" i="71" s="1"/>
  <c r="J379" i="87"/>
  <c r="J156" i="87"/>
  <c r="I23" i="71"/>
  <c r="I17" i="71"/>
  <c r="E63" i="86"/>
  <c r="J29" i="71"/>
  <c r="L23" i="71"/>
  <c r="K23" i="71"/>
  <c r="K26" i="71"/>
  <c r="J22" i="71"/>
  <c r="J23" i="71"/>
  <c r="I22" i="71"/>
  <c r="L17" i="71"/>
  <c r="J12" i="96"/>
  <c r="I12" i="96" s="1"/>
  <c r="H32" i="97"/>
  <c r="P12" i="98"/>
  <c r="O12" i="98" s="1"/>
  <c r="P12" i="96"/>
  <c r="O12" i="96" s="1"/>
  <c r="G12" i="98"/>
  <c r="F12" i="98" s="1"/>
  <c r="G12" i="96"/>
  <c r="F12" i="96" s="1"/>
  <c r="M12" i="96"/>
  <c r="L12" i="96" s="1"/>
  <c r="M12" i="98"/>
  <c r="L12" i="98" s="1"/>
  <c r="E32" i="97"/>
  <c r="O85" i="87"/>
  <c r="G32" i="97"/>
  <c r="I23" i="69"/>
  <c r="J25" i="71"/>
  <c r="I45" i="69"/>
  <c r="L25" i="71"/>
  <c r="V84" i="25"/>
  <c r="E16" i="93" s="1"/>
  <c r="I24" i="69"/>
  <c r="I25" i="71"/>
  <c r="I29" i="69"/>
  <c r="I35" i="69"/>
  <c r="K25" i="71"/>
  <c r="K27" i="71"/>
  <c r="J405" i="87"/>
  <c r="O378" i="87"/>
  <c r="J495" i="87"/>
  <c r="O471" i="87"/>
  <c r="O296" i="87"/>
  <c r="H24" i="71" s="1"/>
  <c r="V255" i="25"/>
  <c r="E13" i="87"/>
  <c r="V186" i="25"/>
  <c r="V222" i="25"/>
  <c r="E21" i="93" s="1"/>
  <c r="G21" i="93" s="1"/>
  <c r="V105" i="25"/>
  <c r="E35" i="86" s="1"/>
  <c r="G15" i="98"/>
  <c r="P14" i="96"/>
  <c r="J14" i="96"/>
  <c r="J15" i="98"/>
  <c r="V323" i="25"/>
  <c r="N31" i="97" s="1"/>
  <c r="D31" i="97" s="1"/>
  <c r="V405" i="25"/>
  <c r="V495" i="25"/>
  <c r="T471" i="87" s="1"/>
  <c r="M29" i="71" s="1"/>
  <c r="AA13" i="25"/>
  <c r="O13" i="87" s="1"/>
  <c r="V154" i="25"/>
  <c r="V137" i="25"/>
  <c r="K10" i="25"/>
  <c r="E10" i="87" s="1"/>
  <c r="J10" i="25"/>
  <c r="D10" i="87" s="1"/>
  <c r="K280" i="25"/>
  <c r="E280" i="87" s="1"/>
  <c r="K295" i="25"/>
  <c r="E295" i="87" s="1"/>
  <c r="K377" i="25"/>
  <c r="E377" i="87" s="1"/>
  <c r="K470" i="25"/>
  <c r="E470" i="87" s="1"/>
  <c r="V257" i="25"/>
  <c r="V9" i="25"/>
  <c r="E75" i="86" l="1"/>
  <c r="E73" i="86" s="1"/>
  <c r="F21" i="101"/>
  <c r="O106" i="87"/>
  <c r="O223" i="87"/>
  <c r="H21" i="71" s="1"/>
  <c r="E40" i="86"/>
  <c r="E8" i="86" s="1"/>
  <c r="F45" i="101"/>
  <c r="F44" i="101" s="1"/>
  <c r="G16" i="93"/>
  <c r="I37" i="97"/>
  <c r="I36" i="97" s="1"/>
  <c r="D39" i="97"/>
  <c r="N24" i="97"/>
  <c r="D24" i="97" s="1"/>
  <c r="N23" i="97"/>
  <c r="D23" i="97" s="1"/>
  <c r="I18" i="97"/>
  <c r="I501" i="87"/>
  <c r="T85" i="87"/>
  <c r="M16" i="71" s="1"/>
  <c r="N45" i="97"/>
  <c r="C15" i="71"/>
  <c r="T223" i="87"/>
  <c r="M21" i="71" s="1"/>
  <c r="E28" i="86"/>
  <c r="E21" i="86" s="1"/>
  <c r="J84" i="87"/>
  <c r="J188" i="87"/>
  <c r="E68" i="86"/>
  <c r="J222" i="87"/>
  <c r="J9" i="87"/>
  <c r="T155" i="87"/>
  <c r="M19" i="71" s="1"/>
  <c r="F33" i="101"/>
  <c r="F43" i="101"/>
  <c r="E79" i="86"/>
  <c r="E39" i="86"/>
  <c r="E71" i="86"/>
  <c r="E55" i="86"/>
  <c r="E47" i="86"/>
  <c r="I18" i="69"/>
  <c r="E34" i="86"/>
  <c r="E98" i="86"/>
  <c r="E97" i="86" s="1"/>
  <c r="E139" i="86"/>
  <c r="E137" i="86" s="1"/>
  <c r="E115" i="86"/>
  <c r="E113" i="86" s="1"/>
  <c r="E109" i="86" s="1"/>
  <c r="O138" i="87"/>
  <c r="J255" i="87"/>
  <c r="J105" i="87"/>
  <c r="J137" i="87"/>
  <c r="O155" i="87"/>
  <c r="H19" i="71" s="1"/>
  <c r="J186" i="87"/>
  <c r="H29" i="71"/>
  <c r="J471" i="87"/>
  <c r="H17" i="71"/>
  <c r="H26" i="71"/>
  <c r="J378" i="87"/>
  <c r="H16" i="71"/>
  <c r="D21" i="93"/>
  <c r="E62" i="86"/>
  <c r="E117" i="86"/>
  <c r="I37" i="69"/>
  <c r="I36" i="69" s="1"/>
  <c r="D13" i="98"/>
  <c r="C13" i="98" s="1"/>
  <c r="D18" i="96"/>
  <c r="D19" i="98"/>
  <c r="C19" i="98" s="1"/>
  <c r="D45" i="69"/>
  <c r="D23" i="69"/>
  <c r="D24" i="69"/>
  <c r="D29" i="69"/>
  <c r="D25" i="69"/>
  <c r="AA470" i="25"/>
  <c r="J11" i="25"/>
  <c r="D11" i="87" s="1"/>
  <c r="AA10" i="25"/>
  <c r="O10" i="87" s="1"/>
  <c r="D35" i="69"/>
  <c r="E9" i="99" s="1"/>
  <c r="AA377" i="25"/>
  <c r="I48" i="97" s="1"/>
  <c r="D48" i="97" s="1"/>
  <c r="E31" i="93" s="1"/>
  <c r="AA295" i="25"/>
  <c r="AA280" i="25"/>
  <c r="D17" i="93"/>
  <c r="K11" i="25"/>
  <c r="E11" i="87" s="1"/>
  <c r="V13" i="25"/>
  <c r="V438" i="25"/>
  <c r="U501" i="25" s="1"/>
  <c r="V325" i="25"/>
  <c r="V282" i="25"/>
  <c r="K33" i="25"/>
  <c r="E33" i="87" s="1"/>
  <c r="J33" i="25"/>
  <c r="D33" i="87" s="1"/>
  <c r="E33" i="86" l="1"/>
  <c r="E29" i="86" s="1"/>
  <c r="I500" i="87"/>
  <c r="I47" i="97"/>
  <c r="D37" i="97"/>
  <c r="D36" i="97" s="1"/>
  <c r="E11" i="99" s="1"/>
  <c r="E10" i="99" s="1"/>
  <c r="O295" i="87"/>
  <c r="I30" i="97" s="1"/>
  <c r="M47" i="97"/>
  <c r="R47" i="97"/>
  <c r="D20" i="93"/>
  <c r="R46" i="97"/>
  <c r="D19" i="93"/>
  <c r="J223" i="87"/>
  <c r="R46" i="69"/>
  <c r="R45" i="69"/>
  <c r="R47" i="69"/>
  <c r="Q20" i="96" s="1"/>
  <c r="M46" i="69"/>
  <c r="T106" i="87"/>
  <c r="N29" i="97"/>
  <c r="D29" i="97" s="1"/>
  <c r="J85" i="87"/>
  <c r="D46" i="97"/>
  <c r="E13" i="99" s="1"/>
  <c r="E103" i="86"/>
  <c r="T138" i="87"/>
  <c r="M18" i="71" s="1"/>
  <c r="J154" i="87"/>
  <c r="J438" i="87"/>
  <c r="T187" i="87"/>
  <c r="J323" i="87"/>
  <c r="T296" i="87"/>
  <c r="M24" i="71" s="1"/>
  <c r="C24" i="71" s="1"/>
  <c r="J257" i="87"/>
  <c r="I30" i="69"/>
  <c r="E93" i="86"/>
  <c r="E94" i="86"/>
  <c r="E133" i="86"/>
  <c r="E134" i="86"/>
  <c r="E30" i="86"/>
  <c r="E130" i="86"/>
  <c r="E10" i="86" s="1"/>
  <c r="E110" i="86"/>
  <c r="H18" i="71"/>
  <c r="J155" i="87"/>
  <c r="I46" i="69"/>
  <c r="I47" i="69"/>
  <c r="D20" i="96" s="1"/>
  <c r="C20" i="96" s="1"/>
  <c r="D25" i="93"/>
  <c r="O437" i="87"/>
  <c r="E61" i="86"/>
  <c r="E45" i="86"/>
  <c r="E46" i="86"/>
  <c r="D14" i="96"/>
  <c r="C14" i="96" s="1"/>
  <c r="D15" i="98"/>
  <c r="C15" i="98" s="1"/>
  <c r="E70" i="86"/>
  <c r="E69" i="86"/>
  <c r="E53" i="86"/>
  <c r="E54" i="86"/>
  <c r="D27" i="93"/>
  <c r="E38" i="86"/>
  <c r="E37" i="86"/>
  <c r="C18" i="96"/>
  <c r="D18" i="69"/>
  <c r="V377" i="25"/>
  <c r="F20" i="101" s="1"/>
  <c r="AA11" i="25"/>
  <c r="O11" i="87" s="1"/>
  <c r="V470" i="25"/>
  <c r="C26" i="71"/>
  <c r="C21" i="71"/>
  <c r="V295" i="25"/>
  <c r="F39" i="101" s="1"/>
  <c r="AA33" i="25"/>
  <c r="O33" i="87" s="1"/>
  <c r="C29" i="71"/>
  <c r="V280" i="25"/>
  <c r="F19" i="101" s="1"/>
  <c r="C19" i="71"/>
  <c r="V10" i="25"/>
  <c r="V8" i="25"/>
  <c r="D18" i="93" l="1"/>
  <c r="N15" i="97"/>
  <c r="D15" i="97" s="1"/>
  <c r="E26" i="93"/>
  <c r="J138" i="87"/>
  <c r="C18" i="71"/>
  <c r="Q19" i="96"/>
  <c r="Q20" i="98"/>
  <c r="T256" i="87"/>
  <c r="M22" i="71" s="1"/>
  <c r="N14" i="97"/>
  <c r="D14" i="97" s="1"/>
  <c r="N30" i="97"/>
  <c r="D30" i="97" s="1"/>
  <c r="P19" i="96"/>
  <c r="P20" i="98"/>
  <c r="H46" i="69"/>
  <c r="M17" i="71"/>
  <c r="C17" i="71" s="1"/>
  <c r="J106" i="87"/>
  <c r="J13" i="87"/>
  <c r="N18" i="97"/>
  <c r="D18" i="97" s="1"/>
  <c r="N11" i="97"/>
  <c r="J282" i="87"/>
  <c r="M9" i="71"/>
  <c r="E131" i="86"/>
  <c r="E129" i="86" s="1"/>
  <c r="I17" i="97"/>
  <c r="J295" i="87"/>
  <c r="F41" i="101"/>
  <c r="J377" i="87"/>
  <c r="T12" i="87"/>
  <c r="M8" i="71" s="1"/>
  <c r="M20" i="71"/>
  <c r="C20" i="71" s="1"/>
  <c r="J187" i="87"/>
  <c r="J325" i="87"/>
  <c r="E83" i="86"/>
  <c r="E81" i="86" s="1"/>
  <c r="F42" i="101"/>
  <c r="F24" i="101"/>
  <c r="E87" i="86"/>
  <c r="E85" i="86" s="1"/>
  <c r="E108" i="86"/>
  <c r="E12" i="86" s="1"/>
  <c r="D47" i="97"/>
  <c r="D45" i="97" s="1"/>
  <c r="I45" i="97"/>
  <c r="J280" i="87"/>
  <c r="O256" i="87"/>
  <c r="H22" i="71" s="1"/>
  <c r="D47" i="69"/>
  <c r="E15" i="99" s="1"/>
  <c r="E102" i="86"/>
  <c r="I17" i="69"/>
  <c r="D17" i="69" s="1"/>
  <c r="H28" i="71"/>
  <c r="O281" i="87"/>
  <c r="D14" i="98"/>
  <c r="C14" i="98" s="1"/>
  <c r="D13" i="96"/>
  <c r="C13" i="96" s="1"/>
  <c r="F27" i="93"/>
  <c r="D20" i="98"/>
  <c r="D19" i="96"/>
  <c r="D46" i="69"/>
  <c r="D44" i="69" s="1"/>
  <c r="D30" i="69"/>
  <c r="J10" i="87"/>
  <c r="V33" i="25"/>
  <c r="I44" i="69"/>
  <c r="C16" i="71"/>
  <c r="D23" i="93" l="1"/>
  <c r="D26" i="93"/>
  <c r="G26" i="93"/>
  <c r="E15" i="93"/>
  <c r="G15" i="93" s="1"/>
  <c r="O20" i="98"/>
  <c r="D24" i="93"/>
  <c r="O19" i="96"/>
  <c r="N27" i="97"/>
  <c r="N26" i="97" s="1"/>
  <c r="F40" i="101"/>
  <c r="T437" i="87"/>
  <c r="J470" i="87"/>
  <c r="J8" i="87"/>
  <c r="T281" i="87"/>
  <c r="M23" i="71" s="1"/>
  <c r="T324" i="87"/>
  <c r="F36" i="101"/>
  <c r="O7" i="87"/>
  <c r="H7" i="71" s="1"/>
  <c r="J256" i="87"/>
  <c r="E125" i="86"/>
  <c r="E101" i="86"/>
  <c r="E11" i="86"/>
  <c r="E9" i="86" s="1"/>
  <c r="E126" i="86"/>
  <c r="H23" i="71"/>
  <c r="E86" i="86"/>
  <c r="E14" i="99"/>
  <c r="E12" i="99" s="1"/>
  <c r="E77" i="86"/>
  <c r="E78" i="86"/>
  <c r="C19" i="96"/>
  <c r="D17" i="96"/>
  <c r="C17" i="96" s="1"/>
  <c r="D18" i="98"/>
  <c r="C18" i="98" s="1"/>
  <c r="C20" i="98"/>
  <c r="J296" i="87"/>
  <c r="F26" i="93" l="1"/>
  <c r="C23" i="71"/>
  <c r="J281" i="87"/>
  <c r="T42" i="87"/>
  <c r="M12" i="71" s="1"/>
  <c r="M25" i="71"/>
  <c r="C25" i="71" s="1"/>
  <c r="J324" i="87"/>
  <c r="M28" i="71"/>
  <c r="J437" i="87"/>
  <c r="H14" i="71"/>
  <c r="C22" i="71"/>
  <c r="M14" i="71" l="1"/>
  <c r="C28" i="71"/>
  <c r="C14" i="71" s="1"/>
  <c r="W12" i="25"/>
  <c r="AB13" i="25"/>
  <c r="P13" i="87" s="1"/>
  <c r="AB49" i="25"/>
  <c r="P49" i="87" s="1"/>
  <c r="W296" i="25"/>
  <c r="W223" i="25"/>
  <c r="AB224" i="25"/>
  <c r="W407" i="25"/>
  <c r="W406" i="25"/>
  <c r="W106" i="25"/>
  <c r="W281" i="25"/>
  <c r="W437" i="25"/>
  <c r="AB6" i="25"/>
  <c r="AB10" i="25"/>
  <c r="P10" i="87" s="1"/>
  <c r="AB9" i="25"/>
  <c r="P9" i="87" s="1"/>
  <c r="AB8" i="25"/>
  <c r="AB40" i="25"/>
  <c r="P40" i="87" s="1"/>
  <c r="W35" i="25"/>
  <c r="W22" i="25"/>
  <c r="AB33" i="25"/>
  <c r="P33" i="87" s="1"/>
  <c r="W324" i="25"/>
  <c r="W325" i="25"/>
  <c r="O15" i="97" s="1"/>
  <c r="E15" i="97" s="1"/>
  <c r="AB86" i="25"/>
  <c r="P86" i="87" s="1"/>
  <c r="W85" i="25"/>
  <c r="AB139" i="25"/>
  <c r="P139" i="87" s="1"/>
  <c r="W138" i="25"/>
  <c r="W256" i="25"/>
  <c r="W18" i="25"/>
  <c r="W378" i="25"/>
  <c r="W155" i="25"/>
  <c r="AB156" i="25"/>
  <c r="P156" i="87" s="1"/>
  <c r="AB188" i="25"/>
  <c r="P8" i="87" l="1"/>
  <c r="J8" i="97" s="1"/>
  <c r="E8" i="97" s="1"/>
  <c r="J8" i="69"/>
  <c r="E8" i="69" s="1"/>
  <c r="P188" i="87"/>
  <c r="J20" i="97"/>
  <c r="P224" i="87"/>
  <c r="J40" i="97"/>
  <c r="J18" i="97"/>
  <c r="I26" i="93"/>
  <c r="J28" i="97"/>
  <c r="U324" i="87"/>
  <c r="K325" i="87"/>
  <c r="F124" i="86"/>
  <c r="F117" i="86" s="1"/>
  <c r="F108" i="86"/>
  <c r="F103" i="86"/>
  <c r="F102" i="86" s="1"/>
  <c r="J40" i="69"/>
  <c r="E40" i="69" s="1"/>
  <c r="J18" i="69"/>
  <c r="E18" i="69" s="1"/>
  <c r="J28" i="69"/>
  <c r="E28" i="69" s="1"/>
  <c r="F19" i="93"/>
  <c r="F20" i="93"/>
  <c r="F21" i="93"/>
  <c r="F23" i="93"/>
  <c r="F25" i="93"/>
  <c r="F24" i="93"/>
  <c r="H27" i="93"/>
  <c r="J27" i="93" s="1"/>
  <c r="L27" i="93" s="1"/>
  <c r="H28" i="93"/>
  <c r="J28" i="93" s="1"/>
  <c r="L28" i="93" s="1"/>
  <c r="H19" i="93"/>
  <c r="J19" i="93" s="1"/>
  <c r="L19" i="93" s="1"/>
  <c r="H18" i="93"/>
  <c r="J18" i="93" s="1"/>
  <c r="L18" i="93" s="1"/>
  <c r="H26" i="93"/>
  <c r="J26" i="93" s="1"/>
  <c r="L26" i="93" s="1"/>
  <c r="H11" i="93"/>
  <c r="J11" i="93" s="1"/>
  <c r="L11" i="93" s="1"/>
  <c r="H25" i="93"/>
  <c r="J25" i="93" s="1"/>
  <c r="L25" i="93" s="1"/>
  <c r="H10" i="93"/>
  <c r="J10" i="93" s="1"/>
  <c r="L10" i="93" s="1"/>
  <c r="H12" i="93"/>
  <c r="J12" i="93" s="1"/>
  <c r="L12" i="93" s="1"/>
  <c r="H29" i="93"/>
  <c r="J29" i="93" s="1"/>
  <c r="L29" i="93" s="1"/>
  <c r="H20" i="93"/>
  <c r="J20" i="93" s="1"/>
  <c r="L20" i="93" s="1"/>
  <c r="H9" i="93"/>
  <c r="J9" i="93" s="1"/>
  <c r="L9" i="93" s="1"/>
  <c r="H23" i="93"/>
  <c r="J23" i="93" s="1"/>
  <c r="L23" i="93" s="1"/>
  <c r="H17" i="93"/>
  <c r="J17" i="93" s="1"/>
  <c r="L17" i="93" s="1"/>
  <c r="H24" i="93"/>
  <c r="J24" i="93" s="1"/>
  <c r="L24" i="93" s="1"/>
  <c r="H22" i="93"/>
  <c r="J22" i="93" s="1"/>
  <c r="L22" i="93" s="1"/>
  <c r="AB154" i="25"/>
  <c r="AB11" i="25"/>
  <c r="P11" i="87" s="1"/>
  <c r="AB222" i="25"/>
  <c r="P222" i="87" s="1"/>
  <c r="AB105" i="25"/>
  <c r="AB255" i="25"/>
  <c r="P255" i="87" s="1"/>
  <c r="AB84" i="25"/>
  <c r="AB186" i="25"/>
  <c r="W438" i="25"/>
  <c r="W282" i="25"/>
  <c r="W86" i="25"/>
  <c r="AB5" i="25"/>
  <c r="J49" i="97" s="1"/>
  <c r="W33" i="25"/>
  <c r="W224" i="25"/>
  <c r="W107" i="25"/>
  <c r="I6" i="70"/>
  <c r="W13" i="25"/>
  <c r="W40" i="25"/>
  <c r="W49" i="25"/>
  <c r="W10" i="25"/>
  <c r="W156" i="25"/>
  <c r="W379" i="25"/>
  <c r="W139" i="25"/>
  <c r="W257" i="25"/>
  <c r="G19" i="101" s="1"/>
  <c r="W471" i="25"/>
  <c r="W8" i="25"/>
  <c r="W297" i="25"/>
  <c r="W188" i="25"/>
  <c r="W9" i="25"/>
  <c r="J46" i="97" l="1"/>
  <c r="J46" i="69"/>
  <c r="J47" i="97"/>
  <c r="J13" i="97"/>
  <c r="E13" i="97" s="1"/>
  <c r="J25" i="97"/>
  <c r="B5" i="102"/>
  <c r="F5" i="102" s="1"/>
  <c r="F4" i="102" s="1"/>
  <c r="C25" i="102" s="1"/>
  <c r="C24" i="102" s="1"/>
  <c r="C28" i="102" s="1"/>
  <c r="J25" i="69"/>
  <c r="E25" i="69" s="1"/>
  <c r="P186" i="87"/>
  <c r="J24" i="97" s="1"/>
  <c r="P154" i="87"/>
  <c r="J23" i="97" s="1"/>
  <c r="J48" i="97"/>
  <c r="E48" i="97" s="1"/>
  <c r="J31" i="93" s="1"/>
  <c r="J13" i="69"/>
  <c r="E13" i="69" s="1"/>
  <c r="K9" i="87"/>
  <c r="O14" i="97"/>
  <c r="E14" i="97" s="1"/>
  <c r="O30" i="97"/>
  <c r="E30" i="97" s="1"/>
  <c r="O25" i="97"/>
  <c r="O20" i="97"/>
  <c r="O31" i="97"/>
  <c r="E31" i="97" s="1"/>
  <c r="O18" i="97"/>
  <c r="E18" i="97" s="1"/>
  <c r="F131" i="86"/>
  <c r="G41" i="101"/>
  <c r="N25" i="71"/>
  <c r="K324" i="87"/>
  <c r="K10" i="87"/>
  <c r="O29" i="97"/>
  <c r="E29" i="97" s="1"/>
  <c r="J17" i="97"/>
  <c r="K49" i="87"/>
  <c r="O28" i="97"/>
  <c r="E28" i="97" s="1"/>
  <c r="U406" i="87"/>
  <c r="K407" i="87"/>
  <c r="F101" i="86"/>
  <c r="G39" i="101"/>
  <c r="G42" i="101"/>
  <c r="G24" i="101"/>
  <c r="F39" i="86"/>
  <c r="F87" i="86"/>
  <c r="F111" i="86"/>
  <c r="F95" i="86"/>
  <c r="F24" i="86"/>
  <c r="F79" i="86"/>
  <c r="F31" i="86"/>
  <c r="F130" i="86"/>
  <c r="F127" i="86"/>
  <c r="P187" i="87"/>
  <c r="I20" i="71" s="1"/>
  <c r="G15" i="96"/>
  <c r="G13" i="96" s="1"/>
  <c r="G16" i="98"/>
  <c r="F16" i="98" s="1"/>
  <c r="J36" i="69"/>
  <c r="J35" i="97"/>
  <c r="E35" i="97" s="1"/>
  <c r="J36" i="97"/>
  <c r="J45" i="69"/>
  <c r="J24" i="69"/>
  <c r="E24" i="69" s="1"/>
  <c r="J23" i="69"/>
  <c r="E23" i="69" s="1"/>
  <c r="J47" i="69"/>
  <c r="E47" i="69" s="1"/>
  <c r="F15" i="99" s="1"/>
  <c r="J17" i="69"/>
  <c r="E17" i="69" s="1"/>
  <c r="J35" i="69"/>
  <c r="P48" i="87"/>
  <c r="I15" i="71" s="1"/>
  <c r="W154" i="25"/>
  <c r="F18" i="93"/>
  <c r="F17" i="93"/>
  <c r="H30" i="93"/>
  <c r="J30" i="93" s="1"/>
  <c r="L30" i="93" s="1"/>
  <c r="W222" i="25"/>
  <c r="F63" i="86" s="1"/>
  <c r="W186" i="25"/>
  <c r="W84" i="25"/>
  <c r="W255" i="25"/>
  <c r="G21" i="101" s="1"/>
  <c r="W105" i="25"/>
  <c r="F35" i="86" s="1"/>
  <c r="W472" i="25"/>
  <c r="I14" i="70"/>
  <c r="I5" i="70" s="1"/>
  <c r="E47" i="97" l="1"/>
  <c r="F14" i="99" s="1"/>
  <c r="E46" i="69"/>
  <c r="G20" i="98"/>
  <c r="F20" i="98" s="1"/>
  <c r="G19" i="96"/>
  <c r="F19" i="96" s="1"/>
  <c r="P155" i="87"/>
  <c r="B4" i="102"/>
  <c r="C22" i="102" s="1"/>
  <c r="E25" i="97"/>
  <c r="F129" i="86"/>
  <c r="F125" i="86" s="1"/>
  <c r="I25" i="93"/>
  <c r="J45" i="97"/>
  <c r="I24" i="93"/>
  <c r="O23" i="97"/>
  <c r="E23" i="97" s="1"/>
  <c r="O24" i="97"/>
  <c r="E24" i="97" s="1"/>
  <c r="O11" i="97"/>
  <c r="K8" i="87"/>
  <c r="K13" i="87"/>
  <c r="N9" i="71"/>
  <c r="F28" i="86"/>
  <c r="K40" i="87"/>
  <c r="K188" i="87"/>
  <c r="U281" i="87"/>
  <c r="K282" i="87"/>
  <c r="K86" i="87"/>
  <c r="K156" i="87"/>
  <c r="U378" i="87"/>
  <c r="K379" i="87"/>
  <c r="F139" i="86"/>
  <c r="F137" i="86" s="1"/>
  <c r="U437" i="87"/>
  <c r="K438" i="87"/>
  <c r="U12" i="87"/>
  <c r="N8" i="71" s="1"/>
  <c r="U155" i="87"/>
  <c r="O9" i="97"/>
  <c r="K154" i="87"/>
  <c r="F34" i="86"/>
  <c r="K255" i="87"/>
  <c r="F68" i="86"/>
  <c r="K222" i="87"/>
  <c r="N27" i="71"/>
  <c r="D27" i="71" s="1"/>
  <c r="K406" i="87"/>
  <c r="U106" i="87"/>
  <c r="K107" i="87"/>
  <c r="U296" i="87"/>
  <c r="N24" i="71" s="1"/>
  <c r="K297" i="87"/>
  <c r="U223" i="87"/>
  <c r="N21" i="71" s="1"/>
  <c r="K224" i="87"/>
  <c r="U138" i="87"/>
  <c r="N18" i="71" s="1"/>
  <c r="K139" i="87"/>
  <c r="U256" i="87"/>
  <c r="K257" i="87"/>
  <c r="G40" i="101"/>
  <c r="G43" i="101"/>
  <c r="F55" i="86"/>
  <c r="F47" i="86"/>
  <c r="G33" i="101"/>
  <c r="F71" i="86"/>
  <c r="F15" i="96"/>
  <c r="G14" i="98"/>
  <c r="P7" i="87"/>
  <c r="I7" i="71" s="1"/>
  <c r="P138" i="87"/>
  <c r="I18" i="71" s="1"/>
  <c r="K186" i="87"/>
  <c r="P223" i="87"/>
  <c r="I21" i="71" s="1"/>
  <c r="F37" i="86"/>
  <c r="I19" i="71"/>
  <c r="I18" i="93"/>
  <c r="P85" i="87"/>
  <c r="I23" i="93"/>
  <c r="G20" i="96"/>
  <c r="F20" i="96" s="1"/>
  <c r="F109" i="86"/>
  <c r="F110" i="86"/>
  <c r="F93" i="86"/>
  <c r="F94" i="86"/>
  <c r="F85" i="86"/>
  <c r="F86" i="86"/>
  <c r="F77" i="86"/>
  <c r="F78" i="86"/>
  <c r="F38" i="86"/>
  <c r="E35" i="69"/>
  <c r="F9" i="99" s="1"/>
  <c r="G13" i="98"/>
  <c r="F13" i="98" s="1"/>
  <c r="G18" i="96"/>
  <c r="G19" i="98"/>
  <c r="K26" i="93"/>
  <c r="K28" i="93"/>
  <c r="F16" i="93"/>
  <c r="K29" i="93"/>
  <c r="J44" i="69"/>
  <c r="X12" i="25"/>
  <c r="AC13" i="25"/>
  <c r="Q13" i="87" s="1"/>
  <c r="X155" i="25"/>
  <c r="AC156" i="25"/>
  <c r="Q156" i="87" s="1"/>
  <c r="AC33" i="25"/>
  <c r="Q33" i="87" s="1"/>
  <c r="D25" i="71"/>
  <c r="AC6" i="25"/>
  <c r="AC10" i="25"/>
  <c r="Q10" i="87" s="1"/>
  <c r="AC9" i="25"/>
  <c r="Q9" i="87" s="1"/>
  <c r="AC8" i="25"/>
  <c r="X296" i="25"/>
  <c r="X35" i="25"/>
  <c r="AC40" i="25"/>
  <c r="Q40" i="87" s="1"/>
  <c r="AC188" i="25"/>
  <c r="X223" i="25"/>
  <c r="AC224" i="25"/>
  <c r="X437" i="25"/>
  <c r="X138" i="25"/>
  <c r="AC139" i="25"/>
  <c r="Q139" i="87" s="1"/>
  <c r="X378" i="25"/>
  <c r="AC49" i="25"/>
  <c r="Q49" i="87" s="1"/>
  <c r="X85" i="25"/>
  <c r="AC86" i="25"/>
  <c r="Q86" i="87" s="1"/>
  <c r="X106" i="25"/>
  <c r="X407" i="25"/>
  <c r="X406" i="25"/>
  <c r="X324" i="25"/>
  <c r="X325" i="25"/>
  <c r="P15" i="97" s="1"/>
  <c r="F15" i="97" s="1"/>
  <c r="X281" i="25"/>
  <c r="X18" i="25"/>
  <c r="X256" i="25"/>
  <c r="B46" i="102" l="1"/>
  <c r="F46" i="102" s="1"/>
  <c r="C102" i="102"/>
  <c r="C101" i="102" s="1"/>
  <c r="C135" i="102" s="1"/>
  <c r="B36" i="102"/>
  <c r="F36" i="102" s="1"/>
  <c r="C96" i="102"/>
  <c r="C95" i="102" s="1"/>
  <c r="Q8" i="87"/>
  <c r="K8" i="97" s="1"/>
  <c r="F8" i="97" s="1"/>
  <c r="K8" i="69"/>
  <c r="F8" i="69" s="1"/>
  <c r="F126" i="86"/>
  <c r="K24" i="93"/>
  <c r="K25" i="93"/>
  <c r="K20" i="97"/>
  <c r="Q224" i="87"/>
  <c r="Q188" i="87"/>
  <c r="I19" i="93"/>
  <c r="K40" i="97"/>
  <c r="K18" i="97"/>
  <c r="N26" i="93"/>
  <c r="K296" i="87"/>
  <c r="K105" i="87"/>
  <c r="N19" i="71"/>
  <c r="D19" i="71" s="1"/>
  <c r="K155" i="87"/>
  <c r="U471" i="87"/>
  <c r="K472" i="87"/>
  <c r="U85" i="87"/>
  <c r="N16" i="71" s="1"/>
  <c r="N23" i="71"/>
  <c r="D23" i="71" s="1"/>
  <c r="K281" i="87"/>
  <c r="N26" i="71"/>
  <c r="D26" i="71" s="1"/>
  <c r="K378" i="87"/>
  <c r="V324" i="87"/>
  <c r="L325" i="87"/>
  <c r="G124" i="86"/>
  <c r="G117" i="86" s="1"/>
  <c r="N22" i="71"/>
  <c r="D22" i="71" s="1"/>
  <c r="K256" i="87"/>
  <c r="N17" i="71"/>
  <c r="D17" i="71" s="1"/>
  <c r="K106" i="87"/>
  <c r="N28" i="71"/>
  <c r="D28" i="71" s="1"/>
  <c r="K437" i="87"/>
  <c r="G108" i="86"/>
  <c r="G103" i="86"/>
  <c r="G102" i="86" s="1"/>
  <c r="K18" i="93"/>
  <c r="K23" i="93"/>
  <c r="K138" i="87"/>
  <c r="K40" i="69"/>
  <c r="F40" i="69" s="1"/>
  <c r="K18" i="69"/>
  <c r="F18" i="69" s="1"/>
  <c r="K223" i="87"/>
  <c r="F45" i="86"/>
  <c r="F53" i="86"/>
  <c r="F12" i="86"/>
  <c r="I16" i="71"/>
  <c r="I14" i="71" s="1"/>
  <c r="D18" i="71"/>
  <c r="F46" i="86"/>
  <c r="F54" i="86"/>
  <c r="I20" i="93"/>
  <c r="I27" i="93"/>
  <c r="F133" i="86"/>
  <c r="F134" i="86"/>
  <c r="F69" i="86"/>
  <c r="F70" i="86"/>
  <c r="G17" i="96"/>
  <c r="G18" i="98"/>
  <c r="I21" i="93"/>
  <c r="M10" i="93"/>
  <c r="O10" i="93" s="1"/>
  <c r="Q10" i="93" s="1"/>
  <c r="M19" i="93"/>
  <c r="O19" i="93" s="1"/>
  <c r="Q19" i="93" s="1"/>
  <c r="M23" i="93"/>
  <c r="O23" i="93" s="1"/>
  <c r="Q23" i="93" s="1"/>
  <c r="M26" i="93"/>
  <c r="O26" i="93" s="1"/>
  <c r="Q26" i="93" s="1"/>
  <c r="M12" i="93"/>
  <c r="O12" i="93" s="1"/>
  <c r="Q12" i="93" s="1"/>
  <c r="K30" i="93"/>
  <c r="M25" i="93"/>
  <c r="O25" i="93" s="1"/>
  <c r="Q25" i="93" s="1"/>
  <c r="M20" i="93"/>
  <c r="O20" i="93" s="1"/>
  <c r="Q20" i="93" s="1"/>
  <c r="M24" i="93"/>
  <c r="O24" i="93" s="1"/>
  <c r="Q24" i="93" s="1"/>
  <c r="M18" i="93"/>
  <c r="O18" i="93" s="1"/>
  <c r="Q18" i="93" s="1"/>
  <c r="M9" i="93"/>
  <c r="O9" i="93" s="1"/>
  <c r="Q9" i="93" s="1"/>
  <c r="M27" i="93"/>
  <c r="O27" i="93" s="1"/>
  <c r="Q27" i="93" s="1"/>
  <c r="M29" i="93"/>
  <c r="O29" i="93" s="1"/>
  <c r="Q29" i="93" s="1"/>
  <c r="M17" i="93"/>
  <c r="O17" i="93" s="1"/>
  <c r="Q17" i="93" s="1"/>
  <c r="M22" i="93"/>
  <c r="O22" i="93" s="1"/>
  <c r="Q22" i="93" s="1"/>
  <c r="M28" i="93"/>
  <c r="O28" i="93" s="1"/>
  <c r="Q28" i="93" s="1"/>
  <c r="AC154" i="25"/>
  <c r="D21" i="71"/>
  <c r="AC11" i="25"/>
  <c r="Q11" i="87" s="1"/>
  <c r="F33" i="86"/>
  <c r="F11" i="86"/>
  <c r="D24" i="71"/>
  <c r="AC186" i="25"/>
  <c r="AC255" i="25"/>
  <c r="Q255" i="87" s="1"/>
  <c r="AC105" i="25"/>
  <c r="AC84" i="25"/>
  <c r="AC222" i="25"/>
  <c r="Q222" i="87" s="1"/>
  <c r="X438" i="25"/>
  <c r="X282" i="25"/>
  <c r="X224" i="25"/>
  <c r="X8" i="25"/>
  <c r="X471" i="25"/>
  <c r="X379" i="25"/>
  <c r="X188" i="25"/>
  <c r="X9" i="25"/>
  <c r="X13" i="25"/>
  <c r="X107" i="25"/>
  <c r="X10" i="25"/>
  <c r="AC5" i="25"/>
  <c r="K49" i="97" s="1"/>
  <c r="X40" i="25"/>
  <c r="X33" i="25"/>
  <c r="X49" i="25"/>
  <c r="X86" i="25"/>
  <c r="X156" i="25"/>
  <c r="J6" i="70"/>
  <c r="X257" i="25"/>
  <c r="H19" i="101" s="1"/>
  <c r="X139" i="25"/>
  <c r="X297" i="25"/>
  <c r="K46" i="97" l="1"/>
  <c r="Q105" i="87"/>
  <c r="K28" i="97" s="1"/>
  <c r="K28" i="69"/>
  <c r="F28" i="69" s="1"/>
  <c r="G96" i="102"/>
  <c r="G95" i="102" s="1"/>
  <c r="G102" i="102"/>
  <c r="G101" i="102" s="1"/>
  <c r="C138" i="102" s="1"/>
  <c r="C137" i="102" s="1"/>
  <c r="C141" i="102" s="1"/>
  <c r="C5" i="102"/>
  <c r="G5" i="102" s="1"/>
  <c r="G4" i="102" s="1"/>
  <c r="D25" i="102" s="1"/>
  <c r="D24" i="102" s="1"/>
  <c r="D28" i="102" s="1"/>
  <c r="C94" i="102"/>
  <c r="C113" i="102" s="1"/>
  <c r="C124" i="102" s="1"/>
  <c r="K25" i="69"/>
  <c r="F25" i="69" s="1"/>
  <c r="K13" i="69"/>
  <c r="F13" i="69" s="1"/>
  <c r="K13" i="97"/>
  <c r="F13" i="97" s="1"/>
  <c r="K25" i="97"/>
  <c r="K48" i="97"/>
  <c r="F48" i="97" s="1"/>
  <c r="O31" i="93" s="1"/>
  <c r="Q186" i="87"/>
  <c r="K24" i="97" s="1"/>
  <c r="Q154" i="87"/>
  <c r="K23" i="97" s="1"/>
  <c r="K19" i="93"/>
  <c r="P20" i="97"/>
  <c r="P30" i="97"/>
  <c r="F30" i="97" s="1"/>
  <c r="P31" i="97"/>
  <c r="F31" i="97" s="1"/>
  <c r="P25" i="97"/>
  <c r="P14" i="97"/>
  <c r="F14" i="97" s="1"/>
  <c r="K85" i="87"/>
  <c r="O45" i="97"/>
  <c r="E46" i="97"/>
  <c r="E45" i="97" s="1"/>
  <c r="L10" i="87"/>
  <c r="P29" i="97"/>
  <c r="F29" i="97" s="1"/>
  <c r="O25" i="71"/>
  <c r="L324" i="87"/>
  <c r="N29" i="71"/>
  <c r="D29" i="71" s="1"/>
  <c r="K471" i="87"/>
  <c r="V406" i="87"/>
  <c r="L407" i="87"/>
  <c r="P28" i="97"/>
  <c r="L9" i="87"/>
  <c r="L40" i="87"/>
  <c r="H41" i="101"/>
  <c r="G131" i="86"/>
  <c r="P18" i="97"/>
  <c r="F18" i="97" s="1"/>
  <c r="K17" i="97"/>
  <c r="G101" i="86"/>
  <c r="H39" i="101"/>
  <c r="H24" i="101"/>
  <c r="G39" i="86"/>
  <c r="H42" i="101"/>
  <c r="G79" i="86"/>
  <c r="G111" i="86"/>
  <c r="G95" i="86"/>
  <c r="G87" i="86"/>
  <c r="G130" i="86"/>
  <c r="G127" i="86"/>
  <c r="J16" i="98"/>
  <c r="I16" i="98" s="1"/>
  <c r="J15" i="96"/>
  <c r="I15" i="96" s="1"/>
  <c r="K36" i="69"/>
  <c r="K36" i="97"/>
  <c r="K23" i="69"/>
  <c r="F23" i="69" s="1"/>
  <c r="K45" i="69"/>
  <c r="K35" i="97"/>
  <c r="F35" i="97" s="1"/>
  <c r="Q187" i="87"/>
  <c r="J20" i="71" s="1"/>
  <c r="K17" i="69"/>
  <c r="F17" i="69" s="1"/>
  <c r="K35" i="69"/>
  <c r="K24" i="69"/>
  <c r="F24" i="69" s="1"/>
  <c r="K47" i="69"/>
  <c r="F47" i="69" s="1"/>
  <c r="G15" i="99" s="1"/>
  <c r="D16" i="71"/>
  <c r="Q48" i="87"/>
  <c r="J15" i="71" s="1"/>
  <c r="I17" i="93"/>
  <c r="K27" i="93"/>
  <c r="K20" i="93"/>
  <c r="F29" i="86"/>
  <c r="F30" i="86"/>
  <c r="M30" i="93"/>
  <c r="O30" i="93" s="1"/>
  <c r="Q30" i="93" s="1"/>
  <c r="X154" i="25"/>
  <c r="X222" i="25"/>
  <c r="L49" i="87"/>
  <c r="X186" i="25"/>
  <c r="L13" i="87"/>
  <c r="X84" i="25"/>
  <c r="X255" i="25"/>
  <c r="H21" i="101" s="1"/>
  <c r="X105" i="25"/>
  <c r="G31" i="86" s="1"/>
  <c r="X472" i="25"/>
  <c r="F47" i="97" s="1"/>
  <c r="G14" i="99" s="1"/>
  <c r="J14" i="70"/>
  <c r="J5" i="70" s="1"/>
  <c r="F28" i="97" l="1"/>
  <c r="G94" i="102"/>
  <c r="C116" i="102" s="1"/>
  <c r="C4" i="102"/>
  <c r="D22" i="102" s="1"/>
  <c r="F25" i="97"/>
  <c r="G63" i="86"/>
  <c r="G129" i="86"/>
  <c r="G126" i="86" s="1"/>
  <c r="P23" i="97"/>
  <c r="F23" i="97" s="1"/>
  <c r="N25" i="93"/>
  <c r="P24" i="97"/>
  <c r="F24" i="97" s="1"/>
  <c r="N24" i="93"/>
  <c r="L8" i="87"/>
  <c r="V378" i="87"/>
  <c r="L379" i="87"/>
  <c r="P9" i="97"/>
  <c r="G34" i="86"/>
  <c r="G33" i="86" s="1"/>
  <c r="G29" i="86" s="1"/>
  <c r="P45" i="97"/>
  <c r="L255" i="87"/>
  <c r="V281" i="87"/>
  <c r="L282" i="87"/>
  <c r="G28" i="86"/>
  <c r="G68" i="86"/>
  <c r="L222" i="87"/>
  <c r="V256" i="87"/>
  <c r="L257" i="87"/>
  <c r="L188" i="87"/>
  <c r="V223" i="87"/>
  <c r="O21" i="71" s="1"/>
  <c r="L224" i="87"/>
  <c r="V12" i="87"/>
  <c r="O8" i="71" s="1"/>
  <c r="V437" i="87"/>
  <c r="L438" i="87"/>
  <c r="G139" i="86"/>
  <c r="G137" i="86" s="1"/>
  <c r="L186" i="87"/>
  <c r="V296" i="87"/>
  <c r="O24" i="71" s="1"/>
  <c r="E24" i="71" s="1"/>
  <c r="L297" i="87"/>
  <c r="V85" i="87"/>
  <c r="O16" i="71" s="1"/>
  <c r="L86" i="87"/>
  <c r="V106" i="87"/>
  <c r="L107" i="87"/>
  <c r="L156" i="87"/>
  <c r="O9" i="71"/>
  <c r="V138" i="87"/>
  <c r="O18" i="71" s="1"/>
  <c r="L139" i="87"/>
  <c r="O27" i="71"/>
  <c r="E27" i="71" s="1"/>
  <c r="L406" i="87"/>
  <c r="H40" i="101"/>
  <c r="H43" i="101"/>
  <c r="G55" i="86"/>
  <c r="G47" i="86"/>
  <c r="H33" i="101"/>
  <c r="G71" i="86"/>
  <c r="J14" i="98"/>
  <c r="K17" i="93"/>
  <c r="Q7" i="87"/>
  <c r="J7" i="71" s="1"/>
  <c r="J13" i="96"/>
  <c r="Q155" i="87"/>
  <c r="J19" i="71" s="1"/>
  <c r="K45" i="97"/>
  <c r="Q223" i="87"/>
  <c r="J21" i="71" s="1"/>
  <c r="G37" i="86"/>
  <c r="N18" i="93"/>
  <c r="L154" i="87"/>
  <c r="Q138" i="87"/>
  <c r="Q85" i="87"/>
  <c r="N23" i="93"/>
  <c r="J20" i="96"/>
  <c r="I20" i="96" s="1"/>
  <c r="G109" i="86"/>
  <c r="G110" i="86"/>
  <c r="G93" i="86"/>
  <c r="G94" i="86"/>
  <c r="G85" i="86"/>
  <c r="G86" i="86"/>
  <c r="G77" i="86"/>
  <c r="G78" i="86"/>
  <c r="G38" i="86"/>
  <c r="F35" i="69"/>
  <c r="G9" i="99" s="1"/>
  <c r="J13" i="98"/>
  <c r="I13" i="98" s="1"/>
  <c r="J19" i="98"/>
  <c r="J18" i="96"/>
  <c r="P29" i="93"/>
  <c r="P28" i="93"/>
  <c r="P26" i="93"/>
  <c r="K44" i="69"/>
  <c r="AD139" i="25"/>
  <c r="R139" i="87" s="1"/>
  <c r="Y138" i="25"/>
  <c r="Y155" i="25"/>
  <c r="AD156" i="25"/>
  <c r="R156" i="87" s="1"/>
  <c r="AD6" i="25"/>
  <c r="AD10" i="25"/>
  <c r="R10" i="87" s="1"/>
  <c r="AD9" i="25"/>
  <c r="R9" i="87" s="1"/>
  <c r="AD8" i="25"/>
  <c r="Y296" i="25"/>
  <c r="AD188" i="25"/>
  <c r="Y106" i="25"/>
  <c r="AD49" i="25"/>
  <c r="R49" i="87" s="1"/>
  <c r="Y378" i="25"/>
  <c r="Y12" i="25"/>
  <c r="AD13" i="25"/>
  <c r="R13" i="87" s="1"/>
  <c r="Y18" i="25"/>
  <c r="AD33" i="25"/>
  <c r="R33" i="87" s="1"/>
  <c r="E25" i="71"/>
  <c r="AD40" i="25"/>
  <c r="R40" i="87" s="1"/>
  <c r="Y35" i="25"/>
  <c r="Y256" i="25"/>
  <c r="Y223" i="25"/>
  <c r="AD224" i="25"/>
  <c r="Y324" i="25"/>
  <c r="Y325" i="25"/>
  <c r="Q15" i="97" s="1"/>
  <c r="G15" i="97" s="1"/>
  <c r="Y406" i="25"/>
  <c r="Y407" i="25"/>
  <c r="Y437" i="25"/>
  <c r="Y281" i="25"/>
  <c r="Y85" i="25"/>
  <c r="AD86" i="25"/>
  <c r="R86" i="87" s="1"/>
  <c r="C115" i="102" l="1"/>
  <c r="C119" i="102" s="1"/>
  <c r="C127" i="102"/>
  <c r="C126" i="102" s="1"/>
  <c r="C130" i="102" s="1"/>
  <c r="D96" i="102"/>
  <c r="H96" i="102" s="1"/>
  <c r="H95" i="102" s="1"/>
  <c r="C36" i="102"/>
  <c r="G36" i="102" s="1"/>
  <c r="D102" i="102"/>
  <c r="H102" i="102" s="1"/>
  <c r="H101" i="102" s="1"/>
  <c r="D138" i="102" s="1"/>
  <c r="D137" i="102" s="1"/>
  <c r="D141" i="102" s="1"/>
  <c r="C46" i="102"/>
  <c r="G46" i="102" s="1"/>
  <c r="G125" i="86"/>
  <c r="R8" i="87"/>
  <c r="L8" i="97" s="1"/>
  <c r="G8" i="97" s="1"/>
  <c r="L8" i="69"/>
  <c r="G8" i="69" s="1"/>
  <c r="P24" i="93"/>
  <c r="P25" i="93"/>
  <c r="R188" i="87"/>
  <c r="L20" i="97"/>
  <c r="R224" i="87"/>
  <c r="N19" i="93"/>
  <c r="L40" i="97"/>
  <c r="L18" i="97"/>
  <c r="S26" i="93"/>
  <c r="L296" i="87"/>
  <c r="L105" i="87"/>
  <c r="F46" i="97"/>
  <c r="F45" i="97" s="1"/>
  <c r="P11" i="97"/>
  <c r="H124" i="86"/>
  <c r="H117" i="86" s="1"/>
  <c r="W324" i="87"/>
  <c r="M325" i="87"/>
  <c r="V155" i="87"/>
  <c r="O19" i="71" s="1"/>
  <c r="E19" i="71" s="1"/>
  <c r="O23" i="71"/>
  <c r="E23" i="71" s="1"/>
  <c r="L281" i="87"/>
  <c r="O17" i="71"/>
  <c r="E17" i="71" s="1"/>
  <c r="L106" i="87"/>
  <c r="O22" i="71"/>
  <c r="E22" i="71" s="1"/>
  <c r="L256" i="87"/>
  <c r="O28" i="71"/>
  <c r="E28" i="71" s="1"/>
  <c r="L437" i="87"/>
  <c r="V471" i="87"/>
  <c r="L472" i="87"/>
  <c r="O26" i="71"/>
  <c r="E26" i="71" s="1"/>
  <c r="L378" i="87"/>
  <c r="H108" i="86"/>
  <c r="H103" i="86"/>
  <c r="H102" i="86" s="1"/>
  <c r="P18" i="93"/>
  <c r="P23" i="93"/>
  <c r="L40" i="69"/>
  <c r="M16" i="98" s="1"/>
  <c r="L18" i="69"/>
  <c r="G18" i="69" s="1"/>
  <c r="L223" i="87"/>
  <c r="G53" i="86"/>
  <c r="G12" i="86"/>
  <c r="G46" i="86"/>
  <c r="J16" i="71"/>
  <c r="L85" i="87"/>
  <c r="J18" i="71"/>
  <c r="E18" i="71" s="1"/>
  <c r="L138" i="87"/>
  <c r="N17" i="93"/>
  <c r="G45" i="86"/>
  <c r="G54" i="86"/>
  <c r="N20" i="93"/>
  <c r="N21" i="93"/>
  <c r="N27" i="93"/>
  <c r="G133" i="86"/>
  <c r="G134" i="86"/>
  <c r="G30" i="86"/>
  <c r="G69" i="86"/>
  <c r="G70" i="86"/>
  <c r="J18" i="98"/>
  <c r="J17" i="96"/>
  <c r="R22" i="93"/>
  <c r="T22" i="93" s="1"/>
  <c r="V22" i="93" s="1"/>
  <c r="R18" i="93"/>
  <c r="T18" i="93" s="1"/>
  <c r="V18" i="93" s="1"/>
  <c r="R29" i="93"/>
  <c r="T29" i="93" s="1"/>
  <c r="V29" i="93" s="1"/>
  <c r="R19" i="93"/>
  <c r="T19" i="93" s="1"/>
  <c r="V19" i="93" s="1"/>
  <c r="R12" i="93"/>
  <c r="T12" i="93" s="1"/>
  <c r="V12" i="93" s="1"/>
  <c r="R27" i="93"/>
  <c r="T27" i="93" s="1"/>
  <c r="V27" i="93" s="1"/>
  <c r="P30" i="93"/>
  <c r="R17" i="93"/>
  <c r="T17" i="93" s="1"/>
  <c r="V17" i="93" s="1"/>
  <c r="R28" i="93"/>
  <c r="T28" i="93" s="1"/>
  <c r="V28" i="93" s="1"/>
  <c r="R23" i="93"/>
  <c r="T23" i="93" s="1"/>
  <c r="V23" i="93" s="1"/>
  <c r="R10" i="93"/>
  <c r="T10" i="93" s="1"/>
  <c r="V10" i="93" s="1"/>
  <c r="R25" i="93"/>
  <c r="T25" i="93" s="1"/>
  <c r="V25" i="93" s="1"/>
  <c r="R20" i="93"/>
  <c r="T20" i="93" s="1"/>
  <c r="V20" i="93" s="1"/>
  <c r="R24" i="93"/>
  <c r="T24" i="93" s="1"/>
  <c r="V24" i="93" s="1"/>
  <c r="R26" i="93"/>
  <c r="T26" i="93" s="1"/>
  <c r="V26" i="93" s="1"/>
  <c r="R9" i="93"/>
  <c r="T9" i="93" s="1"/>
  <c r="V9" i="93" s="1"/>
  <c r="AD11" i="25"/>
  <c r="R11" i="87" s="1"/>
  <c r="AD154" i="25"/>
  <c r="R154" i="87" s="1"/>
  <c r="L23" i="97" s="1"/>
  <c r="E21" i="71"/>
  <c r="G11" i="86"/>
  <c r="AD84" i="25"/>
  <c r="L48" i="97" s="1"/>
  <c r="AD186" i="25"/>
  <c r="AD105" i="25"/>
  <c r="L28" i="69" s="1"/>
  <c r="G28" i="69" s="1"/>
  <c r="AD255" i="25"/>
  <c r="R255" i="87" s="1"/>
  <c r="AD222" i="25"/>
  <c r="R222" i="87" s="1"/>
  <c r="Y438" i="25"/>
  <c r="Y282" i="25"/>
  <c r="Y471" i="25"/>
  <c r="Y86" i="25"/>
  <c r="Y257" i="25"/>
  <c r="I19" i="101" s="1"/>
  <c r="Z324" i="25"/>
  <c r="Z325" i="25"/>
  <c r="R15" i="97" s="1"/>
  <c r="H15" i="97" s="1"/>
  <c r="Z281" i="25"/>
  <c r="Z296" i="25"/>
  <c r="Y379" i="25"/>
  <c r="K6" i="70"/>
  <c r="Y33" i="25"/>
  <c r="Z138" i="25"/>
  <c r="AE139" i="25"/>
  <c r="S139" i="87" s="1"/>
  <c r="Z407" i="25"/>
  <c r="Z406" i="25"/>
  <c r="Z106" i="25"/>
  <c r="Y297" i="25"/>
  <c r="Y139" i="25"/>
  <c r="Z378" i="25"/>
  <c r="Z18" i="25"/>
  <c r="AE49" i="25"/>
  <c r="S49" i="87" s="1"/>
  <c r="Y188" i="25"/>
  <c r="Y8" i="25"/>
  <c r="Y40" i="25"/>
  <c r="Y13" i="25"/>
  <c r="Z12" i="25"/>
  <c r="AE13" i="25"/>
  <c r="S13" i="87" s="1"/>
  <c r="Z223" i="25"/>
  <c r="AE224" i="25"/>
  <c r="Z437" i="25"/>
  <c r="Y49" i="25"/>
  <c r="Y9" i="25"/>
  <c r="AE188" i="25"/>
  <c r="Z155" i="25"/>
  <c r="AE156" i="25"/>
  <c r="S156" i="87" s="1"/>
  <c r="Y107" i="25"/>
  <c r="Y10" i="25"/>
  <c r="Y156" i="25"/>
  <c r="Z256" i="25"/>
  <c r="AE33" i="25"/>
  <c r="S33" i="87" s="1"/>
  <c r="Z85" i="25"/>
  <c r="AE86" i="25"/>
  <c r="S86" i="87" s="1"/>
  <c r="Z42" i="25"/>
  <c r="Y224" i="25"/>
  <c r="Z35" i="25"/>
  <c r="AE40" i="25"/>
  <c r="S40" i="87" s="1"/>
  <c r="AE6" i="25"/>
  <c r="AE9" i="25"/>
  <c r="S9" i="87" s="1"/>
  <c r="AE10" i="25"/>
  <c r="S10" i="87" s="1"/>
  <c r="AE8" i="25"/>
  <c r="AD5" i="25"/>
  <c r="L49" i="97" s="1"/>
  <c r="L46" i="97" l="1"/>
  <c r="R105" i="87"/>
  <c r="L28" i="97" s="1"/>
  <c r="D95" i="102"/>
  <c r="D101" i="102"/>
  <c r="D135" i="102" s="1"/>
  <c r="D5" i="102"/>
  <c r="D4" i="102" s="1"/>
  <c r="E22" i="102" s="1"/>
  <c r="H94" i="102"/>
  <c r="D116" i="102" s="1"/>
  <c r="D127" i="102" s="1"/>
  <c r="D126" i="102" s="1"/>
  <c r="D130" i="102" s="1"/>
  <c r="L13" i="97"/>
  <c r="G13" i="97" s="1"/>
  <c r="L13" i="69"/>
  <c r="G13" i="69" s="1"/>
  <c r="S8" i="87"/>
  <c r="M8" i="97" s="1"/>
  <c r="H8" i="97" s="1"/>
  <c r="M8" i="69"/>
  <c r="H8" i="69" s="1"/>
  <c r="L25" i="97"/>
  <c r="L25" i="69"/>
  <c r="G25" i="69" s="1"/>
  <c r="P19" i="93"/>
  <c r="S188" i="87"/>
  <c r="R186" i="87"/>
  <c r="L24" i="97" s="1"/>
  <c r="M20" i="97"/>
  <c r="S224" i="87"/>
  <c r="M40" i="97"/>
  <c r="G48" i="97"/>
  <c r="T31" i="93" s="1"/>
  <c r="Q25" i="97"/>
  <c r="Q30" i="97"/>
  <c r="G30" i="97" s="1"/>
  <c r="X26" i="93"/>
  <c r="Q20" i="97"/>
  <c r="M8" i="87"/>
  <c r="Q31" i="97"/>
  <c r="G31" i="97" s="1"/>
  <c r="M18" i="97"/>
  <c r="Q14" i="97"/>
  <c r="G14" i="97" s="1"/>
  <c r="L155" i="87"/>
  <c r="H131" i="86"/>
  <c r="Q18" i="97"/>
  <c r="G18" i="97" s="1"/>
  <c r="M40" i="87"/>
  <c r="Q28" i="97"/>
  <c r="I124" i="86"/>
  <c r="I117" i="86" s="1"/>
  <c r="P25" i="71"/>
  <c r="M324" i="87"/>
  <c r="M9" i="87"/>
  <c r="Q29" i="97"/>
  <c r="G29" i="97" s="1"/>
  <c r="I41" i="101"/>
  <c r="L17" i="97"/>
  <c r="X324" i="87"/>
  <c r="N325" i="87"/>
  <c r="M407" i="87"/>
  <c r="W406" i="87"/>
  <c r="M10" i="87"/>
  <c r="O29" i="71"/>
  <c r="E29" i="71" s="1"/>
  <c r="L471" i="87"/>
  <c r="H101" i="86"/>
  <c r="I108" i="86"/>
  <c r="I103" i="86"/>
  <c r="I102" i="86" s="1"/>
  <c r="I24" i="101"/>
  <c r="H39" i="86"/>
  <c r="I39" i="101"/>
  <c r="I42" i="101"/>
  <c r="H95" i="86"/>
  <c r="H111" i="86"/>
  <c r="H87" i="86"/>
  <c r="H79" i="86"/>
  <c r="P17" i="93"/>
  <c r="H130" i="86"/>
  <c r="H127" i="86"/>
  <c r="R187" i="87"/>
  <c r="K20" i="71" s="1"/>
  <c r="L36" i="97"/>
  <c r="L35" i="97"/>
  <c r="G35" i="97" s="1"/>
  <c r="L45" i="69"/>
  <c r="L36" i="69"/>
  <c r="M15" i="96"/>
  <c r="L15" i="96" s="1"/>
  <c r="G40" i="69"/>
  <c r="M40" i="69"/>
  <c r="P16" i="98" s="1"/>
  <c r="M18" i="69"/>
  <c r="H18" i="69" s="1"/>
  <c r="M224" i="87"/>
  <c r="L23" i="69"/>
  <c r="G23" i="69" s="1"/>
  <c r="L47" i="69"/>
  <c r="L17" i="69"/>
  <c r="G17" i="69" s="1"/>
  <c r="L35" i="69"/>
  <c r="L24" i="69"/>
  <c r="G24" i="69" s="1"/>
  <c r="J14" i="71"/>
  <c r="R48" i="87"/>
  <c r="K15" i="71" s="1"/>
  <c r="E16" i="71"/>
  <c r="P27" i="93"/>
  <c r="P20" i="93"/>
  <c r="L16" i="98"/>
  <c r="M14" i="98"/>
  <c r="W29" i="93"/>
  <c r="Y29" i="93" s="1"/>
  <c r="AA29" i="93" s="1"/>
  <c r="W13" i="93"/>
  <c r="Y13" i="93" s="1"/>
  <c r="AA13" i="93" s="1"/>
  <c r="W20" i="93"/>
  <c r="Y20" i="93" s="1"/>
  <c r="AA20" i="93" s="1"/>
  <c r="W9" i="93"/>
  <c r="Y9" i="93" s="1"/>
  <c r="AA9" i="93" s="1"/>
  <c r="W25" i="93"/>
  <c r="Y25" i="93" s="1"/>
  <c r="AA25" i="93" s="1"/>
  <c r="W10" i="93"/>
  <c r="Y10" i="93" s="1"/>
  <c r="AA10" i="93" s="1"/>
  <c r="W18" i="93"/>
  <c r="Y18" i="93" s="1"/>
  <c r="AA18" i="93" s="1"/>
  <c r="W17" i="93"/>
  <c r="Y17" i="93" s="1"/>
  <c r="AA17" i="93" s="1"/>
  <c r="W19" i="93"/>
  <c r="Y19" i="93" s="1"/>
  <c r="AA19" i="93" s="1"/>
  <c r="W12" i="93"/>
  <c r="Y12" i="93" s="1"/>
  <c r="AA12" i="93" s="1"/>
  <c r="W24" i="93"/>
  <c r="Y24" i="93" s="1"/>
  <c r="AA24" i="93" s="1"/>
  <c r="R30" i="93"/>
  <c r="T30" i="93" s="1"/>
  <c r="V30" i="93" s="1"/>
  <c r="W23" i="93"/>
  <c r="Y23" i="93" s="1"/>
  <c r="AA23" i="93" s="1"/>
  <c r="W22" i="93"/>
  <c r="Y22" i="93" s="1"/>
  <c r="AA22" i="93" s="1"/>
  <c r="W27" i="93"/>
  <c r="Y27" i="93" s="1"/>
  <c r="AA27" i="93" s="1"/>
  <c r="W28" i="93"/>
  <c r="Y28" i="93" s="1"/>
  <c r="AA28" i="93" s="1"/>
  <c r="W26" i="93"/>
  <c r="Y26" i="93" s="1"/>
  <c r="AA26" i="93" s="1"/>
  <c r="Y154" i="25"/>
  <c r="Y222" i="25"/>
  <c r="AE154" i="25"/>
  <c r="M49" i="87"/>
  <c r="Y84" i="25"/>
  <c r="AE11" i="25"/>
  <c r="S11" i="87" s="1"/>
  <c r="Y186" i="25"/>
  <c r="AE105" i="25"/>
  <c r="Y255" i="25"/>
  <c r="I21" i="101" s="1"/>
  <c r="Y105" i="25"/>
  <c r="H31" i="86" s="1"/>
  <c r="AE84" i="25"/>
  <c r="M48" i="97" s="1"/>
  <c r="AE186" i="25"/>
  <c r="AE255" i="25"/>
  <c r="S255" i="87" s="1"/>
  <c r="AE222" i="25"/>
  <c r="S222" i="87" s="1"/>
  <c r="Y472" i="25"/>
  <c r="G47" i="97" s="1"/>
  <c r="H14" i="99" s="1"/>
  <c r="Z438" i="25"/>
  <c r="Z282" i="25"/>
  <c r="Z33" i="25"/>
  <c r="Z8" i="25"/>
  <c r="Z10" i="25"/>
  <c r="Z40" i="25"/>
  <c r="Z49" i="25"/>
  <c r="Z107" i="25"/>
  <c r="Z224" i="25"/>
  <c r="Z297" i="25"/>
  <c r="Z139" i="25"/>
  <c r="Z471" i="25"/>
  <c r="AE5" i="25"/>
  <c r="M49" i="97" s="1"/>
  <c r="Z86" i="25"/>
  <c r="Z257" i="25"/>
  <c r="J19" i="101" s="1"/>
  <c r="Z9" i="25"/>
  <c r="Z156" i="25"/>
  <c r="Z13" i="25"/>
  <c r="K14" i="70"/>
  <c r="K5" i="70" s="1"/>
  <c r="L6" i="70"/>
  <c r="Z188" i="25"/>
  <c r="Z379" i="25"/>
  <c r="D115" i="102" l="1"/>
  <c r="D119" i="102" s="1"/>
  <c r="G28" i="97"/>
  <c r="M46" i="97"/>
  <c r="S105" i="87"/>
  <c r="M28" i="97" s="1"/>
  <c r="M28" i="69"/>
  <c r="H28" i="69" s="1"/>
  <c r="D94" i="102"/>
  <c r="D113" i="102" s="1"/>
  <c r="D124" i="102" s="1"/>
  <c r="H5" i="102"/>
  <c r="H4" i="102" s="1"/>
  <c r="E25" i="102" s="1"/>
  <c r="E24" i="102" s="1"/>
  <c r="E28" i="102" s="1"/>
  <c r="R155" i="87"/>
  <c r="K19" i="71" s="1"/>
  <c r="E5" i="102"/>
  <c r="E4" i="102" s="1"/>
  <c r="F22" i="102" s="1"/>
  <c r="M13" i="97"/>
  <c r="H13" i="97" s="1"/>
  <c r="G25" i="97"/>
  <c r="M25" i="97"/>
  <c r="H129" i="86"/>
  <c r="H126" i="86" s="1"/>
  <c r="H63" i="86"/>
  <c r="M25" i="69"/>
  <c r="H25" i="69" s="1"/>
  <c r="S186" i="87"/>
  <c r="M24" i="97" s="1"/>
  <c r="S154" i="87"/>
  <c r="M23" i="97" s="1"/>
  <c r="M13" i="69"/>
  <c r="H13" i="69" s="1"/>
  <c r="R14" i="97"/>
  <c r="H14" i="97" s="1"/>
  <c r="R31" i="97"/>
  <c r="H31" i="97" s="1"/>
  <c r="R20" i="97"/>
  <c r="R30" i="97"/>
  <c r="H30" i="97" s="1"/>
  <c r="R25" i="97"/>
  <c r="H48" i="97"/>
  <c r="Y31" i="93" s="1"/>
  <c r="S25" i="93"/>
  <c r="S24" i="93"/>
  <c r="Q24" i="97"/>
  <c r="G24" i="97" s="1"/>
  <c r="Q23" i="97"/>
  <c r="G23" i="97" s="1"/>
  <c r="Q11" i="97"/>
  <c r="M13" i="87"/>
  <c r="R7" i="87"/>
  <c r="K7" i="71" s="1"/>
  <c r="R18" i="97"/>
  <c r="H18" i="97" s="1"/>
  <c r="N10" i="87"/>
  <c r="Q25" i="71"/>
  <c r="N324" i="87"/>
  <c r="W106" i="87"/>
  <c r="M107" i="87"/>
  <c r="X406" i="87"/>
  <c r="N407" i="87"/>
  <c r="M86" i="87"/>
  <c r="M156" i="87"/>
  <c r="W281" i="87"/>
  <c r="M282" i="87"/>
  <c r="W437" i="87"/>
  <c r="M438" i="87"/>
  <c r="M139" i="87"/>
  <c r="W378" i="87"/>
  <c r="M379" i="87"/>
  <c r="W256" i="87"/>
  <c r="M257" i="87"/>
  <c r="N9" i="87"/>
  <c r="J41" i="101"/>
  <c r="W155" i="87"/>
  <c r="W296" i="87"/>
  <c r="P24" i="71" s="1"/>
  <c r="F24" i="71" s="1"/>
  <c r="M297" i="87"/>
  <c r="P9" i="71"/>
  <c r="P27" i="71"/>
  <c r="F27" i="71" s="1"/>
  <c r="M406" i="87"/>
  <c r="H139" i="86"/>
  <c r="H137" i="86" s="1"/>
  <c r="H34" i="86"/>
  <c r="M17" i="97"/>
  <c r="M154" i="87"/>
  <c r="M188" i="87"/>
  <c r="R28" i="97"/>
  <c r="R29" i="97"/>
  <c r="H29" i="97" s="1"/>
  <c r="I131" i="86"/>
  <c r="H68" i="86"/>
  <c r="M222" i="87"/>
  <c r="N40" i="87"/>
  <c r="M255" i="87"/>
  <c r="H28" i="86"/>
  <c r="I101" i="86"/>
  <c r="I40" i="101"/>
  <c r="J42" i="101"/>
  <c r="J39" i="101"/>
  <c r="I39" i="86"/>
  <c r="J24" i="101"/>
  <c r="I43" i="101"/>
  <c r="H55" i="86"/>
  <c r="H47" i="86"/>
  <c r="I33" i="101"/>
  <c r="H71" i="86"/>
  <c r="I111" i="86"/>
  <c r="I79" i="86"/>
  <c r="I87" i="86"/>
  <c r="I95" i="86"/>
  <c r="I130" i="86"/>
  <c r="I127" i="86"/>
  <c r="M186" i="87"/>
  <c r="R138" i="87"/>
  <c r="K18" i="71" s="1"/>
  <c r="M36" i="69"/>
  <c r="M13" i="96"/>
  <c r="H40" i="69"/>
  <c r="P15" i="96"/>
  <c r="O15" i="96" s="1"/>
  <c r="L45" i="97"/>
  <c r="M36" i="97"/>
  <c r="M45" i="69"/>
  <c r="M35" i="97"/>
  <c r="H35" i="97" s="1"/>
  <c r="S187" i="87"/>
  <c r="M47" i="69"/>
  <c r="M23" i="69"/>
  <c r="H23" i="69" s="1"/>
  <c r="M17" i="69"/>
  <c r="H17" i="69" s="1"/>
  <c r="M35" i="69"/>
  <c r="R223" i="87"/>
  <c r="M24" i="69"/>
  <c r="H24" i="69" s="1"/>
  <c r="H37" i="86"/>
  <c r="S18" i="93"/>
  <c r="M105" i="87"/>
  <c r="R85" i="87"/>
  <c r="S48" i="87"/>
  <c r="L15" i="71" s="1"/>
  <c r="S23" i="93"/>
  <c r="H109" i="86"/>
  <c r="H110" i="86"/>
  <c r="H93" i="86"/>
  <c r="H94" i="86"/>
  <c r="H85" i="86"/>
  <c r="H86" i="86"/>
  <c r="H77" i="86"/>
  <c r="H78" i="86"/>
  <c r="H38" i="86"/>
  <c r="G35" i="69"/>
  <c r="H9" i="99" s="1"/>
  <c r="M13" i="98"/>
  <c r="L13" i="98" s="1"/>
  <c r="O16" i="98"/>
  <c r="P14" i="98"/>
  <c r="M19" i="98"/>
  <c r="M18" i="96"/>
  <c r="G47" i="69"/>
  <c r="H15" i="99" s="1"/>
  <c r="M20" i="96"/>
  <c r="L20" i="96" s="1"/>
  <c r="U26" i="93"/>
  <c r="U28" i="93"/>
  <c r="W30" i="93"/>
  <c r="Y30" i="93" s="1"/>
  <c r="AA30" i="93" s="1"/>
  <c r="U29" i="93"/>
  <c r="Z154" i="25"/>
  <c r="N8" i="87"/>
  <c r="Z84" i="25"/>
  <c r="Z222" i="25"/>
  <c r="I63" i="86" s="1"/>
  <c r="Z186" i="25"/>
  <c r="Z105" i="25"/>
  <c r="I31" i="86" s="1"/>
  <c r="Z255" i="25"/>
  <c r="J21" i="101" s="1"/>
  <c r="L44" i="69"/>
  <c r="Z472" i="25"/>
  <c r="H47" i="97" s="1"/>
  <c r="I14" i="99" s="1"/>
  <c r="L14" i="70"/>
  <c r="L5" i="70" s="1"/>
  <c r="F25" i="71"/>
  <c r="H28" i="97" l="1"/>
  <c r="I5" i="102"/>
  <c r="I4" i="102" s="1"/>
  <c r="F25" i="102" s="1"/>
  <c r="F24" i="102" s="1"/>
  <c r="F28" i="102" s="1"/>
  <c r="D46" i="102"/>
  <c r="H46" i="102" s="1"/>
  <c r="E102" i="102"/>
  <c r="I102" i="102" s="1"/>
  <c r="I101" i="102" s="1"/>
  <c r="E138" i="102" s="1"/>
  <c r="E137" i="102" s="1"/>
  <c r="E141" i="102" s="1"/>
  <c r="E96" i="102"/>
  <c r="E95" i="102" s="1"/>
  <c r="H125" i="86"/>
  <c r="D36" i="102"/>
  <c r="H36" i="102" s="1"/>
  <c r="H25" i="97"/>
  <c r="U24" i="93"/>
  <c r="U25" i="93"/>
  <c r="I129" i="86"/>
  <c r="I126" i="86" s="1"/>
  <c r="M296" i="87"/>
  <c r="X24" i="93"/>
  <c r="X25" i="93"/>
  <c r="R23" i="97"/>
  <c r="H23" i="97" s="1"/>
  <c r="R24" i="97"/>
  <c r="H24" i="97" s="1"/>
  <c r="W85" i="87"/>
  <c r="P16" i="71" s="1"/>
  <c r="R11" i="97"/>
  <c r="N13" i="87"/>
  <c r="N49" i="87"/>
  <c r="S7" i="87"/>
  <c r="L7" i="71" s="1"/>
  <c r="W12" i="87"/>
  <c r="P8" i="71" s="1"/>
  <c r="Q9" i="97"/>
  <c r="P19" i="71"/>
  <c r="F19" i="71" s="1"/>
  <c r="M155" i="87"/>
  <c r="I139" i="86"/>
  <c r="I137" i="86" s="1"/>
  <c r="I68" i="86"/>
  <c r="N222" i="87"/>
  <c r="W223" i="87"/>
  <c r="P21" i="71" s="1"/>
  <c r="N224" i="87"/>
  <c r="J36" i="101"/>
  <c r="N186" i="87"/>
  <c r="X106" i="87"/>
  <c r="N107" i="87"/>
  <c r="N154" i="87"/>
  <c r="X256" i="87"/>
  <c r="N257" i="87"/>
  <c r="W138" i="87"/>
  <c r="P18" i="71" s="1"/>
  <c r="F18" i="71" s="1"/>
  <c r="P23" i="71"/>
  <c r="F23" i="71" s="1"/>
  <c r="M281" i="87"/>
  <c r="R9" i="97"/>
  <c r="N255" i="87"/>
  <c r="I28" i="86"/>
  <c r="N86" i="87"/>
  <c r="X378" i="87"/>
  <c r="N379" i="87"/>
  <c r="P28" i="71"/>
  <c r="F28" i="71" s="1"/>
  <c r="M437" i="87"/>
  <c r="Q27" i="71"/>
  <c r="G27" i="71" s="1"/>
  <c r="N406" i="87"/>
  <c r="N188" i="87"/>
  <c r="W471" i="87"/>
  <c r="M472" i="87"/>
  <c r="P22" i="71"/>
  <c r="F22" i="71" s="1"/>
  <c r="M256" i="87"/>
  <c r="X296" i="87"/>
  <c r="Q24" i="71" s="1"/>
  <c r="N297" i="87"/>
  <c r="X138" i="87"/>
  <c r="Q18" i="71" s="1"/>
  <c r="N139" i="87"/>
  <c r="X437" i="87"/>
  <c r="N438" i="87"/>
  <c r="X281" i="87"/>
  <c r="N282" i="87"/>
  <c r="P17" i="71"/>
  <c r="F17" i="71" s="1"/>
  <c r="M106" i="87"/>
  <c r="I34" i="86"/>
  <c r="I33" i="86" s="1"/>
  <c r="I29" i="86" s="1"/>
  <c r="X155" i="87"/>
  <c r="Q19" i="71" s="1"/>
  <c r="N156" i="87"/>
  <c r="Q9" i="71"/>
  <c r="P26" i="71"/>
  <c r="F26" i="71" s="1"/>
  <c r="M378" i="87"/>
  <c r="X12" i="87"/>
  <c r="Q8" i="71" s="1"/>
  <c r="J40" i="101"/>
  <c r="J43" i="101"/>
  <c r="I55" i="86"/>
  <c r="I47" i="86"/>
  <c r="J33" i="101"/>
  <c r="I71" i="86"/>
  <c r="U18" i="93"/>
  <c r="U23" i="93"/>
  <c r="S155" i="87"/>
  <c r="L19" i="71" s="1"/>
  <c r="S138" i="87"/>
  <c r="L18" i="71" s="1"/>
  <c r="L20" i="71"/>
  <c r="P13" i="96"/>
  <c r="M45" i="97"/>
  <c r="S223" i="87"/>
  <c r="L21" i="71" s="1"/>
  <c r="K21" i="71"/>
  <c r="I37" i="86"/>
  <c r="H53" i="86"/>
  <c r="H45" i="86"/>
  <c r="H12" i="86"/>
  <c r="X18" i="93"/>
  <c r="S85" i="87"/>
  <c r="K16" i="71"/>
  <c r="X23" i="93"/>
  <c r="S19" i="93"/>
  <c r="H46" i="86"/>
  <c r="H54" i="86"/>
  <c r="S20" i="93"/>
  <c r="S21" i="93"/>
  <c r="S27" i="93"/>
  <c r="H133" i="86"/>
  <c r="H134" i="86"/>
  <c r="I109" i="86"/>
  <c r="I110" i="86"/>
  <c r="I93" i="86"/>
  <c r="I94" i="86"/>
  <c r="I85" i="86"/>
  <c r="I86" i="86"/>
  <c r="H69" i="86"/>
  <c r="H70" i="86"/>
  <c r="I77" i="86"/>
  <c r="I78" i="86"/>
  <c r="I38" i="86"/>
  <c r="M17" i="96"/>
  <c r="M18" i="98"/>
  <c r="P18" i="96"/>
  <c r="P19" i="98"/>
  <c r="P18" i="98" s="1"/>
  <c r="H35" i="69"/>
  <c r="I9" i="99" s="1"/>
  <c r="P13" i="98"/>
  <c r="O13" i="98" s="1"/>
  <c r="H47" i="69"/>
  <c r="I15" i="99" s="1"/>
  <c r="P20" i="96"/>
  <c r="O20" i="96" s="1"/>
  <c r="Z26" i="93"/>
  <c r="Z28" i="93"/>
  <c r="U30" i="93"/>
  <c r="Z29" i="93"/>
  <c r="H33" i="86"/>
  <c r="H11" i="86"/>
  <c r="M44" i="69"/>
  <c r="G25" i="71"/>
  <c r="I96" i="102" l="1"/>
  <c r="I95" i="102" s="1"/>
  <c r="I94" i="102" s="1"/>
  <c r="E116" i="102" s="1"/>
  <c r="E127" i="102" s="1"/>
  <c r="E126" i="102" s="1"/>
  <c r="E130" i="102" s="1"/>
  <c r="E101" i="102"/>
  <c r="E135" i="102" s="1"/>
  <c r="I125" i="86"/>
  <c r="E46" i="102"/>
  <c r="I46" i="102" s="1"/>
  <c r="F102" i="102"/>
  <c r="J102" i="102" s="1"/>
  <c r="J101" i="102" s="1"/>
  <c r="F138" i="102" s="1"/>
  <c r="F137" i="102" s="1"/>
  <c r="F141" i="102" s="1"/>
  <c r="E36" i="102"/>
  <c r="I36" i="102" s="1"/>
  <c r="F96" i="102"/>
  <c r="F95" i="102" s="1"/>
  <c r="Z24" i="93"/>
  <c r="Z25" i="93"/>
  <c r="F16" i="71"/>
  <c r="M85" i="87"/>
  <c r="N296" i="87"/>
  <c r="M138" i="87"/>
  <c r="M223" i="87"/>
  <c r="F21" i="71"/>
  <c r="X85" i="87"/>
  <c r="Q16" i="71" s="1"/>
  <c r="N105" i="87"/>
  <c r="Q45" i="97"/>
  <c r="G46" i="97"/>
  <c r="G45" i="97" s="1"/>
  <c r="R27" i="97"/>
  <c r="Q12" i="71"/>
  <c r="Q23" i="71"/>
  <c r="G23" i="71" s="1"/>
  <c r="N281" i="87"/>
  <c r="Q26" i="71"/>
  <c r="G26" i="71" s="1"/>
  <c r="N378" i="87"/>
  <c r="P29" i="71"/>
  <c r="F29" i="71" s="1"/>
  <c r="M471" i="87"/>
  <c r="Q22" i="71"/>
  <c r="G22" i="71" s="1"/>
  <c r="N256" i="87"/>
  <c r="Q17" i="71"/>
  <c r="G17" i="71" s="1"/>
  <c r="N106" i="87"/>
  <c r="X471" i="87"/>
  <c r="N472" i="87"/>
  <c r="X223" i="87"/>
  <c r="Q21" i="71" s="1"/>
  <c r="G21" i="71" s="1"/>
  <c r="Q28" i="71"/>
  <c r="G28" i="71" s="1"/>
  <c r="N437" i="87"/>
  <c r="N155" i="87"/>
  <c r="Z18" i="93"/>
  <c r="U19" i="93"/>
  <c r="Z23" i="93"/>
  <c r="N138" i="87"/>
  <c r="K14" i="71"/>
  <c r="I12" i="86"/>
  <c r="I53" i="86"/>
  <c r="I46" i="86"/>
  <c r="L16" i="71"/>
  <c r="L14" i="71" s="1"/>
  <c r="X19" i="93"/>
  <c r="S17" i="93"/>
  <c r="I54" i="86"/>
  <c r="G18" i="71"/>
  <c r="I45" i="86"/>
  <c r="X21" i="93"/>
  <c r="X27" i="93"/>
  <c r="X20" i="93"/>
  <c r="U27" i="93"/>
  <c r="U20" i="93"/>
  <c r="I133" i="86"/>
  <c r="I134" i="86"/>
  <c r="H29" i="86"/>
  <c r="H30" i="86"/>
  <c r="I30" i="86"/>
  <c r="I69" i="86"/>
  <c r="I70" i="86"/>
  <c r="P17" i="96"/>
  <c r="Z30" i="93"/>
  <c r="G19" i="71"/>
  <c r="I11" i="86"/>
  <c r="G24" i="71"/>
  <c r="E94" i="102" l="1"/>
  <c r="E113" i="102" s="1"/>
  <c r="E124" i="102" s="1"/>
  <c r="F101" i="102"/>
  <c r="F135" i="102" s="1"/>
  <c r="E115" i="102"/>
  <c r="E119" i="102" s="1"/>
  <c r="J96" i="102"/>
  <c r="J95" i="102" s="1"/>
  <c r="J94" i="102" s="1"/>
  <c r="F116" i="102" s="1"/>
  <c r="N85" i="87"/>
  <c r="N223" i="87"/>
  <c r="R45" i="97"/>
  <c r="H46" i="97"/>
  <c r="H45" i="97" s="1"/>
  <c r="R26" i="97"/>
  <c r="Q29" i="71"/>
  <c r="G29" i="71" s="1"/>
  <c r="N471" i="87"/>
  <c r="Z19" i="93"/>
  <c r="U17" i="93"/>
  <c r="Z27" i="93"/>
  <c r="Z20" i="93"/>
  <c r="G16" i="71"/>
  <c r="F94" i="102" l="1"/>
  <c r="F113" i="102" s="1"/>
  <c r="F124" i="102" s="1"/>
  <c r="F127" i="102"/>
  <c r="F126" i="102" s="1"/>
  <c r="F130" i="102" s="1"/>
  <c r="F115" i="102"/>
  <c r="F119" i="102" s="1"/>
  <c r="X17" i="93"/>
  <c r="X11" i="25"/>
  <c r="H23" i="101" s="1"/>
  <c r="Y11" i="25"/>
  <c r="I23" i="101" s="1"/>
  <c r="W11" i="25"/>
  <c r="G23" i="101" s="1"/>
  <c r="V11" i="25"/>
  <c r="F23" i="101" s="1"/>
  <c r="Z11" i="25"/>
  <c r="J23" i="101" s="1"/>
  <c r="O16" i="69"/>
  <c r="AI7" i="25"/>
  <c r="P7" i="70" s="1"/>
  <c r="AJ7" i="25"/>
  <c r="Q7" i="70" s="1"/>
  <c r="AG7" i="25"/>
  <c r="N7" i="70" s="1"/>
  <c r="AH7" i="25"/>
  <c r="O7" i="70" s="1"/>
  <c r="AF7" i="25"/>
  <c r="M7" i="70" s="1"/>
  <c r="N17" i="97" l="1"/>
  <c r="D17" i="97" s="1"/>
  <c r="X7" i="87"/>
  <c r="Q7" i="71" s="1"/>
  <c r="Z17" i="93"/>
  <c r="H7" i="94"/>
  <c r="D7" i="70"/>
  <c r="K7" i="94"/>
  <c r="E7" i="70"/>
  <c r="Q7" i="94"/>
  <c r="G7" i="70"/>
  <c r="E7" i="94"/>
  <c r="C7" i="70"/>
  <c r="N7" i="94"/>
  <c r="F7" i="70"/>
  <c r="H9" i="98"/>
  <c r="H9" i="96"/>
  <c r="U7" i="87"/>
  <c r="N7" i="71" s="1"/>
  <c r="V7" i="87"/>
  <c r="O7" i="71" s="1"/>
  <c r="Z7" i="25"/>
  <c r="V7" i="25"/>
  <c r="W7" i="25"/>
  <c r="N16" i="69"/>
  <c r="X7" i="25"/>
  <c r="Y7" i="25"/>
  <c r="M11" i="87" l="1"/>
  <c r="Q17" i="97"/>
  <c r="G17" i="97" s="1"/>
  <c r="D8" i="93"/>
  <c r="W7" i="87"/>
  <c r="P7" i="71" s="1"/>
  <c r="F7" i="71" s="1"/>
  <c r="N11" i="87"/>
  <c r="R17" i="97"/>
  <c r="H17" i="97" s="1"/>
  <c r="L11" i="87"/>
  <c r="P17" i="97"/>
  <c r="F17" i="97" s="1"/>
  <c r="K11" i="87"/>
  <c r="O17" i="97"/>
  <c r="E17" i="97" s="1"/>
  <c r="J11" i="87"/>
  <c r="T7" i="87"/>
  <c r="L7" i="94"/>
  <c r="C7" i="94"/>
  <c r="O7" i="94"/>
  <c r="I7" i="94"/>
  <c r="F7" i="94"/>
  <c r="E9" i="98"/>
  <c r="E9" i="96"/>
  <c r="M8" i="93"/>
  <c r="O8" i="93" s="1"/>
  <c r="K7" i="87"/>
  <c r="N7" i="87"/>
  <c r="L7" i="87"/>
  <c r="D7" i="71"/>
  <c r="M7" i="87" l="1"/>
  <c r="Q8" i="93"/>
  <c r="N8" i="93"/>
  <c r="I8" i="93"/>
  <c r="S8" i="93"/>
  <c r="X8" i="93"/>
  <c r="M7" i="71"/>
  <c r="J7" i="87"/>
  <c r="C8" i="93"/>
  <c r="E8" i="93" s="1"/>
  <c r="L10" i="86"/>
  <c r="R8" i="93"/>
  <c r="T8" i="93" s="1"/>
  <c r="H8" i="93"/>
  <c r="J8" i="93" s="1"/>
  <c r="W8" i="93"/>
  <c r="Y8" i="93" s="1"/>
  <c r="E7" i="71"/>
  <c r="G7" i="71"/>
  <c r="P8" i="93" l="1"/>
  <c r="V8" i="93"/>
  <c r="G8" i="93"/>
  <c r="AA8" i="93"/>
  <c r="L8" i="93"/>
  <c r="C7" i="71"/>
  <c r="F8" i="93"/>
  <c r="K8" i="93"/>
  <c r="Z8" i="93"/>
  <c r="U8" i="93"/>
  <c r="AH187" i="25" l="1"/>
  <c r="O20" i="70" s="1"/>
  <c r="X217" i="25"/>
  <c r="AG48" i="25"/>
  <c r="W80" i="25"/>
  <c r="G47" i="101" s="1"/>
  <c r="O40" i="97" l="1"/>
  <c r="E40" i="97" s="1"/>
  <c r="G66" i="86"/>
  <c r="G65" i="86" s="1"/>
  <c r="N15" i="70"/>
  <c r="D15" i="70" s="1"/>
  <c r="K19" i="98"/>
  <c r="K18" i="96"/>
  <c r="K20" i="94"/>
  <c r="I20" i="94" s="1"/>
  <c r="E20" i="70"/>
  <c r="M21" i="93" s="1"/>
  <c r="AJ48" i="25"/>
  <c r="Z80" i="25"/>
  <c r="J47" i="101" s="1"/>
  <c r="AG187" i="25"/>
  <c r="W217" i="25"/>
  <c r="AH48" i="25"/>
  <c r="X80" i="25"/>
  <c r="H47" i="101" s="1"/>
  <c r="AI48" i="25"/>
  <c r="Y80" i="25"/>
  <c r="I47" i="101" s="1"/>
  <c r="X187" i="25"/>
  <c r="W48" i="25"/>
  <c r="AI187" i="25"/>
  <c r="P20" i="70" s="1"/>
  <c r="Y217" i="25"/>
  <c r="AJ187" i="25"/>
  <c r="Q20" i="70" s="1"/>
  <c r="Z217" i="25"/>
  <c r="P44" i="69"/>
  <c r="F45" i="69"/>
  <c r="F44" i="69" s="1"/>
  <c r="K84" i="87"/>
  <c r="P21" i="93" l="1"/>
  <c r="O21" i="93"/>
  <c r="Q21" i="93" s="1"/>
  <c r="I66" i="86"/>
  <c r="I65" i="86" s="1"/>
  <c r="P40" i="97"/>
  <c r="F40" i="97" s="1"/>
  <c r="Q40" i="97"/>
  <c r="G40" i="97" s="1"/>
  <c r="H66" i="86"/>
  <c r="H65" i="86" s="1"/>
  <c r="F66" i="86"/>
  <c r="F65" i="86" s="1"/>
  <c r="R40" i="97"/>
  <c r="H40" i="97" s="1"/>
  <c r="L217" i="87"/>
  <c r="V187" i="87"/>
  <c r="K80" i="87"/>
  <c r="U48" i="87"/>
  <c r="N15" i="71" s="1"/>
  <c r="G24" i="86"/>
  <c r="H15" i="94"/>
  <c r="F15" i="94" s="1"/>
  <c r="I24" i="86"/>
  <c r="H24" i="86"/>
  <c r="O15" i="70"/>
  <c r="K15" i="94" s="1"/>
  <c r="P15" i="70"/>
  <c r="N15" i="94" s="1"/>
  <c r="Q15" i="70"/>
  <c r="Q15" i="94" s="1"/>
  <c r="G10" i="86"/>
  <c r="G9" i="86" s="1"/>
  <c r="F21" i="86"/>
  <c r="G13" i="99"/>
  <c r="G12" i="99" s="1"/>
  <c r="F22" i="86"/>
  <c r="G61" i="86"/>
  <c r="G62" i="86"/>
  <c r="N18" i="96"/>
  <c r="N19" i="98"/>
  <c r="H18" i="96"/>
  <c r="H19" i="98"/>
  <c r="K17" i="96"/>
  <c r="I18" i="96"/>
  <c r="Q18" i="96"/>
  <c r="Q19" i="98"/>
  <c r="K18" i="98"/>
  <c r="I19" i="98"/>
  <c r="N20" i="70"/>
  <c r="I16" i="93"/>
  <c r="N20" i="94"/>
  <c r="L20" i="94" s="1"/>
  <c r="F20" i="70"/>
  <c r="R21" i="93" s="1"/>
  <c r="Q20" i="94"/>
  <c r="O20" i="94" s="1"/>
  <c r="G20" i="70"/>
  <c r="W21" i="93" s="1"/>
  <c r="Q44" i="69"/>
  <c r="G45" i="69"/>
  <c r="G44" i="69" s="1"/>
  <c r="R44" i="69"/>
  <c r="H45" i="69"/>
  <c r="H44" i="69" s="1"/>
  <c r="N84" i="87"/>
  <c r="Z187" i="25"/>
  <c r="Y48" i="25"/>
  <c r="X48" i="25"/>
  <c r="M84" i="87"/>
  <c r="L84" i="87"/>
  <c r="Z48" i="25"/>
  <c r="W187" i="25"/>
  <c r="Y187" i="25"/>
  <c r="O44" i="69"/>
  <c r="E45" i="69"/>
  <c r="E44" i="69" s="1"/>
  <c r="C44" i="102" l="1"/>
  <c r="G44" i="102" s="1"/>
  <c r="G35" i="102" s="1"/>
  <c r="D54" i="102" s="1"/>
  <c r="D53" i="102" s="1"/>
  <c r="D57" i="102" s="1"/>
  <c r="Z21" i="93"/>
  <c r="Y21" i="93"/>
  <c r="AA21" i="93" s="1"/>
  <c r="U21" i="93"/>
  <c r="T21" i="93"/>
  <c r="V21" i="93" s="1"/>
  <c r="O20" i="71"/>
  <c r="E20" i="71" s="1"/>
  <c r="L187" i="87"/>
  <c r="M80" i="87"/>
  <c r="W48" i="87"/>
  <c r="P15" i="71" s="1"/>
  <c r="M217" i="87"/>
  <c r="W187" i="87"/>
  <c r="N80" i="87"/>
  <c r="X48" i="87"/>
  <c r="Q15" i="71" s="1"/>
  <c r="L80" i="87"/>
  <c r="V48" i="87"/>
  <c r="O15" i="71" s="1"/>
  <c r="K48" i="87"/>
  <c r="K217" i="87"/>
  <c r="U187" i="87"/>
  <c r="N217" i="87"/>
  <c r="X187" i="87"/>
  <c r="E15" i="70"/>
  <c r="G15" i="70"/>
  <c r="F15" i="70"/>
  <c r="F10" i="86"/>
  <c r="F9" i="86" s="1"/>
  <c r="I10" i="86"/>
  <c r="I9" i="86" s="1"/>
  <c r="H10" i="86"/>
  <c r="H9" i="86" s="1"/>
  <c r="I21" i="86"/>
  <c r="H22" i="86"/>
  <c r="G21" i="86"/>
  <c r="I22" i="86"/>
  <c r="G22" i="86"/>
  <c r="I13" i="99"/>
  <c r="I12" i="99" s="1"/>
  <c r="H13" i="99"/>
  <c r="H12" i="99" s="1"/>
  <c r="H21" i="86"/>
  <c r="F13" i="99"/>
  <c r="F12" i="99" s="1"/>
  <c r="H61" i="86"/>
  <c r="H62" i="86"/>
  <c r="I61" i="86"/>
  <c r="I62" i="86"/>
  <c r="F61" i="86"/>
  <c r="F62" i="86"/>
  <c r="I17" i="96"/>
  <c r="H18" i="98"/>
  <c r="F19" i="98"/>
  <c r="H17" i="96"/>
  <c r="F18" i="96"/>
  <c r="Q17" i="96"/>
  <c r="O18" i="96"/>
  <c r="I18" i="98"/>
  <c r="N18" i="98"/>
  <c r="L19" i="98"/>
  <c r="O19" i="98"/>
  <c r="Q18" i="98"/>
  <c r="N17" i="96"/>
  <c r="L18" i="96"/>
  <c r="K14" i="94"/>
  <c r="I15" i="94"/>
  <c r="I14" i="94" s="1"/>
  <c r="H20" i="94"/>
  <c r="D20" i="70"/>
  <c r="H21" i="93" s="1"/>
  <c r="S16" i="93"/>
  <c r="N16" i="93"/>
  <c r="X16" i="93"/>
  <c r="Q14" i="94"/>
  <c r="O15" i="94"/>
  <c r="O14" i="94" s="1"/>
  <c r="N14" i="94"/>
  <c r="L15" i="94"/>
  <c r="L14" i="94" s="1"/>
  <c r="N14" i="70"/>
  <c r="H16" i="93"/>
  <c r="J16" i="93" s="1"/>
  <c r="Q14" i="70"/>
  <c r="P14" i="70"/>
  <c r="O14" i="70"/>
  <c r="D15" i="71"/>
  <c r="C35" i="102" l="1"/>
  <c r="D51" i="102" s="1"/>
  <c r="E44" i="102"/>
  <c r="I44" i="102" s="1"/>
  <c r="I35" i="102" s="1"/>
  <c r="F54" i="102" s="1"/>
  <c r="F53" i="102" s="1"/>
  <c r="F57" i="102" s="1"/>
  <c r="D44" i="102"/>
  <c r="H44" i="102" s="1"/>
  <c r="H35" i="102" s="1"/>
  <c r="E54" i="102" s="1"/>
  <c r="E53" i="102" s="1"/>
  <c r="E57" i="102" s="1"/>
  <c r="B44" i="102"/>
  <c r="F44" i="102" s="1"/>
  <c r="F35" i="102" s="1"/>
  <c r="C54" i="102" s="1"/>
  <c r="C53" i="102" s="1"/>
  <c r="C57" i="102" s="1"/>
  <c r="K21" i="93"/>
  <c r="J21" i="93"/>
  <c r="L21" i="93" s="1"/>
  <c r="L16" i="93"/>
  <c r="O14" i="71"/>
  <c r="M48" i="87"/>
  <c r="L48" i="87"/>
  <c r="N48" i="87"/>
  <c r="Q20" i="71"/>
  <c r="G20" i="71" s="1"/>
  <c r="N187" i="87"/>
  <c r="P20" i="71"/>
  <c r="F20" i="71" s="1"/>
  <c r="M187" i="87"/>
  <c r="N20" i="71"/>
  <c r="K187" i="87"/>
  <c r="H15" i="93"/>
  <c r="F17" i="96"/>
  <c r="L18" i="98"/>
  <c r="L17" i="96"/>
  <c r="O17" i="96"/>
  <c r="F18" i="98"/>
  <c r="O18" i="98"/>
  <c r="F20" i="94"/>
  <c r="F14" i="94" s="1"/>
  <c r="H14" i="94"/>
  <c r="D14" i="70"/>
  <c r="R16" i="93"/>
  <c r="F14" i="70"/>
  <c r="E15" i="71"/>
  <c r="E14" i="71" s="1"/>
  <c r="W16" i="93"/>
  <c r="G14" i="70"/>
  <c r="F15" i="71"/>
  <c r="K16" i="93"/>
  <c r="M16" i="93"/>
  <c r="E14" i="70"/>
  <c r="G15" i="71"/>
  <c r="E35" i="102" l="1"/>
  <c r="F51" i="102" s="1"/>
  <c r="D35" i="102"/>
  <c r="E51" i="102" s="1"/>
  <c r="B35" i="102"/>
  <c r="C51" i="102" s="1"/>
  <c r="W15" i="93"/>
  <c r="Y16" i="93"/>
  <c r="M15" i="93"/>
  <c r="O16" i="93"/>
  <c r="J15" i="93"/>
  <c r="L15" i="93" s="1"/>
  <c r="R15" i="93"/>
  <c r="T16" i="93"/>
  <c r="F14" i="71"/>
  <c r="P14" i="71"/>
  <c r="G14" i="71"/>
  <c r="Q14" i="71"/>
  <c r="N14" i="71"/>
  <c r="D20" i="71"/>
  <c r="D14" i="71" s="1"/>
  <c r="Z16" i="93"/>
  <c r="P16" i="93"/>
  <c r="U16" i="93"/>
  <c r="V16" i="93" l="1"/>
  <c r="T15" i="93"/>
  <c r="V15" i="93" s="1"/>
  <c r="Q16" i="93"/>
  <c r="O15" i="93"/>
  <c r="Q15" i="93" s="1"/>
  <c r="AA16" i="93"/>
  <c r="Y15" i="93"/>
  <c r="AA15" i="93" s="1"/>
  <c r="AI22" i="25"/>
  <c r="AJ22" i="25"/>
  <c r="AH22" i="25"/>
  <c r="Q10" i="70" l="1"/>
  <c r="Z22" i="25"/>
  <c r="R16" i="69"/>
  <c r="O10" i="70"/>
  <c r="X22" i="25"/>
  <c r="P10" i="70"/>
  <c r="Y22" i="25"/>
  <c r="Q16" i="69"/>
  <c r="P16" i="69"/>
  <c r="G10" i="70" l="1"/>
  <c r="Q10" i="94"/>
  <c r="F10" i="70"/>
  <c r="N10" i="94"/>
  <c r="K9" i="96"/>
  <c r="K9" i="98"/>
  <c r="Q9" i="96"/>
  <c r="R6" i="69"/>
  <c r="R5" i="69" s="1"/>
  <c r="Q9" i="98"/>
  <c r="E10" i="70"/>
  <c r="K10" i="94"/>
  <c r="N9" i="98"/>
  <c r="N9" i="96"/>
  <c r="O10" i="94" l="1"/>
  <c r="W11" i="93"/>
  <c r="Y11" i="93" s="1"/>
  <c r="I10" i="94"/>
  <c r="L10" i="94"/>
  <c r="M11" i="93"/>
  <c r="O11" i="93" s="1"/>
  <c r="Q7" i="98"/>
  <c r="R11" i="93"/>
  <c r="T11" i="93" s="1"/>
  <c r="Q7" i="96"/>
  <c r="Q6" i="96" s="1"/>
  <c r="V11" i="93" l="1"/>
  <c r="AA11" i="93"/>
  <c r="Q11" i="93"/>
  <c r="Q6" i="98"/>
  <c r="AG42" i="25" l="1"/>
  <c r="AI42" i="25"/>
  <c r="AH42" i="25"/>
  <c r="H36" i="101" l="1"/>
  <c r="I36" i="101"/>
  <c r="G36" i="101"/>
  <c r="N12" i="70"/>
  <c r="W42" i="25"/>
  <c r="O26" i="69"/>
  <c r="P12" i="70"/>
  <c r="Y42" i="25"/>
  <c r="Q26" i="69"/>
  <c r="P26" i="69"/>
  <c r="O12" i="70"/>
  <c r="X42" i="25"/>
  <c r="P12" i="71" l="1"/>
  <c r="Q27" i="97"/>
  <c r="N12" i="71"/>
  <c r="O27" i="97"/>
  <c r="O12" i="71"/>
  <c r="P27" i="97"/>
  <c r="H11" i="96"/>
  <c r="H11" i="98"/>
  <c r="O6" i="69"/>
  <c r="O5" i="69" s="1"/>
  <c r="D12" i="70"/>
  <c r="H12" i="94"/>
  <c r="N11" i="96"/>
  <c r="N11" i="98"/>
  <c r="Q6" i="69"/>
  <c r="Q5" i="69" s="1"/>
  <c r="F12" i="70"/>
  <c r="N12" i="94"/>
  <c r="E12" i="70"/>
  <c r="K12" i="94"/>
  <c r="K11" i="96"/>
  <c r="K11" i="98"/>
  <c r="P6" i="69"/>
  <c r="P5" i="69" s="1"/>
  <c r="P26" i="97" l="1"/>
  <c r="O26" i="97"/>
  <c r="Q26" i="97"/>
  <c r="F12" i="94"/>
  <c r="H13" i="93"/>
  <c r="J13" i="93" s="1"/>
  <c r="H7" i="98"/>
  <c r="H7" i="96"/>
  <c r="H6" i="96" s="1"/>
  <c r="L12" i="94"/>
  <c r="R13" i="93"/>
  <c r="T13" i="93" s="1"/>
  <c r="N7" i="98"/>
  <c r="N7" i="96"/>
  <c r="N6" i="96" s="1"/>
  <c r="I12" i="94"/>
  <c r="M13" i="93"/>
  <c r="O13" i="93" s="1"/>
  <c r="K7" i="98"/>
  <c r="K7" i="96"/>
  <c r="K6" i="96" s="1"/>
  <c r="Q13" i="93" l="1"/>
  <c r="L13" i="93"/>
  <c r="V13" i="93"/>
  <c r="H6" i="98"/>
  <c r="N6" i="98"/>
  <c r="K6" i="98"/>
  <c r="AG47" i="25" l="1"/>
  <c r="U47" i="87" s="1"/>
  <c r="O38" i="69" l="1"/>
  <c r="AH47" i="25"/>
  <c r="V47" i="87" s="1"/>
  <c r="N13" i="70"/>
  <c r="W47" i="25"/>
  <c r="G48" i="101" s="1"/>
  <c r="AG6" i="25"/>
  <c r="AG5" i="25" s="1"/>
  <c r="O49" i="97" s="1"/>
  <c r="O38" i="97" l="1"/>
  <c r="O37" i="97" s="1"/>
  <c r="O36" i="97" s="1"/>
  <c r="G45" i="101"/>
  <c r="G44" i="101" s="1"/>
  <c r="P38" i="69"/>
  <c r="F16" i="86"/>
  <c r="W6" i="25"/>
  <c r="W5" i="25" s="1"/>
  <c r="E49" i="97" s="1"/>
  <c r="H13" i="94"/>
  <c r="D13" i="70"/>
  <c r="N6" i="70"/>
  <c r="N5" i="70" s="1"/>
  <c r="AI47" i="25"/>
  <c r="W47" i="87" s="1"/>
  <c r="O37" i="69"/>
  <c r="E38" i="69"/>
  <c r="E37" i="69" s="1"/>
  <c r="E36" i="69" s="1"/>
  <c r="O13" i="70"/>
  <c r="X47" i="25"/>
  <c r="H48" i="101" s="1"/>
  <c r="AH6" i="25"/>
  <c r="AH5" i="25" s="1"/>
  <c r="P49" i="97" s="1"/>
  <c r="E38" i="97" l="1"/>
  <c r="N13" i="71"/>
  <c r="D13" i="71" s="1"/>
  <c r="K47" i="87"/>
  <c r="H45" i="101"/>
  <c r="H44" i="101" s="1"/>
  <c r="Q38" i="69"/>
  <c r="G16" i="86"/>
  <c r="F8" i="86"/>
  <c r="X6" i="25"/>
  <c r="X5" i="25" s="1"/>
  <c r="F49" i="97" s="1"/>
  <c r="P13" i="70"/>
  <c r="Y47" i="25"/>
  <c r="I48" i="101" s="1"/>
  <c r="AI6" i="25"/>
  <c r="AI5" i="25" s="1"/>
  <c r="Q49" i="97" s="1"/>
  <c r="K13" i="94"/>
  <c r="E13" i="70"/>
  <c r="O6" i="70"/>
  <c r="O5" i="70" s="1"/>
  <c r="H14" i="93"/>
  <c r="D6" i="70"/>
  <c r="D5" i="70" s="1"/>
  <c r="F13" i="94"/>
  <c r="F6" i="94" s="1"/>
  <c r="F5" i="94" s="1"/>
  <c r="H6" i="94"/>
  <c r="H5" i="94" s="1"/>
  <c r="O36" i="69"/>
  <c r="O4" i="69" s="1"/>
  <c r="H15" i="98"/>
  <c r="H14" i="96"/>
  <c r="AJ47" i="25"/>
  <c r="X47" i="87" s="1"/>
  <c r="P37" i="69"/>
  <c r="F38" i="69"/>
  <c r="F37" i="69" s="1"/>
  <c r="F36" i="69" s="1"/>
  <c r="H7" i="93" l="1"/>
  <c r="H6" i="93" s="1"/>
  <c r="J14" i="93"/>
  <c r="E37" i="97"/>
  <c r="E36" i="97" s="1"/>
  <c r="L47" i="87"/>
  <c r="P38" i="97"/>
  <c r="O13" i="71"/>
  <c r="E13" i="71" s="1"/>
  <c r="I45" i="101"/>
  <c r="I44" i="101" s="1"/>
  <c r="R38" i="69"/>
  <c r="H16" i="86"/>
  <c r="Q37" i="69"/>
  <c r="G38" i="69"/>
  <c r="G37" i="69" s="1"/>
  <c r="G36" i="69" s="1"/>
  <c r="Y6" i="25"/>
  <c r="Y5" i="25" s="1"/>
  <c r="G49" i="97" s="1"/>
  <c r="N13" i="94"/>
  <c r="F13" i="70"/>
  <c r="P6" i="70"/>
  <c r="P5" i="70" s="1"/>
  <c r="K15" i="98"/>
  <c r="I15" i="98" s="1"/>
  <c r="K14" i="96"/>
  <c r="P36" i="69"/>
  <c r="P4" i="69" s="1"/>
  <c r="H13" i="96"/>
  <c r="F14" i="96"/>
  <c r="M14" i="93"/>
  <c r="E6" i="70"/>
  <c r="E5" i="70" s="1"/>
  <c r="I14" i="93"/>
  <c r="H14" i="98"/>
  <c r="F15" i="98"/>
  <c r="I13" i="94"/>
  <c r="I6" i="94" s="1"/>
  <c r="I5" i="94" s="1"/>
  <c r="K6" i="94"/>
  <c r="K5" i="94" s="1"/>
  <c r="G8" i="86"/>
  <c r="Q13" i="70"/>
  <c r="Z47" i="25"/>
  <c r="J48" i="101" s="1"/>
  <c r="AJ6" i="25"/>
  <c r="AJ5" i="25" s="1"/>
  <c r="R49" i="97" s="1"/>
  <c r="M10" i="86"/>
  <c r="M7" i="93" l="1"/>
  <c r="M6" i="93" s="1"/>
  <c r="O14" i="93"/>
  <c r="L14" i="93"/>
  <c r="J7" i="93"/>
  <c r="P13" i="71"/>
  <c r="F13" i="71" s="1"/>
  <c r="Q38" i="97"/>
  <c r="P37" i="97"/>
  <c r="P36" i="97" s="1"/>
  <c r="F38" i="97"/>
  <c r="M47" i="87"/>
  <c r="R38" i="97"/>
  <c r="R37" i="97" s="1"/>
  <c r="R36" i="97" s="1"/>
  <c r="J45" i="101"/>
  <c r="J44" i="101" s="1"/>
  <c r="I16" i="86"/>
  <c r="K14" i="93"/>
  <c r="H8" i="86"/>
  <c r="Q13" i="94"/>
  <c r="G13" i="70"/>
  <c r="Q6" i="70"/>
  <c r="Q5" i="70" s="1"/>
  <c r="F11" i="99"/>
  <c r="F10" i="99" s="1"/>
  <c r="K14" i="98"/>
  <c r="I14" i="98" s="1"/>
  <c r="R14" i="93"/>
  <c r="F6" i="70"/>
  <c r="F5" i="70" s="1"/>
  <c r="N10" i="86"/>
  <c r="L13" i="94"/>
  <c r="L6" i="94" s="1"/>
  <c r="L5" i="94" s="1"/>
  <c r="N6" i="94"/>
  <c r="N5" i="94" s="1"/>
  <c r="Z6" i="25"/>
  <c r="Z5" i="25" s="1"/>
  <c r="H49" i="97" s="1"/>
  <c r="F13" i="96"/>
  <c r="H5" i="96"/>
  <c r="N47" i="87"/>
  <c r="R37" i="69"/>
  <c r="H38" i="69"/>
  <c r="H37" i="69" s="1"/>
  <c r="H36" i="69" s="1"/>
  <c r="F14" i="98"/>
  <c r="H5" i="98"/>
  <c r="K13" i="96"/>
  <c r="I14" i="96"/>
  <c r="N15" i="98"/>
  <c r="N14" i="96"/>
  <c r="Q36" i="69"/>
  <c r="Q4" i="69" s="1"/>
  <c r="N14" i="93" l="1"/>
  <c r="L7" i="93"/>
  <c r="J6" i="93"/>
  <c r="L6" i="93" s="1"/>
  <c r="R7" i="93"/>
  <c r="R6" i="93" s="1"/>
  <c r="T14" i="93"/>
  <c r="Q14" i="93"/>
  <c r="O7" i="93"/>
  <c r="Q13" i="71"/>
  <c r="G13" i="71" s="1"/>
  <c r="F37" i="97"/>
  <c r="F36" i="97" s="1"/>
  <c r="G11" i="99" s="1"/>
  <c r="G10" i="99" s="1"/>
  <c r="G38" i="97"/>
  <c r="Q37" i="97"/>
  <c r="Q36" i="97" s="1"/>
  <c r="H38" i="97"/>
  <c r="K5" i="98"/>
  <c r="O10" i="86"/>
  <c r="N13" i="96"/>
  <c r="L14" i="96"/>
  <c r="I8" i="86"/>
  <c r="W14" i="93"/>
  <c r="G6" i="70"/>
  <c r="G5" i="70" s="1"/>
  <c r="O13" i="94"/>
  <c r="O6" i="94" s="1"/>
  <c r="O5" i="94" s="1"/>
  <c r="Q6" i="94"/>
  <c r="Q5" i="94" s="1"/>
  <c r="I13" i="96"/>
  <c r="K5" i="96"/>
  <c r="N14" i="98"/>
  <c r="L15" i="98"/>
  <c r="Q14" i="96"/>
  <c r="R36" i="69"/>
  <c r="R4" i="69" s="1"/>
  <c r="Q15" i="98"/>
  <c r="P14" i="93" l="1"/>
  <c r="S14" i="93"/>
  <c r="H37" i="97"/>
  <c r="H36" i="97" s="1"/>
  <c r="V14" i="93"/>
  <c r="T7" i="93"/>
  <c r="W7" i="93"/>
  <c r="W6" i="93" s="1"/>
  <c r="Y14" i="93"/>
  <c r="Q7" i="93"/>
  <c r="O6" i="93"/>
  <c r="Q6" i="93" s="1"/>
  <c r="G37" i="97"/>
  <c r="G36" i="97" s="1"/>
  <c r="H11" i="99" s="1"/>
  <c r="H10" i="99" s="1"/>
  <c r="L13" i="96"/>
  <c r="N5" i="96"/>
  <c r="X14" i="93"/>
  <c r="Q13" i="96"/>
  <c r="O14" i="96"/>
  <c r="L14" i="98"/>
  <c r="N5" i="98"/>
  <c r="Q14" i="98"/>
  <c r="O15" i="98"/>
  <c r="P10" i="86"/>
  <c r="U14" i="93" l="1"/>
  <c r="AA14" i="93"/>
  <c r="Y7" i="93"/>
  <c r="V7" i="93"/>
  <c r="T6" i="93"/>
  <c r="V6" i="93" s="1"/>
  <c r="O13" i="96"/>
  <c r="Q5" i="96"/>
  <c r="Z14" i="93"/>
  <c r="I11" i="99"/>
  <c r="I10" i="99" s="1"/>
  <c r="O14" i="98"/>
  <c r="Q5" i="98"/>
  <c r="AA7" i="93" l="1"/>
  <c r="Y6" i="93"/>
  <c r="AA6" i="93" s="1"/>
  <c r="I20" i="69" l="1"/>
  <c r="M20" i="69" l="1"/>
  <c r="L20" i="69"/>
  <c r="K20" i="69"/>
  <c r="J20" i="69"/>
  <c r="D20" i="69"/>
  <c r="D20" i="97"/>
  <c r="D22" i="93" l="1"/>
  <c r="E20" i="69"/>
  <c r="E20" i="97"/>
  <c r="F20" i="97"/>
  <c r="F20" i="69"/>
  <c r="G20" i="97"/>
  <c r="G20" i="69"/>
  <c r="H20" i="69"/>
  <c r="H20" i="97"/>
  <c r="F22" i="93" l="1"/>
  <c r="D15" i="93"/>
  <c r="F15" i="93" s="1"/>
  <c r="X22" i="93"/>
  <c r="N22" i="93"/>
  <c r="S22" i="93"/>
  <c r="I22" i="93"/>
  <c r="K22" i="93" l="1"/>
  <c r="N15" i="93"/>
  <c r="P15" i="93" s="1"/>
  <c r="X15" i="93"/>
  <c r="Z15" i="93" s="1"/>
  <c r="U22" i="93"/>
  <c r="P22" i="93"/>
  <c r="Z22" i="93"/>
  <c r="S15" i="93"/>
  <c r="U15" i="93" s="1"/>
  <c r="I15" i="93"/>
  <c r="K15" i="93" s="1"/>
  <c r="E43" i="101" l="1"/>
  <c r="D43" i="101"/>
  <c r="O19" i="97" l="1"/>
  <c r="O16" i="97" s="1"/>
  <c r="T35" i="87"/>
  <c r="M11" i="71" s="1"/>
  <c r="W35" i="87" l="1"/>
  <c r="P11" i="71" s="1"/>
  <c r="R12" i="97"/>
  <c r="R7" i="97" s="1"/>
  <c r="V35" i="87"/>
  <c r="O11" i="71" s="1"/>
  <c r="P12" i="97"/>
  <c r="P7" i="97" s="1"/>
  <c r="N12" i="97"/>
  <c r="N7" i="97" s="1"/>
  <c r="O22" i="97"/>
  <c r="O21" i="97" s="1"/>
  <c r="U35" i="87"/>
  <c r="N11" i="71" s="1"/>
  <c r="Q12" i="97" l="1"/>
  <c r="Q7" i="97" s="1"/>
  <c r="O12" i="97"/>
  <c r="O7" i="97" s="1"/>
  <c r="X35" i="87"/>
  <c r="U22" i="87"/>
  <c r="Q11" i="71" l="1"/>
  <c r="O6" i="97"/>
  <c r="O5" i="97" s="1"/>
  <c r="O4" i="97" s="1"/>
  <c r="N10" i="71"/>
  <c r="U6" i="87"/>
  <c r="U5" i="87" s="1"/>
  <c r="O50" i="97" l="1"/>
  <c r="O51" i="97" s="1"/>
  <c r="O52" i="97"/>
  <c r="O53" i="97" s="1"/>
  <c r="N6" i="71"/>
  <c r="N5" i="71" s="1"/>
  <c r="P22" i="97" l="1"/>
  <c r="P21" i="97" s="1"/>
  <c r="P19" i="97"/>
  <c r="P16" i="97" s="1"/>
  <c r="Q22" i="97"/>
  <c r="Q21" i="97" s="1"/>
  <c r="X22" i="87"/>
  <c r="N22" i="97"/>
  <c r="Q19" i="97"/>
  <c r="Q16" i="97" s="1"/>
  <c r="T22" i="87"/>
  <c r="M10" i="71" s="1"/>
  <c r="R19" i="97"/>
  <c r="R16" i="97" s="1"/>
  <c r="W22" i="87"/>
  <c r="V22" i="87"/>
  <c r="V6" i="87" s="1"/>
  <c r="V5" i="87" s="1"/>
  <c r="J32" i="87"/>
  <c r="K32" i="87"/>
  <c r="L32" i="87"/>
  <c r="M32" i="87"/>
  <c r="N32" i="87"/>
  <c r="R22" i="97"/>
  <c r="R21" i="97" s="1"/>
  <c r="K33" i="87"/>
  <c r="L33" i="87"/>
  <c r="M33" i="87"/>
  <c r="N33" i="87"/>
  <c r="J33" i="87"/>
  <c r="N19" i="97"/>
  <c r="N16" i="97" s="1"/>
  <c r="T6" i="87" l="1"/>
  <c r="T5" i="87" s="1"/>
  <c r="R6" i="97"/>
  <c r="R5" i="97" s="1"/>
  <c r="R4" i="97" s="1"/>
  <c r="Q6" i="97"/>
  <c r="Q5" i="97" s="1"/>
  <c r="Q4" i="97" s="1"/>
  <c r="P6" i="97"/>
  <c r="P5" i="97" s="1"/>
  <c r="P4" i="97" s="1"/>
  <c r="N21" i="97"/>
  <c r="N6" i="97" s="1"/>
  <c r="N5" i="97" s="1"/>
  <c r="N4" i="97" s="1"/>
  <c r="O10" i="71"/>
  <c r="O6" i="71" s="1"/>
  <c r="O5" i="71" s="1"/>
  <c r="M6" i="71"/>
  <c r="M5" i="71" s="1"/>
  <c r="X6" i="87"/>
  <c r="X5" i="87" s="1"/>
  <c r="Q10" i="71"/>
  <c r="Q6" i="71" s="1"/>
  <c r="Q5" i="71" s="1"/>
  <c r="W6" i="87"/>
  <c r="W5" i="87" s="1"/>
  <c r="P10" i="71"/>
  <c r="P6" i="71" s="1"/>
  <c r="P5" i="71" s="1"/>
  <c r="Q50" i="97" l="1"/>
  <c r="Q51" i="97" s="1"/>
  <c r="Q52" i="97"/>
  <c r="Q53" i="97" s="1"/>
  <c r="R50" i="97"/>
  <c r="R51" i="97" s="1"/>
  <c r="R52" i="97"/>
  <c r="R53" i="97" s="1"/>
  <c r="P50" i="97"/>
  <c r="P51" i="97" s="1"/>
  <c r="P52" i="97"/>
  <c r="P53" i="97" s="1"/>
  <c r="N50" i="97"/>
  <c r="D47" i="25" l="1"/>
  <c r="E47" i="25" l="1"/>
  <c r="D26" i="25" l="1"/>
  <c r="F32" i="101" l="1"/>
  <c r="G32" i="101" l="1"/>
  <c r="I32" i="101"/>
  <c r="J32" i="101"/>
  <c r="H32" i="101"/>
  <c r="N27" i="69" l="1"/>
  <c r="N26" i="69" s="1"/>
  <c r="AF42" i="25"/>
  <c r="AF6" i="25" s="1"/>
  <c r="AF5" i="25" s="1"/>
  <c r="N49" i="97" s="1"/>
  <c r="V42" i="25" l="1"/>
  <c r="V6" i="25" s="1"/>
  <c r="V5" i="25" s="1"/>
  <c r="D49" i="97" s="1"/>
  <c r="M12" i="70"/>
  <c r="E12" i="94" s="1"/>
  <c r="N52" i="97"/>
  <c r="N53" i="97" s="1"/>
  <c r="N51" i="97"/>
  <c r="N6" i="69"/>
  <c r="N5" i="69" s="1"/>
  <c r="N4" i="69" s="1"/>
  <c r="E11" i="96"/>
  <c r="E7" i="96" s="1"/>
  <c r="E6" i="96" s="1"/>
  <c r="E5" i="96" s="1"/>
  <c r="E11" i="98"/>
  <c r="E7" i="98" s="1"/>
  <c r="E6" i="98" s="1"/>
  <c r="E5" i="98" s="1"/>
  <c r="M6" i="70" l="1"/>
  <c r="M5" i="70" s="1"/>
  <c r="C12" i="70"/>
  <c r="E6" i="94"/>
  <c r="E5" i="94" s="1"/>
  <c r="C12" i="94"/>
  <c r="C6" i="94" s="1"/>
  <c r="C5" i="94" s="1"/>
  <c r="C6" i="70" l="1"/>
  <c r="C5" i="70" s="1"/>
  <c r="C13" i="93"/>
  <c r="E13" i="93" l="1"/>
  <c r="C7" i="93"/>
  <c r="C6" i="93" l="1"/>
  <c r="E7" i="93"/>
  <c r="G13" i="93"/>
  <c r="E6" i="93" l="1"/>
  <c r="G6" i="93" s="1"/>
  <c r="G7" i="93"/>
  <c r="E16" i="25" l="1"/>
  <c r="E13" i="25"/>
  <c r="E14" i="25"/>
  <c r="E10" i="101" s="1"/>
  <c r="E15" i="25"/>
  <c r="E11" i="101" s="1"/>
  <c r="D16" i="25"/>
  <c r="D14" i="25"/>
  <c r="D15" i="25"/>
  <c r="D13" i="25"/>
  <c r="D43" i="25"/>
  <c r="D29" i="25"/>
  <c r="E31" i="25"/>
  <c r="E30" i="25"/>
  <c r="E28" i="25"/>
  <c r="E27" i="25"/>
  <c r="D27" i="25"/>
  <c r="E29" i="25"/>
  <c r="D28" i="25"/>
  <c r="D31" i="25"/>
  <c r="D30" i="25"/>
  <c r="F30" i="25" s="1"/>
  <c r="D25" i="25"/>
  <c r="D27" i="101" s="1"/>
  <c r="E25" i="25"/>
  <c r="D45" i="25"/>
  <c r="E45" i="25"/>
  <c r="E20" i="25"/>
  <c r="D20" i="25"/>
  <c r="E43" i="25"/>
  <c r="E19" i="25"/>
  <c r="D19" i="25"/>
  <c r="E44" i="25"/>
  <c r="D46" i="25"/>
  <c r="F46" i="25" s="1"/>
  <c r="D44" i="25"/>
  <c r="E46" i="25"/>
  <c r="E39" i="25"/>
  <c r="E38" i="25"/>
  <c r="E37" i="25"/>
  <c r="D39" i="25"/>
  <c r="D15" i="101" s="1"/>
  <c r="D38" i="25"/>
  <c r="D14" i="101" s="1"/>
  <c r="D37" i="25"/>
  <c r="D13" i="101" s="1"/>
  <c r="E36" i="25"/>
  <c r="D36" i="25"/>
  <c r="E23" i="25"/>
  <c r="E26" i="25"/>
  <c r="E34" i="25"/>
  <c r="E33" i="25"/>
  <c r="D24" i="25"/>
  <c r="D23" i="25"/>
  <c r="E24" i="25"/>
  <c r="D33" i="25"/>
  <c r="D34" i="25"/>
  <c r="D57" i="25"/>
  <c r="D275" i="25"/>
  <c r="D449" i="25"/>
  <c r="D328" i="25"/>
  <c r="D145" i="25"/>
  <c r="D367" i="25"/>
  <c r="D162" i="25"/>
  <c r="D491" i="25"/>
  <c r="D175" i="25"/>
  <c r="D89" i="25"/>
  <c r="D289" i="25"/>
  <c r="D465" i="25"/>
  <c r="D200" i="25"/>
  <c r="D32" i="25"/>
  <c r="D224" i="25"/>
  <c r="D107" i="25"/>
  <c r="D241" i="25"/>
  <c r="D338" i="25"/>
  <c r="D480" i="25"/>
  <c r="D263" i="25"/>
  <c r="D441" i="25"/>
  <c r="D160" i="25"/>
  <c r="D297" i="25"/>
  <c r="D405" i="25"/>
  <c r="D129" i="25"/>
  <c r="D313" i="25"/>
  <c r="D54" i="25"/>
  <c r="D114" i="25"/>
  <c r="D201" i="25"/>
  <c r="D253" i="25"/>
  <c r="D294" i="25"/>
  <c r="D342" i="25"/>
  <c r="D401" i="25"/>
  <c r="D467" i="25"/>
  <c r="D411" i="25"/>
  <c r="D477" i="25"/>
  <c r="D110" i="25"/>
  <c r="D260" i="25"/>
  <c r="D360" i="25"/>
  <c r="D388" i="25"/>
  <c r="D217" i="25"/>
  <c r="D304" i="25"/>
  <c r="D436" i="25"/>
  <c r="D132" i="25"/>
  <c r="D180" i="25"/>
  <c r="D240" i="25"/>
  <c r="D337" i="25"/>
  <c r="D396" i="25"/>
  <c r="D462" i="25"/>
  <c r="D119" i="25"/>
  <c r="D167" i="25"/>
  <c r="D205" i="25"/>
  <c r="D318" i="25"/>
  <c r="D398" i="25"/>
  <c r="D464" i="25"/>
  <c r="D93" i="25"/>
  <c r="D293" i="25"/>
  <c r="D490" i="25"/>
  <c r="D365" i="25"/>
  <c r="D164" i="25"/>
  <c r="D186" i="25"/>
  <c r="D17" i="25"/>
  <c r="D9" i="101" s="1"/>
  <c r="D188" i="25"/>
  <c r="D97" i="25"/>
  <c r="D302" i="25"/>
  <c r="D474" i="25"/>
  <c r="D244" i="25"/>
  <c r="D67" i="25"/>
  <c r="D246" i="25"/>
  <c r="D111" i="25"/>
  <c r="D257" i="25"/>
  <c r="D354" i="25"/>
  <c r="D49" i="25"/>
  <c r="D279" i="25"/>
  <c r="D457" i="25"/>
  <c r="D219" i="25"/>
  <c r="D305" i="25"/>
  <c r="D422" i="25"/>
  <c r="D148" i="25"/>
  <c r="D349" i="25"/>
  <c r="D58" i="25"/>
  <c r="D122" i="25"/>
  <c r="D207" i="25"/>
  <c r="D259" i="25"/>
  <c r="D299" i="25"/>
  <c r="D350" i="25"/>
  <c r="D410" i="25"/>
  <c r="D476" i="25"/>
  <c r="D419" i="25"/>
  <c r="D485" i="25"/>
  <c r="D124" i="25"/>
  <c r="D273" i="25"/>
  <c r="D395" i="25"/>
  <c r="D41" i="25"/>
  <c r="D229" i="25"/>
  <c r="D315" i="25"/>
  <c r="D453" i="25"/>
  <c r="D64" i="25"/>
  <c r="D137" i="25"/>
  <c r="D184" i="25"/>
  <c r="D248" i="25"/>
  <c r="D345" i="25"/>
  <c r="D404" i="25"/>
  <c r="D470" i="25"/>
  <c r="D127" i="25"/>
  <c r="D172" i="25"/>
  <c r="D212" i="25"/>
  <c r="D326" i="25"/>
  <c r="D407" i="25"/>
  <c r="D473" i="25"/>
  <c r="D108" i="25"/>
  <c r="D312" i="25"/>
  <c r="D11" i="25"/>
  <c r="D23" i="101" s="1"/>
  <c r="D392" i="25"/>
  <c r="D179" i="25"/>
  <c r="D66" i="25"/>
  <c r="D206" i="25"/>
  <c r="D208" i="25"/>
  <c r="D112" i="25"/>
  <c r="D327" i="25"/>
  <c r="D333" i="25"/>
  <c r="D86" i="25"/>
  <c r="D343" i="25"/>
  <c r="D118" i="25"/>
  <c r="D269" i="25"/>
  <c r="D370" i="25"/>
  <c r="D78" i="25"/>
  <c r="D298" i="25"/>
  <c r="D482" i="25"/>
  <c r="D226" i="25"/>
  <c r="D317" i="25"/>
  <c r="D439" i="25"/>
  <c r="D178" i="25"/>
  <c r="D386" i="25"/>
  <c r="D84" i="25"/>
  <c r="D130" i="25"/>
  <c r="D215" i="25"/>
  <c r="D265" i="25"/>
  <c r="D303" i="25"/>
  <c r="D358" i="25"/>
  <c r="D418" i="25"/>
  <c r="D484" i="25"/>
  <c r="D427" i="25"/>
  <c r="D493" i="25"/>
  <c r="D154" i="25"/>
  <c r="D287" i="25"/>
  <c r="D403" i="25"/>
  <c r="D55" i="25"/>
  <c r="D239" i="25"/>
  <c r="D336" i="25"/>
  <c r="D478" i="25"/>
  <c r="D68" i="25"/>
  <c r="D142" i="25"/>
  <c r="D189" i="25"/>
  <c r="D261" i="25"/>
  <c r="D353" i="25"/>
  <c r="D413" i="25"/>
  <c r="D479" i="25"/>
  <c r="D61" i="25"/>
  <c r="D133" i="25"/>
  <c r="D177" i="25"/>
  <c r="D220" i="25"/>
  <c r="D339" i="25"/>
  <c r="D415" i="25"/>
  <c r="D481" i="25"/>
  <c r="D128" i="25"/>
  <c r="D332" i="25"/>
  <c r="D74" i="25"/>
  <c r="D433" i="25"/>
  <c r="D193" i="25"/>
  <c r="D79" i="25"/>
  <c r="D319" i="25"/>
  <c r="D63" i="25"/>
  <c r="D238" i="25"/>
  <c r="D157" i="25"/>
  <c r="D348" i="25"/>
  <c r="D62" i="25"/>
  <c r="D357" i="25"/>
  <c r="D136" i="25"/>
  <c r="D359" i="25"/>
  <c r="D126" i="25"/>
  <c r="D278" i="25"/>
  <c r="D397" i="25"/>
  <c r="D101" i="25"/>
  <c r="D306" i="25"/>
  <c r="D234" i="25"/>
  <c r="D331" i="25"/>
  <c r="D455" i="25"/>
  <c r="D196" i="25"/>
  <c r="D417" i="25"/>
  <c r="D90" i="25"/>
  <c r="D135" i="25"/>
  <c r="D222" i="25"/>
  <c r="D272" i="25"/>
  <c r="D307" i="25"/>
  <c r="D366" i="25"/>
  <c r="D426" i="25"/>
  <c r="D492" i="25"/>
  <c r="D435" i="25"/>
  <c r="D159" i="25"/>
  <c r="D295" i="25"/>
  <c r="D420" i="25"/>
  <c r="D87" i="25"/>
  <c r="D255" i="25"/>
  <c r="D352" i="25"/>
  <c r="D494" i="25"/>
  <c r="D72" i="25"/>
  <c r="D146" i="25"/>
  <c r="D194" i="25"/>
  <c r="D268" i="25"/>
  <c r="D361" i="25"/>
  <c r="D421" i="25"/>
  <c r="D487" i="25"/>
  <c r="D65" i="25"/>
  <c r="D139" i="25"/>
  <c r="D181" i="25"/>
  <c r="D242" i="25"/>
  <c r="D347" i="25"/>
  <c r="D423" i="25"/>
  <c r="D489" i="25"/>
  <c r="D173" i="25"/>
  <c r="D356" i="25"/>
  <c r="D140" i="25"/>
  <c r="D475" i="25"/>
  <c r="D216" i="25"/>
  <c r="D83" i="25"/>
  <c r="D341" i="25"/>
  <c r="D80" i="25"/>
  <c r="D254" i="25"/>
  <c r="D213" i="25"/>
  <c r="D372" i="25"/>
  <c r="D113" i="25"/>
  <c r="D400" i="25"/>
  <c r="D149" i="25"/>
  <c r="D52" i="25"/>
  <c r="D166" i="25"/>
  <c r="D292" i="25"/>
  <c r="D414" i="25"/>
  <c r="D120" i="25"/>
  <c r="D340" i="25"/>
  <c r="D60" i="25"/>
  <c r="D249" i="25"/>
  <c r="D346" i="25"/>
  <c r="D463" i="25"/>
  <c r="D236" i="25"/>
  <c r="D450" i="25"/>
  <c r="D94" i="25"/>
  <c r="D158" i="25"/>
  <c r="D228" i="25"/>
  <c r="D276" i="25"/>
  <c r="D314" i="25"/>
  <c r="D374" i="25"/>
  <c r="D434" i="25"/>
  <c r="D375" i="25"/>
  <c r="D444" i="25"/>
  <c r="D51" i="25"/>
  <c r="D209" i="25"/>
  <c r="D308" i="25"/>
  <c r="D445" i="25"/>
  <c r="D95" i="25"/>
  <c r="D267" i="25"/>
  <c r="D368" i="25"/>
  <c r="D81" i="25"/>
  <c r="D150" i="25"/>
  <c r="D198" i="25"/>
  <c r="D283" i="25"/>
  <c r="D369" i="25"/>
  <c r="D429" i="25"/>
  <c r="D495" i="25"/>
  <c r="D69" i="25"/>
  <c r="D143" i="25"/>
  <c r="D185" i="25"/>
  <c r="D250" i="25"/>
  <c r="D355" i="25"/>
  <c r="D431" i="25"/>
  <c r="D227" i="25"/>
  <c r="D380" i="25"/>
  <c r="D169" i="25"/>
  <c r="D71" i="25"/>
  <c r="D266" i="25"/>
  <c r="D102" i="25"/>
  <c r="D373" i="25"/>
  <c r="D123" i="25"/>
  <c r="D335" i="25"/>
  <c r="D231" i="25"/>
  <c r="D391" i="25"/>
  <c r="D134" i="25"/>
  <c r="D425" i="25"/>
  <c r="D170" i="25"/>
  <c r="D56" i="25"/>
  <c r="D204" i="25"/>
  <c r="D301" i="25"/>
  <c r="D430" i="25"/>
  <c r="D168" i="25"/>
  <c r="D364" i="25"/>
  <c r="D88" i="25"/>
  <c r="D262" i="25"/>
  <c r="D362" i="25"/>
  <c r="D488" i="25"/>
  <c r="D252" i="25"/>
  <c r="D483" i="25"/>
  <c r="D98" i="25"/>
  <c r="D163" i="25"/>
  <c r="D232" i="25"/>
  <c r="D280" i="25"/>
  <c r="D320" i="25"/>
  <c r="D381" i="25"/>
  <c r="D443" i="25"/>
  <c r="D382" i="25"/>
  <c r="D452" i="25"/>
  <c r="D59" i="25"/>
  <c r="D225" i="25"/>
  <c r="D322" i="25"/>
  <c r="D461" i="25"/>
  <c r="D104" i="25"/>
  <c r="D277" i="25"/>
  <c r="D376" i="25"/>
  <c r="D9" i="25"/>
  <c r="D105" i="25"/>
  <c r="D165" i="25"/>
  <c r="D203" i="25"/>
  <c r="D309" i="25"/>
  <c r="D377" i="25"/>
  <c r="D438" i="25"/>
  <c r="D21" i="25"/>
  <c r="D73" i="25"/>
  <c r="D147" i="25"/>
  <c r="D190" i="25"/>
  <c r="D270" i="25"/>
  <c r="D363" i="25"/>
  <c r="D440" i="25"/>
  <c r="D243" i="25"/>
  <c r="D408" i="25"/>
  <c r="D191" i="25"/>
  <c r="D115" i="25"/>
  <c r="D282" i="25"/>
  <c r="D121" i="25"/>
  <c r="D409" i="25"/>
  <c r="D141" i="25"/>
  <c r="D351" i="25"/>
  <c r="D251" i="25"/>
  <c r="D416" i="25"/>
  <c r="D152" i="25"/>
  <c r="D458" i="25"/>
  <c r="D183" i="25"/>
  <c r="D92" i="25"/>
  <c r="D211" i="25"/>
  <c r="D310" i="25"/>
  <c r="D447" i="25"/>
  <c r="D221" i="25"/>
  <c r="D385" i="25"/>
  <c r="D100" i="25"/>
  <c r="D274" i="25"/>
  <c r="D379" i="25"/>
  <c r="D264" i="25"/>
  <c r="D40" i="25"/>
  <c r="D103" i="25"/>
  <c r="D174" i="25"/>
  <c r="D237" i="25"/>
  <c r="D286" i="25"/>
  <c r="D329" i="25"/>
  <c r="D387" i="25"/>
  <c r="D451" i="25"/>
  <c r="D394" i="25"/>
  <c r="D460" i="25"/>
  <c r="D91" i="25"/>
  <c r="D233" i="25"/>
  <c r="D330" i="25"/>
  <c r="D469" i="25"/>
  <c r="D116" i="25"/>
  <c r="D291" i="25"/>
  <c r="D412" i="25"/>
  <c r="D117" i="25"/>
  <c r="D171" i="25"/>
  <c r="D210" i="25"/>
  <c r="D316" i="25"/>
  <c r="D383" i="25"/>
  <c r="D446" i="25"/>
  <c r="D77" i="25"/>
  <c r="D151" i="25"/>
  <c r="D195" i="25"/>
  <c r="D284" i="25"/>
  <c r="D371" i="25"/>
  <c r="D448" i="25"/>
  <c r="D258" i="25"/>
  <c r="D432" i="25"/>
  <c r="D214" i="25"/>
  <c r="D131" i="25"/>
  <c r="D321" i="25"/>
  <c r="D144" i="25"/>
  <c r="D442" i="25"/>
  <c r="D153" i="25"/>
  <c r="D53" i="25"/>
  <c r="D271" i="25"/>
  <c r="D424" i="25"/>
  <c r="D182" i="25"/>
  <c r="D466" i="25"/>
  <c r="D197" i="25"/>
  <c r="D96" i="25"/>
  <c r="D230" i="25"/>
  <c r="D325" i="25"/>
  <c r="D472" i="25"/>
  <c r="D235" i="25"/>
  <c r="D399" i="25"/>
  <c r="D156" i="25"/>
  <c r="D288" i="25"/>
  <c r="D390" i="25"/>
  <c r="D70" i="25"/>
  <c r="D285" i="25"/>
  <c r="D50" i="25"/>
  <c r="D109" i="25"/>
  <c r="D192" i="25"/>
  <c r="D245" i="25"/>
  <c r="D290" i="25"/>
  <c r="D334" i="25"/>
  <c r="D393" i="25"/>
  <c r="D459" i="25"/>
  <c r="D402" i="25"/>
  <c r="D468" i="25"/>
  <c r="D99" i="25"/>
  <c r="D247" i="25"/>
  <c r="D344" i="25"/>
  <c r="D486" i="25"/>
  <c r="D202" i="25"/>
  <c r="D300" i="25"/>
  <c r="D428" i="25"/>
  <c r="D125" i="25"/>
  <c r="D176" i="25"/>
  <c r="D218" i="25"/>
  <c r="D323" i="25"/>
  <c r="D389" i="25"/>
  <c r="D454" i="25"/>
  <c r="D8" i="25"/>
  <c r="D82" i="25"/>
  <c r="D161" i="25"/>
  <c r="D199" i="25"/>
  <c r="D311" i="25"/>
  <c r="D384" i="25"/>
  <c r="D456" i="25"/>
  <c r="E56" i="25"/>
  <c r="E65" i="25"/>
  <c r="E495" i="25"/>
  <c r="E491" i="25"/>
  <c r="E487" i="25"/>
  <c r="E483" i="25"/>
  <c r="E479" i="25"/>
  <c r="E475" i="25"/>
  <c r="E470" i="25"/>
  <c r="E466" i="25"/>
  <c r="E462" i="25"/>
  <c r="E458" i="25"/>
  <c r="E454" i="25"/>
  <c r="E450" i="25"/>
  <c r="E446" i="25"/>
  <c r="E442" i="25"/>
  <c r="E438" i="25"/>
  <c r="E433" i="25"/>
  <c r="E429" i="25"/>
  <c r="E425" i="25"/>
  <c r="E421" i="25"/>
  <c r="E417" i="25"/>
  <c r="E413" i="25"/>
  <c r="E409" i="25"/>
  <c r="E404" i="25"/>
  <c r="E400" i="25"/>
  <c r="E396" i="25"/>
  <c r="E392" i="25"/>
  <c r="E388" i="25"/>
  <c r="E384" i="25"/>
  <c r="E375" i="25"/>
  <c r="E371" i="25"/>
  <c r="E367" i="25"/>
  <c r="E363" i="25"/>
  <c r="E359" i="25"/>
  <c r="E355" i="25"/>
  <c r="E351" i="25"/>
  <c r="E347" i="25"/>
  <c r="E343" i="25"/>
  <c r="E339" i="25"/>
  <c r="E335" i="25"/>
  <c r="E331" i="25"/>
  <c r="E327" i="25"/>
  <c r="E322" i="25"/>
  <c r="E310" i="25"/>
  <c r="E306" i="25"/>
  <c r="E302" i="25"/>
  <c r="E298" i="25"/>
  <c r="E285" i="25"/>
  <c r="E280" i="25"/>
  <c r="E268" i="25"/>
  <c r="E264" i="25"/>
  <c r="E260" i="25"/>
  <c r="E255" i="25"/>
  <c r="E251" i="25"/>
  <c r="E247" i="25"/>
  <c r="E243" i="25"/>
  <c r="E239" i="25"/>
  <c r="E235" i="25"/>
  <c r="E227" i="25"/>
  <c r="E222" i="25"/>
  <c r="E218" i="25"/>
  <c r="E214" i="25"/>
  <c r="E210" i="25"/>
  <c r="E206" i="25"/>
  <c r="E202" i="25"/>
  <c r="E173" i="25"/>
  <c r="E165" i="25"/>
  <c r="E161" i="25"/>
  <c r="E494" i="25"/>
  <c r="E490" i="25"/>
  <c r="E486" i="25"/>
  <c r="E482" i="25"/>
  <c r="E478" i="25"/>
  <c r="E474" i="25"/>
  <c r="E469" i="25"/>
  <c r="E465" i="25"/>
  <c r="E461" i="25"/>
  <c r="E457" i="25"/>
  <c r="E453" i="25"/>
  <c r="E449" i="25"/>
  <c r="E445" i="25"/>
  <c r="E441" i="25"/>
  <c r="E436" i="25"/>
  <c r="E432" i="25"/>
  <c r="E428" i="25"/>
  <c r="E424" i="25"/>
  <c r="E420" i="25"/>
  <c r="E416" i="25"/>
  <c r="E412" i="25"/>
  <c r="E408" i="25"/>
  <c r="E403" i="25"/>
  <c r="E399" i="25"/>
  <c r="E395" i="25"/>
  <c r="E391" i="25"/>
  <c r="E387" i="25"/>
  <c r="E374" i="25"/>
  <c r="E370" i="25"/>
  <c r="E366" i="25"/>
  <c r="E362" i="25"/>
  <c r="E358" i="25"/>
  <c r="E354" i="25"/>
  <c r="E350" i="25"/>
  <c r="E346" i="25"/>
  <c r="E342" i="25"/>
  <c r="E338" i="25"/>
  <c r="E334" i="25"/>
  <c r="E330" i="25"/>
  <c r="E326" i="25"/>
  <c r="E321" i="25"/>
  <c r="E317" i="25"/>
  <c r="E313" i="25"/>
  <c r="E309" i="25"/>
  <c r="E301" i="25"/>
  <c r="E297" i="25"/>
  <c r="E292" i="25"/>
  <c r="E288" i="25"/>
  <c r="E267" i="25"/>
  <c r="E263" i="25"/>
  <c r="E254" i="25"/>
  <c r="E250" i="25"/>
  <c r="E246" i="25"/>
  <c r="E242" i="25"/>
  <c r="E238" i="25"/>
  <c r="E230" i="25"/>
  <c r="E217" i="25"/>
  <c r="E213" i="25"/>
  <c r="E209" i="25"/>
  <c r="E205" i="25"/>
  <c r="E201" i="25"/>
  <c r="E193" i="25"/>
  <c r="E189" i="25"/>
  <c r="E176" i="25"/>
  <c r="E172" i="25"/>
  <c r="E168" i="25"/>
  <c r="E160" i="25"/>
  <c r="E151" i="25"/>
  <c r="E133" i="25"/>
  <c r="E129" i="25"/>
  <c r="E125" i="25"/>
  <c r="E121" i="25"/>
  <c r="E117" i="25"/>
  <c r="E113" i="25"/>
  <c r="E104" i="25"/>
  <c r="E100" i="25"/>
  <c r="E96" i="25"/>
  <c r="E88" i="25"/>
  <c r="E83" i="25"/>
  <c r="E73" i="25"/>
  <c r="E57" i="25"/>
  <c r="E493" i="25"/>
  <c r="E485" i="25"/>
  <c r="E477" i="25"/>
  <c r="E468" i="25"/>
  <c r="E460" i="25"/>
  <c r="E452" i="25"/>
  <c r="E444" i="25"/>
  <c r="E435" i="25"/>
  <c r="E427" i="25"/>
  <c r="E419" i="25"/>
  <c r="E411" i="25"/>
  <c r="E402" i="25"/>
  <c r="E394" i="25"/>
  <c r="E386" i="25"/>
  <c r="E377" i="25"/>
  <c r="E369" i="25"/>
  <c r="E361" i="25"/>
  <c r="E353" i="25"/>
  <c r="E345" i="25"/>
  <c r="E337" i="25"/>
  <c r="E329" i="25"/>
  <c r="E320" i="25"/>
  <c r="E312" i="25"/>
  <c r="E304" i="25"/>
  <c r="E287" i="25"/>
  <c r="E270" i="25"/>
  <c r="E253" i="25"/>
  <c r="E245" i="25"/>
  <c r="E237" i="25"/>
  <c r="E229" i="25"/>
  <c r="E220" i="25"/>
  <c r="E212" i="25"/>
  <c r="E204" i="25"/>
  <c r="E188" i="25"/>
  <c r="E171" i="25"/>
  <c r="E163" i="25"/>
  <c r="E492" i="25"/>
  <c r="E484" i="25"/>
  <c r="E476" i="25"/>
  <c r="E467" i="25"/>
  <c r="E459" i="25"/>
  <c r="E451" i="25"/>
  <c r="E443" i="25"/>
  <c r="E434" i="25"/>
  <c r="E426" i="25"/>
  <c r="E418" i="25"/>
  <c r="E410" i="25"/>
  <c r="E401" i="25"/>
  <c r="E393" i="25"/>
  <c r="E385" i="25"/>
  <c r="E376" i="25"/>
  <c r="E368" i="25"/>
  <c r="E360" i="25"/>
  <c r="E352" i="25"/>
  <c r="E344" i="25"/>
  <c r="E336" i="25"/>
  <c r="E328" i="25"/>
  <c r="E319" i="25"/>
  <c r="E311" i="25"/>
  <c r="E303" i="25"/>
  <c r="E269" i="25"/>
  <c r="E261" i="25"/>
  <c r="E252" i="25"/>
  <c r="E244" i="25"/>
  <c r="E236" i="25"/>
  <c r="E219" i="25"/>
  <c r="E211" i="25"/>
  <c r="E203" i="25"/>
  <c r="E162" i="25"/>
  <c r="E153" i="25"/>
  <c r="E145" i="25"/>
  <c r="E136" i="25"/>
  <c r="E132" i="25"/>
  <c r="E128" i="25"/>
  <c r="E124" i="25"/>
  <c r="E120" i="25"/>
  <c r="E116" i="25"/>
  <c r="E112" i="25"/>
  <c r="E99" i="25"/>
  <c r="E95" i="25"/>
  <c r="E78" i="25"/>
  <c r="E60" i="25"/>
  <c r="E488" i="25"/>
  <c r="E480" i="25"/>
  <c r="E472" i="25"/>
  <c r="E463" i="25"/>
  <c r="E455" i="25"/>
  <c r="E447" i="25"/>
  <c r="E439" i="25"/>
  <c r="E430" i="25"/>
  <c r="E422" i="25"/>
  <c r="E414" i="25"/>
  <c r="E405" i="25"/>
  <c r="E397" i="25"/>
  <c r="E389" i="25"/>
  <c r="E381" i="25"/>
  <c r="E372" i="25"/>
  <c r="E364" i="25"/>
  <c r="E356" i="25"/>
  <c r="E348" i="25"/>
  <c r="E340" i="25"/>
  <c r="E332" i="25"/>
  <c r="E323" i="25"/>
  <c r="E315" i="25"/>
  <c r="E307" i="25"/>
  <c r="E299" i="25"/>
  <c r="E290" i="25"/>
  <c r="E282" i="25"/>
  <c r="E265" i="25"/>
  <c r="E248" i="25"/>
  <c r="E240" i="25"/>
  <c r="E215" i="25"/>
  <c r="E207" i="25"/>
  <c r="E199" i="25"/>
  <c r="E191" i="25"/>
  <c r="E174" i="25"/>
  <c r="E166" i="25"/>
  <c r="E134" i="25"/>
  <c r="E130" i="25"/>
  <c r="E126" i="25"/>
  <c r="E122" i="25"/>
  <c r="E118" i="25"/>
  <c r="E114" i="25"/>
  <c r="E110" i="25"/>
  <c r="E105" i="25"/>
  <c r="E101" i="25"/>
  <c r="E97" i="25"/>
  <c r="E84" i="25"/>
  <c r="E80" i="25"/>
  <c r="E58" i="25"/>
  <c r="E50" i="25"/>
  <c r="E365" i="25"/>
  <c r="E300" i="25"/>
  <c r="E167" i="25"/>
  <c r="E357" i="25"/>
  <c r="E266" i="25"/>
  <c r="E440" i="25"/>
  <c r="E308" i="25"/>
  <c r="E241" i="25"/>
  <c r="E489" i="25"/>
  <c r="E456" i="25"/>
  <c r="E423" i="25"/>
  <c r="E341" i="25"/>
  <c r="E208" i="25"/>
  <c r="E415" i="25"/>
  <c r="E407" i="25"/>
  <c r="E316" i="25"/>
  <c r="E249" i="25"/>
  <c r="E135" i="25"/>
  <c r="E127" i="25"/>
  <c r="E119" i="25"/>
  <c r="E111" i="25"/>
  <c r="E102" i="25"/>
  <c r="E86" i="25"/>
  <c r="E481" i="25"/>
  <c r="E448" i="25"/>
  <c r="E333" i="25"/>
  <c r="E473" i="25"/>
  <c r="E349" i="25"/>
  <c r="E283" i="25"/>
  <c r="E216" i="25"/>
  <c r="E131" i="25"/>
  <c r="E123" i="25"/>
  <c r="E115" i="25"/>
  <c r="E98" i="25"/>
  <c r="E90" i="25"/>
  <c r="E55" i="25"/>
  <c r="E464" i="25"/>
  <c r="E431" i="25"/>
  <c r="E398" i="25"/>
  <c r="E325" i="25"/>
  <c r="E192" i="25"/>
  <c r="E373" i="25"/>
  <c r="E107" i="25"/>
  <c r="E72" i="25"/>
  <c r="D10" i="25"/>
  <c r="D24" i="101" s="1"/>
  <c r="E406" i="25" l="1"/>
  <c r="E28" i="101"/>
  <c r="E38" i="101"/>
  <c r="E29" i="101"/>
  <c r="D378" i="25"/>
  <c r="D41" i="101"/>
  <c r="D85" i="25"/>
  <c r="D36" i="101"/>
  <c r="E25" i="101"/>
  <c r="G23" i="25"/>
  <c r="F23" i="25"/>
  <c r="F39" i="25"/>
  <c r="H39" i="25" s="1"/>
  <c r="J39" i="25" s="1"/>
  <c r="E15" i="101"/>
  <c r="G39" i="25"/>
  <c r="I39" i="25" s="1"/>
  <c r="K39" i="25" s="1"/>
  <c r="E39" i="103" s="1"/>
  <c r="D8" i="101"/>
  <c r="F20" i="25"/>
  <c r="H20" i="25" s="1"/>
  <c r="G25" i="25"/>
  <c r="I25" i="25" s="1"/>
  <c r="K25" i="25" s="1"/>
  <c r="E25" i="103" s="1"/>
  <c r="F25" i="25"/>
  <c r="H25" i="25" s="1"/>
  <c r="J25" i="25" s="1"/>
  <c r="E27" i="101"/>
  <c r="F28" i="25"/>
  <c r="D29" i="101"/>
  <c r="D42" i="25"/>
  <c r="D37" i="101"/>
  <c r="F43" i="25"/>
  <c r="F16" i="25"/>
  <c r="H16" i="25" s="1"/>
  <c r="J16" i="25" s="1"/>
  <c r="G16" i="25"/>
  <c r="I16" i="25" s="1"/>
  <c r="K16" i="25" s="1"/>
  <c r="E16" i="103" s="1"/>
  <c r="E20" i="101"/>
  <c r="E471" i="25"/>
  <c r="E21" i="101"/>
  <c r="D471" i="25"/>
  <c r="D48" i="101"/>
  <c r="E14" i="101"/>
  <c r="D19" i="101"/>
  <c r="D256" i="25"/>
  <c r="D187" i="25"/>
  <c r="D32" i="101"/>
  <c r="D25" i="101"/>
  <c r="D22" i="25"/>
  <c r="G38" i="25"/>
  <c r="I38" i="25" s="1"/>
  <c r="K38" i="25" s="1"/>
  <c r="E38" i="103" s="1"/>
  <c r="F38" i="25"/>
  <c r="H38" i="25" s="1"/>
  <c r="J38" i="25" s="1"/>
  <c r="H46" i="25"/>
  <c r="J46" i="25" s="1"/>
  <c r="E37" i="101"/>
  <c r="E42" i="25"/>
  <c r="F31" i="25"/>
  <c r="D30" i="101"/>
  <c r="D10" i="101"/>
  <c r="G14" i="25"/>
  <c r="I14" i="25" s="1"/>
  <c r="F14" i="25"/>
  <c r="H14" i="25" s="1"/>
  <c r="E26" i="101"/>
  <c r="E42" i="101"/>
  <c r="D21" i="101"/>
  <c r="D138" i="25"/>
  <c r="D45" i="101"/>
  <c r="D42" i="101"/>
  <c r="D296" i="25"/>
  <c r="D223" i="25"/>
  <c r="F45" i="25"/>
  <c r="F29" i="25"/>
  <c r="D281" i="25"/>
  <c r="D39" i="101"/>
  <c r="F24" i="25"/>
  <c r="H24" i="25" s="1"/>
  <c r="J24" i="25" s="1"/>
  <c r="G24" i="25"/>
  <c r="I24" i="25" s="1"/>
  <c r="K24" i="25" s="1"/>
  <c r="E24" i="103" s="1"/>
  <c r="E12" i="101"/>
  <c r="G36" i="25"/>
  <c r="I36" i="25" s="1"/>
  <c r="F36" i="25"/>
  <c r="H36" i="25" s="1"/>
  <c r="G37" i="25"/>
  <c r="I37" i="25" s="1"/>
  <c r="K37" i="25" s="1"/>
  <c r="E37" i="103" s="1"/>
  <c r="E13" i="101"/>
  <c r="F37" i="25"/>
  <c r="H37" i="25" s="1"/>
  <c r="J37" i="25" s="1"/>
  <c r="F44" i="25"/>
  <c r="D38" i="101"/>
  <c r="E7" i="101"/>
  <c r="G19" i="25"/>
  <c r="I19" i="25" s="1"/>
  <c r="K19" i="25" s="1"/>
  <c r="E19" i="103" s="1"/>
  <c r="H30" i="25"/>
  <c r="J30" i="25" s="1"/>
  <c r="F27" i="25"/>
  <c r="D28" i="101"/>
  <c r="D22" i="101" s="1"/>
  <c r="D11" i="101"/>
  <c r="G15" i="25"/>
  <c r="I15" i="25" s="1"/>
  <c r="K15" i="25" s="1"/>
  <c r="E15" i="103" s="1"/>
  <c r="F15" i="25"/>
  <c r="H15" i="25" s="1"/>
  <c r="J15" i="25" s="1"/>
  <c r="E324" i="25"/>
  <c r="E437" i="25"/>
  <c r="D18" i="101"/>
  <c r="D437" i="25"/>
  <c r="D106" i="25"/>
  <c r="D16" i="101"/>
  <c r="D7" i="25"/>
  <c r="D155" i="25"/>
  <c r="D33" i="101"/>
  <c r="D48" i="25"/>
  <c r="D47" i="101"/>
  <c r="D35" i="25"/>
  <c r="D12" i="101"/>
  <c r="D7" i="101"/>
  <c r="F19" i="25"/>
  <c r="H19" i="25" s="1"/>
  <c r="J19" i="25" s="1"/>
  <c r="D18" i="25"/>
  <c r="G20" i="25"/>
  <c r="I20" i="25" s="1"/>
  <c r="E8" i="101"/>
  <c r="D12" i="25"/>
  <c r="D26" i="101"/>
  <c r="D324" i="25"/>
  <c r="D17" i="101"/>
  <c r="D46" i="101"/>
  <c r="D20" i="101"/>
  <c r="D406" i="25"/>
  <c r="D34" i="101"/>
  <c r="E81" i="25"/>
  <c r="E67" i="25"/>
  <c r="E159" i="25"/>
  <c r="E158" i="25"/>
  <c r="E224" i="25"/>
  <c r="E40" i="25"/>
  <c r="E277" i="25"/>
  <c r="E154" i="25"/>
  <c r="E109" i="25"/>
  <c r="E142" i="25"/>
  <c r="E275" i="25"/>
  <c r="E169" i="25"/>
  <c r="E77" i="25"/>
  <c r="E144" i="25"/>
  <c r="E225" i="25"/>
  <c r="E175" i="25"/>
  <c r="E54" i="25"/>
  <c r="E89" i="25"/>
  <c r="E232" i="25"/>
  <c r="E82" i="25"/>
  <c r="E286" i="25"/>
  <c r="E295" i="25"/>
  <c r="E41" i="25"/>
  <c r="E79" i="25"/>
  <c r="E147" i="25"/>
  <c r="E180" i="25"/>
  <c r="E279" i="25"/>
  <c r="E379" i="25"/>
  <c r="E272" i="25"/>
  <c r="E382" i="25"/>
  <c r="E390" i="25"/>
  <c r="E200" i="25"/>
  <c r="E93" i="25"/>
  <c r="E52" i="25"/>
  <c r="E87" i="25"/>
  <c r="E228" i="25"/>
  <c r="E294" i="25"/>
  <c r="E49" i="25"/>
  <c r="E184" i="25"/>
  <c r="E284" i="25"/>
  <c r="E383" i="25"/>
  <c r="E177" i="25"/>
  <c r="E276" i="25"/>
  <c r="E258" i="25"/>
  <c r="E94" i="25"/>
  <c r="E183" i="25"/>
  <c r="E62" i="25"/>
  <c r="E182" i="25"/>
  <c r="E91" i="25"/>
  <c r="E170" i="25"/>
  <c r="E179" i="25"/>
  <c r="E53" i="25"/>
  <c r="E156" i="25"/>
  <c r="E221" i="25"/>
  <c r="E148" i="25"/>
  <c r="E181" i="25"/>
  <c r="E314" i="25"/>
  <c r="E380" i="25"/>
  <c r="E66" i="25"/>
  <c r="E48" i="101" s="1"/>
  <c r="E257" i="25"/>
  <c r="E178" i="25"/>
  <c r="E92" i="25"/>
  <c r="E226" i="25"/>
  <c r="E259" i="25"/>
  <c r="E152" i="25"/>
  <c r="E185" i="25"/>
  <c r="E318" i="25"/>
  <c r="E274" i="25"/>
  <c r="E70" i="25"/>
  <c r="E139" i="25"/>
  <c r="E64" i="25"/>
  <c r="E186" i="25"/>
  <c r="E196" i="25"/>
  <c r="E262" i="25"/>
  <c r="E61" i="25"/>
  <c r="E164" i="25"/>
  <c r="E197" i="25"/>
  <c r="E157" i="25"/>
  <c r="E190" i="25"/>
  <c r="E289" i="25"/>
  <c r="E150" i="25"/>
  <c r="E63" i="25"/>
  <c r="E51" i="25"/>
  <c r="E233" i="25"/>
  <c r="E74" i="25"/>
  <c r="E45" i="101" s="1"/>
  <c r="E143" i="25"/>
  <c r="E273" i="25"/>
  <c r="E68" i="25"/>
  <c r="E103" i="25"/>
  <c r="E195" i="25"/>
  <c r="E234" i="25"/>
  <c r="E194" i="25"/>
  <c r="E293" i="25"/>
  <c r="E71" i="25"/>
  <c r="E140" i="25"/>
  <c r="E291" i="25"/>
  <c r="E59" i="25"/>
  <c r="E149" i="25"/>
  <c r="E32" i="25"/>
  <c r="E22" i="25" s="1"/>
  <c r="E108" i="25"/>
  <c r="E141" i="25"/>
  <c r="E146" i="25"/>
  <c r="E278" i="25"/>
  <c r="E69" i="25"/>
  <c r="E137" i="25"/>
  <c r="E271" i="25"/>
  <c r="E305" i="25"/>
  <c r="E296" i="25" s="1"/>
  <c r="E198" i="25"/>
  <c r="E231" i="25"/>
  <c r="E11" i="25"/>
  <c r="E23" i="101" s="1"/>
  <c r="E8" i="25"/>
  <c r="E9" i="25"/>
  <c r="E21" i="25"/>
  <c r="E17" i="101" s="1"/>
  <c r="E10" i="25"/>
  <c r="E24" i="101" s="1"/>
  <c r="E17" i="25"/>
  <c r="E9" i="101" s="1"/>
  <c r="D38" i="87" l="1"/>
  <c r="D38" i="103"/>
  <c r="E187" i="25"/>
  <c r="D15" i="87"/>
  <c r="D15" i="103"/>
  <c r="D19" i="87"/>
  <c r="D19" i="103"/>
  <c r="D24" i="87"/>
  <c r="D24" i="103"/>
  <c r="D37" i="87"/>
  <c r="D37" i="103"/>
  <c r="D39" i="87"/>
  <c r="D39" i="103"/>
  <c r="D25" i="87"/>
  <c r="D25" i="103"/>
  <c r="D30" i="87"/>
  <c r="D30" i="103"/>
  <c r="D16" i="87"/>
  <c r="D16" i="103"/>
  <c r="G30" i="25"/>
  <c r="I30" i="25" s="1"/>
  <c r="K30" i="25" s="1"/>
  <c r="E30" i="103" s="1"/>
  <c r="E35" i="25"/>
  <c r="E106" i="25"/>
  <c r="E34" i="101"/>
  <c r="E36" i="101"/>
  <c r="E281" i="25"/>
  <c r="E256" i="25"/>
  <c r="E19" i="101"/>
  <c r="E33" i="101"/>
  <c r="E155" i="25"/>
  <c r="E47" i="101"/>
  <c r="E48" i="25"/>
  <c r="K20" i="25"/>
  <c r="E20" i="103" s="1"/>
  <c r="I21" i="25"/>
  <c r="H27" i="25"/>
  <c r="J27" i="25" s="1"/>
  <c r="G27" i="25"/>
  <c r="I27" i="25" s="1"/>
  <c r="K27" i="25" s="1"/>
  <c r="E27" i="103" s="1"/>
  <c r="E19" i="87"/>
  <c r="AA19" i="25"/>
  <c r="O19" i="103" s="1"/>
  <c r="H41" i="25"/>
  <c r="J36" i="25"/>
  <c r="D36" i="103" s="1"/>
  <c r="H45" i="25"/>
  <c r="J45" i="25" s="1"/>
  <c r="G45" i="25"/>
  <c r="I45" i="25" s="1"/>
  <c r="K45" i="25" s="1"/>
  <c r="E45" i="103" s="1"/>
  <c r="I17" i="25"/>
  <c r="K14" i="25"/>
  <c r="E14" i="103" s="1"/>
  <c r="AA25" i="25"/>
  <c r="O25" i="103" s="1"/>
  <c r="J25" i="103" s="1"/>
  <c r="E25" i="87"/>
  <c r="E39" i="101"/>
  <c r="D44" i="101"/>
  <c r="D31" i="101"/>
  <c r="E32" i="101"/>
  <c r="E378" i="25"/>
  <c r="E41" i="101"/>
  <c r="E40" i="101" s="1"/>
  <c r="H44" i="25"/>
  <c r="J44" i="25" s="1"/>
  <c r="G44" i="25"/>
  <c r="I44" i="25" s="1"/>
  <c r="K44" i="25" s="1"/>
  <c r="AA44" i="25" s="1"/>
  <c r="O44" i="103" s="1"/>
  <c r="J44" i="103" s="1"/>
  <c r="E24" i="87"/>
  <c r="AA24" i="25"/>
  <c r="O24" i="103" s="1"/>
  <c r="J24" i="103" s="1"/>
  <c r="H29" i="25"/>
  <c r="J29" i="25" s="1"/>
  <c r="G29" i="25"/>
  <c r="I29" i="25" s="1"/>
  <c r="K29" i="25" s="1"/>
  <c r="E29" i="103" s="1"/>
  <c r="H17" i="25"/>
  <c r="J14" i="25"/>
  <c r="D14" i="103" s="1"/>
  <c r="G31" i="25"/>
  <c r="I31" i="25" s="1"/>
  <c r="K31" i="25" s="1"/>
  <c r="E31" i="103" s="1"/>
  <c r="H31" i="25"/>
  <c r="J31" i="25" s="1"/>
  <c r="AA16" i="25"/>
  <c r="O16" i="103" s="1"/>
  <c r="J16" i="103" s="1"/>
  <c r="E16" i="87"/>
  <c r="AA39" i="25"/>
  <c r="O39" i="103" s="1"/>
  <c r="J39" i="103" s="1"/>
  <c r="E39" i="87"/>
  <c r="I23" i="25"/>
  <c r="G26" i="25"/>
  <c r="I26" i="25" s="1"/>
  <c r="K26" i="25" s="1"/>
  <c r="E26" i="103" s="1"/>
  <c r="E46" i="101"/>
  <c r="E44" i="101" s="1"/>
  <c r="E223" i="25"/>
  <c r="D6" i="101"/>
  <c r="E18" i="25"/>
  <c r="E85" i="25"/>
  <c r="D40" i="101"/>
  <c r="E37" i="87"/>
  <c r="AA37" i="25"/>
  <c r="O37" i="103" s="1"/>
  <c r="J37" i="103" s="1"/>
  <c r="F26" i="25"/>
  <c r="H26" i="25" s="1"/>
  <c r="J26" i="25" s="1"/>
  <c r="H23" i="25"/>
  <c r="E18" i="101"/>
  <c r="D6" i="25"/>
  <c r="D5" i="25" s="1"/>
  <c r="E30" i="101"/>
  <c r="E22" i="101" s="1"/>
  <c r="G46" i="25"/>
  <c r="I46" i="25" s="1"/>
  <c r="K46" i="25" s="1"/>
  <c r="AA46" i="25" s="1"/>
  <c r="O46" i="103" s="1"/>
  <c r="J46" i="103" s="1"/>
  <c r="E7" i="25"/>
  <c r="E16" i="101"/>
  <c r="E6" i="101" s="1"/>
  <c r="E15" i="87"/>
  <c r="AA15" i="25"/>
  <c r="O15" i="103" s="1"/>
  <c r="J15" i="103" s="1"/>
  <c r="AA30" i="25"/>
  <c r="O30" i="103" s="1"/>
  <c r="J30" i="103" s="1"/>
  <c r="E30" i="87"/>
  <c r="K36" i="25"/>
  <c r="E36" i="103" s="1"/>
  <c r="I41" i="25"/>
  <c r="E38" i="87"/>
  <c r="AA38" i="25"/>
  <c r="O38" i="103" s="1"/>
  <c r="J38" i="103" s="1"/>
  <c r="H43" i="25"/>
  <c r="J43" i="25" s="1"/>
  <c r="G43" i="25"/>
  <c r="I43" i="25" s="1"/>
  <c r="K43" i="25" s="1"/>
  <c r="E43" i="103" s="1"/>
  <c r="G28" i="25"/>
  <c r="I28" i="25" s="1"/>
  <c r="K28" i="25" s="1"/>
  <c r="E28" i="103" s="1"/>
  <c r="H28" i="25"/>
  <c r="J28" i="25" s="1"/>
  <c r="J20" i="25"/>
  <c r="D20" i="103" s="1"/>
  <c r="H21" i="25"/>
  <c r="E138" i="25"/>
  <c r="E12" i="25"/>
  <c r="D35" i="101"/>
  <c r="D29" i="87" l="1"/>
  <c r="D29" i="103"/>
  <c r="D45" i="87"/>
  <c r="D45" i="103"/>
  <c r="D28" i="87"/>
  <c r="D28" i="103"/>
  <c r="D31" i="87"/>
  <c r="D31" i="103"/>
  <c r="J19" i="103"/>
  <c r="D43" i="87"/>
  <c r="D43" i="103"/>
  <c r="D26" i="87"/>
  <c r="D26" i="103"/>
  <c r="D27" i="87"/>
  <c r="D27" i="103"/>
  <c r="E6" i="25"/>
  <c r="E31" i="101"/>
  <c r="D5" i="101"/>
  <c r="D4" i="101" s="1"/>
  <c r="E35" i="101"/>
  <c r="D20" i="87"/>
  <c r="J21" i="25"/>
  <c r="E36" i="87"/>
  <c r="K41" i="25"/>
  <c r="E41" i="103" s="1"/>
  <c r="AA36" i="25"/>
  <c r="O36" i="103" s="1"/>
  <c r="AA43" i="25"/>
  <c r="O43" i="103" s="1"/>
  <c r="E43" i="87"/>
  <c r="O15" i="87"/>
  <c r="J15" i="87" s="1"/>
  <c r="V15" i="25"/>
  <c r="F11" i="101" s="1"/>
  <c r="AD15" i="25"/>
  <c r="R15" i="103" s="1"/>
  <c r="M15" i="103" s="1"/>
  <c r="AB15" i="25"/>
  <c r="P15" i="103" s="1"/>
  <c r="K15" i="103" s="1"/>
  <c r="AE15" i="25"/>
  <c r="S15" i="103" s="1"/>
  <c r="N15" i="103" s="1"/>
  <c r="AC15" i="25"/>
  <c r="Q15" i="103" s="1"/>
  <c r="L15" i="103" s="1"/>
  <c r="O46" i="87"/>
  <c r="J46" i="87" s="1"/>
  <c r="V46" i="25"/>
  <c r="H34" i="25"/>
  <c r="J23" i="25"/>
  <c r="D23" i="103" s="1"/>
  <c r="E29" i="87"/>
  <c r="AA29" i="25"/>
  <c r="O29" i="103" s="1"/>
  <c r="J29" i="103" s="1"/>
  <c r="O44" i="87"/>
  <c r="J44" i="87" s="1"/>
  <c r="AD44" i="25"/>
  <c r="R44" i="103" s="1"/>
  <c r="M44" i="103" s="1"/>
  <c r="V44" i="25"/>
  <c r="AB44" i="25"/>
  <c r="P44" i="103" s="1"/>
  <c r="K44" i="103" s="1"/>
  <c r="AC44" i="25"/>
  <c r="Q44" i="103" s="1"/>
  <c r="L44" i="103" s="1"/>
  <c r="AE44" i="25"/>
  <c r="S44" i="103" s="1"/>
  <c r="N44" i="103" s="1"/>
  <c r="AA45" i="25"/>
  <c r="O45" i="103" s="1"/>
  <c r="J45" i="103" s="1"/>
  <c r="E45" i="87"/>
  <c r="AD19" i="25"/>
  <c r="R19" i="103" s="1"/>
  <c r="AE19" i="25"/>
  <c r="S19" i="103" s="1"/>
  <c r="AC19" i="25"/>
  <c r="Q19" i="103" s="1"/>
  <c r="O19" i="87"/>
  <c r="V19" i="25"/>
  <c r="F7" i="101" s="1"/>
  <c r="AB19" i="25"/>
  <c r="P19" i="103" s="1"/>
  <c r="AA28" i="25"/>
  <c r="O28" i="103" s="1"/>
  <c r="J28" i="103" s="1"/>
  <c r="E28" i="87"/>
  <c r="O30" i="87"/>
  <c r="J30" i="87" s="1"/>
  <c r="AD30" i="25"/>
  <c r="R30" i="103" s="1"/>
  <c r="M30" i="103" s="1"/>
  <c r="AB30" i="25"/>
  <c r="P30" i="103" s="1"/>
  <c r="K30" i="103" s="1"/>
  <c r="AC30" i="25"/>
  <c r="Q30" i="103" s="1"/>
  <c r="L30" i="103" s="1"/>
  <c r="V30" i="25"/>
  <c r="AE30" i="25"/>
  <c r="S30" i="103" s="1"/>
  <c r="N30" i="103" s="1"/>
  <c r="I34" i="25"/>
  <c r="K23" i="25"/>
  <c r="E23" i="103" s="1"/>
  <c r="AE16" i="25"/>
  <c r="S16" i="103" s="1"/>
  <c r="N16" i="103" s="1"/>
  <c r="AB16" i="25"/>
  <c r="P16" i="103" s="1"/>
  <c r="K16" i="103" s="1"/>
  <c r="O16" i="87"/>
  <c r="J16" i="87" s="1"/>
  <c r="AC16" i="25"/>
  <c r="Q16" i="103" s="1"/>
  <c r="L16" i="103" s="1"/>
  <c r="AD16" i="25"/>
  <c r="R16" i="103" s="1"/>
  <c r="M16" i="103" s="1"/>
  <c r="V16" i="25"/>
  <c r="F14" i="101" s="1"/>
  <c r="E5" i="25"/>
  <c r="O38" i="87"/>
  <c r="J38" i="87" s="1"/>
  <c r="AB38" i="25"/>
  <c r="P38" i="103" s="1"/>
  <c r="K38" i="103" s="1"/>
  <c r="V38" i="25"/>
  <c r="AE38" i="25"/>
  <c r="S38" i="103" s="1"/>
  <c r="N38" i="103" s="1"/>
  <c r="AD38" i="25"/>
  <c r="R38" i="103" s="1"/>
  <c r="M38" i="103" s="1"/>
  <c r="AC38" i="25"/>
  <c r="Q38" i="103" s="1"/>
  <c r="L38" i="103" s="1"/>
  <c r="O37" i="87"/>
  <c r="J37" i="87" s="1"/>
  <c r="AC37" i="25"/>
  <c r="Q37" i="103" s="1"/>
  <c r="L37" i="103" s="1"/>
  <c r="AE37" i="25"/>
  <c r="S37" i="103" s="1"/>
  <c r="N37" i="103" s="1"/>
  <c r="AB37" i="25"/>
  <c r="P37" i="103" s="1"/>
  <c r="K37" i="103" s="1"/>
  <c r="V37" i="25"/>
  <c r="F13" i="101" s="1"/>
  <c r="AD37" i="25"/>
  <c r="R37" i="103" s="1"/>
  <c r="M37" i="103" s="1"/>
  <c r="AA26" i="25"/>
  <c r="O26" i="103" s="1"/>
  <c r="J26" i="103" s="1"/>
  <c r="E26" i="87"/>
  <c r="D14" i="87"/>
  <c r="J17" i="25"/>
  <c r="O24" i="87"/>
  <c r="J24" i="87" s="1"/>
  <c r="AC24" i="25"/>
  <c r="Q24" i="103" s="1"/>
  <c r="L24" i="103" s="1"/>
  <c r="AB24" i="25"/>
  <c r="P24" i="103" s="1"/>
  <c r="K24" i="103" s="1"/>
  <c r="V24" i="25"/>
  <c r="F26" i="101" s="1"/>
  <c r="AD24" i="25"/>
  <c r="R24" i="103" s="1"/>
  <c r="M24" i="103" s="1"/>
  <c r="AE24" i="25"/>
  <c r="S24" i="103" s="1"/>
  <c r="N24" i="103" s="1"/>
  <c r="AA14" i="25"/>
  <c r="O14" i="103" s="1"/>
  <c r="E14" i="87"/>
  <c r="K17" i="25"/>
  <c r="E17" i="103" s="1"/>
  <c r="J41" i="25"/>
  <c r="D36" i="87"/>
  <c r="AA27" i="25"/>
  <c r="O27" i="103" s="1"/>
  <c r="J27" i="103" s="1"/>
  <c r="E27" i="87"/>
  <c r="AE39" i="25"/>
  <c r="S39" i="103" s="1"/>
  <c r="N39" i="103" s="1"/>
  <c r="AD39" i="25"/>
  <c r="R39" i="103" s="1"/>
  <c r="M39" i="103" s="1"/>
  <c r="V39" i="25"/>
  <c r="F15" i="101" s="1"/>
  <c r="AB39" i="25"/>
  <c r="P39" i="103" s="1"/>
  <c r="K39" i="103" s="1"/>
  <c r="AC39" i="25"/>
  <c r="Q39" i="103" s="1"/>
  <c r="L39" i="103" s="1"/>
  <c r="O39" i="87"/>
  <c r="J39" i="87" s="1"/>
  <c r="E31" i="87"/>
  <c r="AA31" i="25"/>
  <c r="O31" i="103" s="1"/>
  <c r="J31" i="103" s="1"/>
  <c r="AC25" i="25"/>
  <c r="Q25" i="103" s="1"/>
  <c r="L25" i="103" s="1"/>
  <c r="AE25" i="25"/>
  <c r="S25" i="103" s="1"/>
  <c r="N25" i="103" s="1"/>
  <c r="AB25" i="25"/>
  <c r="P25" i="103" s="1"/>
  <c r="K25" i="103" s="1"/>
  <c r="V25" i="25"/>
  <c r="F27" i="101" s="1"/>
  <c r="AD25" i="25"/>
  <c r="R25" i="103" s="1"/>
  <c r="M25" i="103" s="1"/>
  <c r="O25" i="87"/>
  <c r="J25" i="87" s="1"/>
  <c r="AA20" i="25"/>
  <c r="O20" i="103" s="1"/>
  <c r="J20" i="103" s="1"/>
  <c r="K21" i="25"/>
  <c r="E21" i="103" s="1"/>
  <c r="E20" i="87"/>
  <c r="J14" i="103" l="1"/>
  <c r="D41" i="87"/>
  <c r="D41" i="103"/>
  <c r="M19" i="103"/>
  <c r="D17" i="87"/>
  <c r="D17" i="103"/>
  <c r="D21" i="87"/>
  <c r="D21" i="103"/>
  <c r="K19" i="103"/>
  <c r="L19" i="103"/>
  <c r="O42" i="103"/>
  <c r="J42" i="103" s="1"/>
  <c r="J43" i="103"/>
  <c r="N19" i="103"/>
  <c r="J36" i="103"/>
  <c r="E5" i="101"/>
  <c r="E4" i="101" s="1"/>
  <c r="F38" i="101"/>
  <c r="Y25" i="25"/>
  <c r="I27" i="101" s="1"/>
  <c r="R25" i="87"/>
  <c r="M25" i="87" s="1"/>
  <c r="Q39" i="87"/>
  <c r="L39" i="87" s="1"/>
  <c r="X39" i="25"/>
  <c r="H15" i="101" s="1"/>
  <c r="V14" i="25"/>
  <c r="AE14" i="25"/>
  <c r="S14" i="103" s="1"/>
  <c r="AC14" i="25"/>
  <c r="Q14" i="103" s="1"/>
  <c r="AD14" i="25"/>
  <c r="R14" i="103" s="1"/>
  <c r="AB14" i="25"/>
  <c r="P14" i="103" s="1"/>
  <c r="O14" i="87"/>
  <c r="P25" i="87"/>
  <c r="K25" i="87" s="1"/>
  <c r="W25" i="25"/>
  <c r="G27" i="101" s="1"/>
  <c r="AA21" i="25"/>
  <c r="E21" i="87"/>
  <c r="V31" i="25"/>
  <c r="F30" i="101" s="1"/>
  <c r="AD31" i="25"/>
  <c r="R31" i="103" s="1"/>
  <c r="M31" i="103" s="1"/>
  <c r="AC31" i="25"/>
  <c r="Q31" i="103" s="1"/>
  <c r="L31" i="103" s="1"/>
  <c r="AE31" i="25"/>
  <c r="S31" i="103" s="1"/>
  <c r="N31" i="103" s="1"/>
  <c r="AB31" i="25"/>
  <c r="P31" i="103" s="1"/>
  <c r="K31" i="103" s="1"/>
  <c r="O31" i="87"/>
  <c r="J31" i="87" s="1"/>
  <c r="W39" i="25"/>
  <c r="G15" i="101" s="1"/>
  <c r="P39" i="87"/>
  <c r="K39" i="87" s="1"/>
  <c r="S24" i="87"/>
  <c r="N24" i="87" s="1"/>
  <c r="Z24" i="25"/>
  <c r="J26" i="101" s="1"/>
  <c r="X24" i="25"/>
  <c r="H26" i="101" s="1"/>
  <c r="Q24" i="87"/>
  <c r="L24" i="87" s="1"/>
  <c r="W37" i="25"/>
  <c r="G13" i="101" s="1"/>
  <c r="P37" i="87"/>
  <c r="K37" i="87" s="1"/>
  <c r="X38" i="25"/>
  <c r="Q38" i="87"/>
  <c r="L38" i="87" s="1"/>
  <c r="P38" i="87"/>
  <c r="K38" i="87" s="1"/>
  <c r="W38" i="25"/>
  <c r="Y16" i="25"/>
  <c r="R16" i="87"/>
  <c r="M16" i="87" s="1"/>
  <c r="S16" i="87"/>
  <c r="N16" i="87" s="1"/>
  <c r="Z16" i="25"/>
  <c r="W19" i="25"/>
  <c r="G7" i="101" s="1"/>
  <c r="P19" i="87"/>
  <c r="Z19" i="25"/>
  <c r="J7" i="101" s="1"/>
  <c r="S19" i="87"/>
  <c r="S44" i="87"/>
  <c r="N44" i="87" s="1"/>
  <c r="Z44" i="25"/>
  <c r="Y44" i="25"/>
  <c r="R44" i="87"/>
  <c r="M44" i="87" s="1"/>
  <c r="J34" i="25"/>
  <c r="D23" i="87"/>
  <c r="Q15" i="87"/>
  <c r="L15" i="87" s="1"/>
  <c r="X15" i="25"/>
  <c r="H11" i="101" s="1"/>
  <c r="V36" i="25"/>
  <c r="F12" i="101" s="1"/>
  <c r="AD36" i="25"/>
  <c r="R36" i="103" s="1"/>
  <c r="AE36" i="25"/>
  <c r="S36" i="103" s="1"/>
  <c r="AC36" i="25"/>
  <c r="Q36" i="103" s="1"/>
  <c r="AB36" i="25"/>
  <c r="P36" i="103" s="1"/>
  <c r="O36" i="87"/>
  <c r="Z30" i="25"/>
  <c r="S30" i="87"/>
  <c r="N30" i="87" s="1"/>
  <c r="Q19" i="87"/>
  <c r="X19" i="25"/>
  <c r="H7" i="101" s="1"/>
  <c r="AB45" i="25"/>
  <c r="P45" i="103" s="1"/>
  <c r="K45" i="103" s="1"/>
  <c r="AD45" i="25"/>
  <c r="R45" i="103" s="1"/>
  <c r="M45" i="103" s="1"/>
  <c r="AC45" i="25"/>
  <c r="Q45" i="103" s="1"/>
  <c r="L45" i="103" s="1"/>
  <c r="AE45" i="25"/>
  <c r="S45" i="103" s="1"/>
  <c r="N45" i="103" s="1"/>
  <c r="O45" i="87"/>
  <c r="J45" i="87" s="1"/>
  <c r="V45" i="25"/>
  <c r="R15" i="87"/>
  <c r="M15" i="87" s="1"/>
  <c r="Y15" i="25"/>
  <c r="I11" i="101" s="1"/>
  <c r="AD43" i="25"/>
  <c r="R43" i="103" s="1"/>
  <c r="V43" i="25"/>
  <c r="AE43" i="25"/>
  <c r="S43" i="103" s="1"/>
  <c r="O43" i="87"/>
  <c r="I27" i="69"/>
  <c r="AC43" i="25"/>
  <c r="Q43" i="103" s="1"/>
  <c r="AB43" i="25"/>
  <c r="P43" i="103" s="1"/>
  <c r="W16" i="25"/>
  <c r="P16" i="87"/>
  <c r="K16" i="87" s="1"/>
  <c r="Y30" i="25"/>
  <c r="R30" i="87"/>
  <c r="M30" i="87" s="1"/>
  <c r="S25" i="87"/>
  <c r="N25" i="87" s="1"/>
  <c r="Z25" i="25"/>
  <c r="J27" i="101" s="1"/>
  <c r="Y39" i="25"/>
  <c r="I15" i="101" s="1"/>
  <c r="R39" i="87"/>
  <c r="M39" i="87" s="1"/>
  <c r="AE27" i="25"/>
  <c r="S27" i="103" s="1"/>
  <c r="N27" i="103" s="1"/>
  <c r="AB27" i="25"/>
  <c r="P27" i="103" s="1"/>
  <c r="K27" i="103" s="1"/>
  <c r="AC27" i="25"/>
  <c r="Q27" i="103" s="1"/>
  <c r="L27" i="103" s="1"/>
  <c r="V27" i="25"/>
  <c r="AD27" i="25"/>
  <c r="R27" i="103" s="1"/>
  <c r="M27" i="103" s="1"/>
  <c r="O27" i="87"/>
  <c r="J27" i="87" s="1"/>
  <c r="R37" i="87"/>
  <c r="M37" i="87" s="1"/>
  <c r="Y37" i="25"/>
  <c r="I13" i="101" s="1"/>
  <c r="X37" i="25"/>
  <c r="H13" i="101" s="1"/>
  <c r="Q37" i="87"/>
  <c r="L37" i="87" s="1"/>
  <c r="Z38" i="25"/>
  <c r="J14" i="101" s="1"/>
  <c r="S38" i="87"/>
  <c r="N38" i="87" s="1"/>
  <c r="P30" i="87"/>
  <c r="K30" i="87" s="1"/>
  <c r="W30" i="25"/>
  <c r="AE28" i="25"/>
  <c r="S28" i="103" s="1"/>
  <c r="N28" i="103" s="1"/>
  <c r="AB28" i="25"/>
  <c r="P28" i="103" s="1"/>
  <c r="K28" i="103" s="1"/>
  <c r="AD28" i="25"/>
  <c r="R28" i="103" s="1"/>
  <c r="M28" i="103" s="1"/>
  <c r="AC28" i="25"/>
  <c r="Q28" i="103" s="1"/>
  <c r="L28" i="103" s="1"/>
  <c r="V28" i="25"/>
  <c r="F29" i="101" s="1"/>
  <c r="O28" i="87"/>
  <c r="J28" i="87" s="1"/>
  <c r="J19" i="87"/>
  <c r="W44" i="25"/>
  <c r="P44" i="87"/>
  <c r="K44" i="87" s="1"/>
  <c r="AE29" i="25"/>
  <c r="S29" i="103" s="1"/>
  <c r="N29" i="103" s="1"/>
  <c r="AC29" i="25"/>
  <c r="Q29" i="103" s="1"/>
  <c r="L29" i="103" s="1"/>
  <c r="O29" i="87"/>
  <c r="J29" i="87" s="1"/>
  <c r="AD29" i="25"/>
  <c r="R29" i="103" s="1"/>
  <c r="M29" i="103" s="1"/>
  <c r="AB29" i="25"/>
  <c r="P29" i="103" s="1"/>
  <c r="K29" i="103" s="1"/>
  <c r="V29" i="25"/>
  <c r="W15" i="25"/>
  <c r="G11" i="101" s="1"/>
  <c r="P15" i="87"/>
  <c r="K15" i="87" s="1"/>
  <c r="X25" i="25"/>
  <c r="H27" i="101" s="1"/>
  <c r="Q25" i="87"/>
  <c r="L25" i="87" s="1"/>
  <c r="S39" i="87"/>
  <c r="N39" i="87" s="1"/>
  <c r="Z39" i="25"/>
  <c r="J15" i="101" s="1"/>
  <c r="P24" i="87"/>
  <c r="K24" i="87" s="1"/>
  <c r="W24" i="25"/>
  <c r="G26" i="101" s="1"/>
  <c r="AC20" i="25"/>
  <c r="Q20" i="103" s="1"/>
  <c r="L20" i="103" s="1"/>
  <c r="O20" i="87"/>
  <c r="J20" i="87" s="1"/>
  <c r="AB20" i="25"/>
  <c r="P20" i="103" s="1"/>
  <c r="K20" i="103" s="1"/>
  <c r="V20" i="25"/>
  <c r="F8" i="101" s="1"/>
  <c r="AE20" i="25"/>
  <c r="S20" i="103" s="1"/>
  <c r="N20" i="103" s="1"/>
  <c r="AD20" i="25"/>
  <c r="R20" i="103" s="1"/>
  <c r="M20" i="103" s="1"/>
  <c r="AA17" i="25"/>
  <c r="O17" i="103" s="1"/>
  <c r="J17" i="103" s="1"/>
  <c r="E17" i="87"/>
  <c r="Y24" i="25"/>
  <c r="I26" i="101" s="1"/>
  <c r="R24" i="87"/>
  <c r="M24" i="87" s="1"/>
  <c r="AC26" i="25"/>
  <c r="Q26" i="103" s="1"/>
  <c r="L26" i="103" s="1"/>
  <c r="AD26" i="25"/>
  <c r="R26" i="103" s="1"/>
  <c r="M26" i="103" s="1"/>
  <c r="O26" i="87"/>
  <c r="I10" i="69"/>
  <c r="D10" i="69" s="1"/>
  <c r="V26" i="25"/>
  <c r="F16" i="101" s="1"/>
  <c r="AE26" i="25"/>
  <c r="S26" i="103" s="1"/>
  <c r="N26" i="103" s="1"/>
  <c r="AB26" i="25"/>
  <c r="P26" i="103" s="1"/>
  <c r="K26" i="103" s="1"/>
  <c r="Z37" i="25"/>
  <c r="J13" i="101" s="1"/>
  <c r="S37" i="87"/>
  <c r="N37" i="87" s="1"/>
  <c r="Y38" i="25"/>
  <c r="R38" i="87"/>
  <c r="M38" i="87" s="1"/>
  <c r="Q16" i="87"/>
  <c r="L16" i="87" s="1"/>
  <c r="X16" i="25"/>
  <c r="H14" i="101" s="1"/>
  <c r="K34" i="25"/>
  <c r="E34" i="103" s="1"/>
  <c r="E23" i="87"/>
  <c r="AA23" i="25"/>
  <c r="O23" i="103" s="1"/>
  <c r="Q30" i="87"/>
  <c r="L30" i="87" s="1"/>
  <c r="X30" i="25"/>
  <c r="R19" i="87"/>
  <c r="Y19" i="25"/>
  <c r="I7" i="101" s="1"/>
  <c r="Q44" i="87"/>
  <c r="L44" i="87" s="1"/>
  <c r="X44" i="25"/>
  <c r="Z15" i="25"/>
  <c r="J11" i="101" s="1"/>
  <c r="S15" i="87"/>
  <c r="N15" i="87" s="1"/>
  <c r="AA41" i="25"/>
  <c r="O41" i="103" s="1"/>
  <c r="J41" i="103" s="1"/>
  <c r="E41" i="87"/>
  <c r="G14" i="101" l="1"/>
  <c r="M36" i="103"/>
  <c r="K43" i="103"/>
  <c r="K14" i="103"/>
  <c r="L43" i="103"/>
  <c r="M14" i="103"/>
  <c r="L14" i="103"/>
  <c r="J23" i="103"/>
  <c r="N14" i="103"/>
  <c r="N43" i="103"/>
  <c r="K36" i="103"/>
  <c r="D34" i="87"/>
  <c r="D34" i="103"/>
  <c r="I11" i="69"/>
  <c r="D11" i="69" s="1"/>
  <c r="O21" i="103"/>
  <c r="O35" i="103"/>
  <c r="J35" i="103" s="1"/>
  <c r="L36" i="103"/>
  <c r="M43" i="103"/>
  <c r="N36" i="103"/>
  <c r="S35" i="103"/>
  <c r="N35" i="103" s="1"/>
  <c r="O12" i="103"/>
  <c r="F37" i="101"/>
  <c r="F35" i="101" s="1"/>
  <c r="Y29" i="25"/>
  <c r="R29" i="87"/>
  <c r="M29" i="87" s="1"/>
  <c r="Y28" i="25"/>
  <c r="I29" i="101" s="1"/>
  <c r="R28" i="87"/>
  <c r="M28" i="87" s="1"/>
  <c r="I27" i="97"/>
  <c r="O42" i="87"/>
  <c r="J43" i="87"/>
  <c r="S45" i="87"/>
  <c r="N45" i="87" s="1"/>
  <c r="Z45" i="25"/>
  <c r="J36" i="87"/>
  <c r="R36" i="87"/>
  <c r="AD41" i="25"/>
  <c r="R41" i="103" s="1"/>
  <c r="M41" i="103" s="1"/>
  <c r="Y36" i="25"/>
  <c r="I12" i="101" s="1"/>
  <c r="W31" i="25"/>
  <c r="G30" i="101" s="1"/>
  <c r="P31" i="87"/>
  <c r="K31" i="87" s="1"/>
  <c r="Y14" i="25"/>
  <c r="R14" i="87"/>
  <c r="AD17" i="25"/>
  <c r="R17" i="103" s="1"/>
  <c r="M17" i="103" s="1"/>
  <c r="L9" i="69"/>
  <c r="P29" i="87"/>
  <c r="K29" i="87" s="1"/>
  <c r="W29" i="25"/>
  <c r="Z29" i="25"/>
  <c r="S29" i="87"/>
  <c r="N29" i="87" s="1"/>
  <c r="Q28" i="87"/>
  <c r="L28" i="87" s="1"/>
  <c r="X28" i="25"/>
  <c r="H29" i="101" s="1"/>
  <c r="P27" i="87"/>
  <c r="K27" i="87" s="1"/>
  <c r="W27" i="25"/>
  <c r="D27" i="69"/>
  <c r="D26" i="69" s="1"/>
  <c r="I26" i="69"/>
  <c r="AD46" i="25"/>
  <c r="R46" i="103" s="1"/>
  <c r="M46" i="103" s="1"/>
  <c r="R43" i="87"/>
  <c r="Y43" i="25"/>
  <c r="P45" i="87"/>
  <c r="K45" i="87" s="1"/>
  <c r="W45" i="25"/>
  <c r="Z36" i="25"/>
  <c r="J12" i="101" s="1"/>
  <c r="AE41" i="25"/>
  <c r="S41" i="103" s="1"/>
  <c r="N41" i="103" s="1"/>
  <c r="S36" i="87"/>
  <c r="R31" i="87"/>
  <c r="M31" i="87" s="1"/>
  <c r="Y31" i="25"/>
  <c r="I30" i="101" s="1"/>
  <c r="W14" i="25"/>
  <c r="AB17" i="25"/>
  <c r="P17" i="103" s="1"/>
  <c r="K17" i="103" s="1"/>
  <c r="P14" i="87"/>
  <c r="F10" i="101"/>
  <c r="R20" i="87"/>
  <c r="M20" i="87" s="1"/>
  <c r="AD21" i="25"/>
  <c r="R21" i="103" s="1"/>
  <c r="Y20" i="25"/>
  <c r="I8" i="101" s="1"/>
  <c r="K10" i="69"/>
  <c r="F10" i="69" s="1"/>
  <c r="Q26" i="87"/>
  <c r="X26" i="25"/>
  <c r="H16" i="101" s="1"/>
  <c r="O17" i="87"/>
  <c r="J17" i="87" s="1"/>
  <c r="V17" i="25"/>
  <c r="F9" i="101" s="1"/>
  <c r="W20" i="25"/>
  <c r="G8" i="101" s="1"/>
  <c r="AB21" i="25"/>
  <c r="P20" i="87"/>
  <c r="K20" i="87" s="1"/>
  <c r="I12" i="69"/>
  <c r="D12" i="69" s="1"/>
  <c r="O41" i="87"/>
  <c r="J41" i="87" s="1"/>
  <c r="V41" i="25"/>
  <c r="F18" i="101" s="1"/>
  <c r="E34" i="87"/>
  <c r="AA34" i="25"/>
  <c r="O34" i="103" s="1"/>
  <c r="J34" i="103" s="1"/>
  <c r="M10" i="69"/>
  <c r="H10" i="69" s="1"/>
  <c r="S26" i="87"/>
  <c r="Z26" i="25"/>
  <c r="J16" i="101" s="1"/>
  <c r="R26" i="87"/>
  <c r="Y26" i="25"/>
  <c r="I16" i="101" s="1"/>
  <c r="L10" i="69"/>
  <c r="G10" i="69" s="1"/>
  <c r="X29" i="25"/>
  <c r="Q29" i="87"/>
  <c r="L29" i="87" s="1"/>
  <c r="Q27" i="87"/>
  <c r="L27" i="87" s="1"/>
  <c r="X27" i="25"/>
  <c r="H28" i="101" s="1"/>
  <c r="Y45" i="25"/>
  <c r="R45" i="87"/>
  <c r="M45" i="87" s="1"/>
  <c r="X36" i="25"/>
  <c r="H12" i="101" s="1"/>
  <c r="AC41" i="25"/>
  <c r="Q36" i="87"/>
  <c r="N19" i="87"/>
  <c r="Q31" i="87"/>
  <c r="L31" i="87" s="1"/>
  <c r="X31" i="25"/>
  <c r="H30" i="101" s="1"/>
  <c r="O21" i="87"/>
  <c r="V21" i="25"/>
  <c r="F17" i="101" s="1"/>
  <c r="J14" i="87"/>
  <c r="I9" i="97"/>
  <c r="O12" i="87"/>
  <c r="S14" i="87"/>
  <c r="Z14" i="25"/>
  <c r="AE17" i="25"/>
  <c r="I14" i="101"/>
  <c r="AE23" i="25"/>
  <c r="S23" i="103" s="1"/>
  <c r="AD23" i="25"/>
  <c r="R23" i="103" s="1"/>
  <c r="O23" i="87"/>
  <c r="I19" i="69"/>
  <c r="AC23" i="25"/>
  <c r="Q23" i="103" s="1"/>
  <c r="V23" i="25"/>
  <c r="F25" i="101" s="1"/>
  <c r="AB23" i="25"/>
  <c r="P23" i="103" s="1"/>
  <c r="Y27" i="25"/>
  <c r="I28" i="101" s="1"/>
  <c r="R27" i="87"/>
  <c r="M27" i="87" s="1"/>
  <c r="S27" i="87"/>
  <c r="N27" i="87" s="1"/>
  <c r="Z27" i="25"/>
  <c r="S28" i="87"/>
  <c r="N28" i="87" s="1"/>
  <c r="Z28" i="25"/>
  <c r="J29" i="101" s="1"/>
  <c r="AC46" i="25"/>
  <c r="Q46" i="103" s="1"/>
  <c r="L46" i="103" s="1"/>
  <c r="X43" i="25"/>
  <c r="Q43" i="87"/>
  <c r="M19" i="87"/>
  <c r="W26" i="25"/>
  <c r="G16" i="101" s="1"/>
  <c r="P26" i="87"/>
  <c r="J10" i="69"/>
  <c r="E10" i="69" s="1"/>
  <c r="I10" i="97"/>
  <c r="D10" i="97" s="1"/>
  <c r="J26" i="87"/>
  <c r="S20" i="87"/>
  <c r="N20" i="87" s="1"/>
  <c r="Z20" i="25"/>
  <c r="J8" i="101" s="1"/>
  <c r="AE21" i="25"/>
  <c r="S21" i="103" s="1"/>
  <c r="X20" i="25"/>
  <c r="H8" i="101" s="1"/>
  <c r="Q20" i="87"/>
  <c r="L20" i="87" s="1"/>
  <c r="AC21" i="25"/>
  <c r="Q21" i="103" s="1"/>
  <c r="P28" i="87"/>
  <c r="K28" i="87" s="1"/>
  <c r="W28" i="25"/>
  <c r="G29" i="101" s="1"/>
  <c r="AB46" i="25"/>
  <c r="P46" i="103" s="1"/>
  <c r="K46" i="103" s="1"/>
  <c r="P43" i="87"/>
  <c r="W43" i="25"/>
  <c r="G37" i="101" s="1"/>
  <c r="AE46" i="25"/>
  <c r="S46" i="103" s="1"/>
  <c r="N46" i="103" s="1"/>
  <c r="Z43" i="25"/>
  <c r="J37" i="101" s="1"/>
  <c r="S43" i="87"/>
  <c r="Q45" i="87"/>
  <c r="L45" i="87" s="1"/>
  <c r="X45" i="25"/>
  <c r="L19" i="87"/>
  <c r="P36" i="87"/>
  <c r="W36" i="25"/>
  <c r="G12" i="101" s="1"/>
  <c r="AB41" i="25"/>
  <c r="P41" i="103" s="1"/>
  <c r="K41" i="103" s="1"/>
  <c r="K19" i="87"/>
  <c r="S31" i="87"/>
  <c r="N31" i="87" s="1"/>
  <c r="Z31" i="25"/>
  <c r="J30" i="101" s="1"/>
  <c r="X14" i="25"/>
  <c r="Q14" i="87"/>
  <c r="AC17" i="25"/>
  <c r="Q17" i="103" s="1"/>
  <c r="L17" i="103" s="1"/>
  <c r="K9" i="69"/>
  <c r="L11" i="69"/>
  <c r="G11" i="69" s="1"/>
  <c r="F28" i="101"/>
  <c r="I9" i="69"/>
  <c r="R42" i="103" l="1"/>
  <c r="M42" i="103" s="1"/>
  <c r="P35" i="103"/>
  <c r="K35" i="103" s="1"/>
  <c r="L23" i="103"/>
  <c r="L21" i="103"/>
  <c r="Q18" i="103"/>
  <c r="L18" i="103" s="1"/>
  <c r="O22" i="103"/>
  <c r="J22" i="103" s="1"/>
  <c r="P12" i="103"/>
  <c r="K12" i="69"/>
  <c r="F12" i="69" s="1"/>
  <c r="Q41" i="103"/>
  <c r="P42" i="103"/>
  <c r="K42" i="103" s="1"/>
  <c r="M23" i="103"/>
  <c r="S42" i="103"/>
  <c r="N42" i="103" s="1"/>
  <c r="Q12" i="103"/>
  <c r="N21" i="103"/>
  <c r="S18" i="103"/>
  <c r="N18" i="103" s="1"/>
  <c r="N23" i="103"/>
  <c r="O6" i="103"/>
  <c r="O5" i="103" s="1"/>
  <c r="J12" i="103"/>
  <c r="J21" i="103"/>
  <c r="O18" i="103"/>
  <c r="J18" i="103" s="1"/>
  <c r="R12" i="103"/>
  <c r="R35" i="103"/>
  <c r="M35" i="103" s="1"/>
  <c r="K23" i="103"/>
  <c r="M9" i="69"/>
  <c r="S17" i="103"/>
  <c r="J11" i="69"/>
  <c r="E11" i="69" s="1"/>
  <c r="P21" i="103"/>
  <c r="M21" i="103"/>
  <c r="R18" i="103"/>
  <c r="M18" i="103" s="1"/>
  <c r="Q42" i="103"/>
  <c r="L42" i="103" s="1"/>
  <c r="J28" i="101"/>
  <c r="F9" i="69"/>
  <c r="M11" i="69"/>
  <c r="H11" i="69" s="1"/>
  <c r="S21" i="87"/>
  <c r="Z21" i="25"/>
  <c r="J17" i="101" s="1"/>
  <c r="P23" i="87"/>
  <c r="J19" i="69"/>
  <c r="W23" i="25"/>
  <c r="G25" i="101" s="1"/>
  <c r="AB34" i="25"/>
  <c r="P34" i="103" s="1"/>
  <c r="K34" i="103" s="1"/>
  <c r="I19" i="97"/>
  <c r="J23" i="87"/>
  <c r="J10" i="101"/>
  <c r="M26" i="87"/>
  <c r="L10" i="97"/>
  <c r="G10" i="97" s="1"/>
  <c r="I22" i="69"/>
  <c r="O34" i="87"/>
  <c r="V34" i="25"/>
  <c r="F34" i="101" s="1"/>
  <c r="F31" i="101" s="1"/>
  <c r="J9" i="69"/>
  <c r="P17" i="87"/>
  <c r="K17" i="87" s="1"/>
  <c r="W17" i="25"/>
  <c r="G9" i="101" s="1"/>
  <c r="N36" i="87"/>
  <c r="D11" i="98"/>
  <c r="C11" i="98" s="1"/>
  <c r="D11" i="96"/>
  <c r="C11" i="96" s="1"/>
  <c r="Y17" i="25"/>
  <c r="I9" i="101" s="1"/>
  <c r="R17" i="87"/>
  <c r="M17" i="87" s="1"/>
  <c r="H37" i="101"/>
  <c r="F6" i="101"/>
  <c r="O35" i="87"/>
  <c r="K36" i="87"/>
  <c r="M27" i="69"/>
  <c r="Z46" i="25"/>
  <c r="J38" i="101" s="1"/>
  <c r="S46" i="87"/>
  <c r="N46" i="87" s="1"/>
  <c r="L43" i="87"/>
  <c r="D9" i="97"/>
  <c r="K10" i="97"/>
  <c r="F10" i="97" s="1"/>
  <c r="L26" i="87"/>
  <c r="K14" i="87"/>
  <c r="J9" i="97"/>
  <c r="P12" i="87"/>
  <c r="L27" i="69"/>
  <c r="R46" i="87"/>
  <c r="M46" i="87" s="1"/>
  <c r="Y46" i="25"/>
  <c r="I38" i="101" s="1"/>
  <c r="G9" i="69"/>
  <c r="M36" i="87"/>
  <c r="I26" i="97"/>
  <c r="D27" i="97"/>
  <c r="I7" i="69"/>
  <c r="D9" i="69"/>
  <c r="D7" i="69" s="1"/>
  <c r="H10" i="101"/>
  <c r="H9" i="69"/>
  <c r="J27" i="69"/>
  <c r="P46" i="87"/>
  <c r="K46" i="87" s="1"/>
  <c r="W46" i="25"/>
  <c r="G38" i="101" s="1"/>
  <c r="G35" i="101" s="1"/>
  <c r="J10" i="97"/>
  <c r="E10" i="97" s="1"/>
  <c r="K26" i="87"/>
  <c r="X23" i="25"/>
  <c r="H25" i="101" s="1"/>
  <c r="H22" i="101" s="1"/>
  <c r="K19" i="69"/>
  <c r="AC34" i="25"/>
  <c r="Q34" i="103" s="1"/>
  <c r="L34" i="103" s="1"/>
  <c r="Q23" i="87"/>
  <c r="Z23" i="25"/>
  <c r="J25" i="101" s="1"/>
  <c r="J22" i="101" s="1"/>
  <c r="S23" i="87"/>
  <c r="AE34" i="25"/>
  <c r="S34" i="103" s="1"/>
  <c r="N34" i="103" s="1"/>
  <c r="M19" i="69"/>
  <c r="Z17" i="25"/>
  <c r="J9" i="101" s="1"/>
  <c r="S17" i="87"/>
  <c r="N17" i="87" s="1"/>
  <c r="H8" i="71"/>
  <c r="J12" i="87"/>
  <c r="J21" i="87"/>
  <c r="O18" i="87"/>
  <c r="Q41" i="87"/>
  <c r="L41" i="87" s="1"/>
  <c r="X41" i="25"/>
  <c r="H18" i="101" s="1"/>
  <c r="N26" i="87"/>
  <c r="M10" i="97"/>
  <c r="H10" i="97" s="1"/>
  <c r="W21" i="25"/>
  <c r="G17" i="101" s="1"/>
  <c r="P21" i="87"/>
  <c r="R21" i="87"/>
  <c r="Y21" i="25"/>
  <c r="I17" i="101" s="1"/>
  <c r="L27" i="97"/>
  <c r="M43" i="87"/>
  <c r="R42" i="87"/>
  <c r="I10" i="101"/>
  <c r="L12" i="69"/>
  <c r="G12" i="69" s="1"/>
  <c r="R41" i="87"/>
  <c r="M41" i="87" s="1"/>
  <c r="Y41" i="25"/>
  <c r="I18" i="101" s="1"/>
  <c r="H12" i="71"/>
  <c r="C12" i="71" s="1"/>
  <c r="J42" i="87"/>
  <c r="J35" i="101"/>
  <c r="M11" i="97"/>
  <c r="H11" i="97" s="1"/>
  <c r="G28" i="101"/>
  <c r="I16" i="69"/>
  <c r="D19" i="69"/>
  <c r="D16" i="69" s="1"/>
  <c r="L14" i="87"/>
  <c r="Q17" i="87"/>
  <c r="L17" i="87" s="1"/>
  <c r="X17" i="25"/>
  <c r="H9" i="101" s="1"/>
  <c r="J12" i="69"/>
  <c r="E12" i="69" s="1"/>
  <c r="P41" i="87"/>
  <c r="K41" i="87" s="1"/>
  <c r="W41" i="25"/>
  <c r="G18" i="101" s="1"/>
  <c r="N43" i="87"/>
  <c r="K43" i="87"/>
  <c r="P42" i="87"/>
  <c r="J27" i="97"/>
  <c r="K11" i="69"/>
  <c r="F11" i="69" s="1"/>
  <c r="X21" i="25"/>
  <c r="H17" i="101" s="1"/>
  <c r="Q21" i="87"/>
  <c r="K27" i="69"/>
  <c r="X46" i="25"/>
  <c r="H38" i="101" s="1"/>
  <c r="Q46" i="87"/>
  <c r="L46" i="87" s="1"/>
  <c r="AD34" i="25"/>
  <c r="R34" i="103" s="1"/>
  <c r="M34" i="103" s="1"/>
  <c r="L19" i="69"/>
  <c r="R23" i="87"/>
  <c r="Y23" i="25"/>
  <c r="I25" i="101" s="1"/>
  <c r="I22" i="101" s="1"/>
  <c r="N14" i="87"/>
  <c r="M9" i="97"/>
  <c r="Q35" i="87"/>
  <c r="L36" i="87"/>
  <c r="G10" i="101"/>
  <c r="M12" i="69"/>
  <c r="H12" i="69" s="1"/>
  <c r="Z41" i="25"/>
  <c r="J18" i="101" s="1"/>
  <c r="S41" i="87"/>
  <c r="N41" i="87" s="1"/>
  <c r="M14" i="87"/>
  <c r="R12" i="87"/>
  <c r="L9" i="97"/>
  <c r="F22" i="101"/>
  <c r="I11" i="97"/>
  <c r="D11" i="97" s="1"/>
  <c r="E15" i="86"/>
  <c r="I37" i="101"/>
  <c r="I12" i="97"/>
  <c r="D12" i="97" s="1"/>
  <c r="K21" i="103" l="1"/>
  <c r="P18" i="103"/>
  <c r="K18" i="103" s="1"/>
  <c r="L12" i="103"/>
  <c r="K12" i="103"/>
  <c r="N17" i="103"/>
  <c r="S12" i="103"/>
  <c r="S22" i="103"/>
  <c r="N22" i="103" s="1"/>
  <c r="Q22" i="103"/>
  <c r="L22" i="103" s="1"/>
  <c r="M12" i="103"/>
  <c r="P22" i="103"/>
  <c r="K22" i="103" s="1"/>
  <c r="R22" i="103"/>
  <c r="M22" i="103" s="1"/>
  <c r="J6" i="103"/>
  <c r="J5" i="103" s="1"/>
  <c r="L41" i="103"/>
  <c r="Q35" i="103"/>
  <c r="L35" i="103" s="1"/>
  <c r="D12" i="93"/>
  <c r="D10" i="93"/>
  <c r="X10" i="93"/>
  <c r="J6" i="101"/>
  <c r="I35" i="101"/>
  <c r="H6" i="101"/>
  <c r="S42" i="87"/>
  <c r="N42" i="87" s="1"/>
  <c r="K9" i="97"/>
  <c r="F9" i="97" s="1"/>
  <c r="M27" i="97"/>
  <c r="H27" i="97" s="1"/>
  <c r="Q12" i="87"/>
  <c r="L12" i="87" s="1"/>
  <c r="S12" i="87"/>
  <c r="L8" i="71" s="1"/>
  <c r="K12" i="97"/>
  <c r="F12" i="97" s="1"/>
  <c r="G9" i="97"/>
  <c r="E27" i="97"/>
  <c r="J26" i="97"/>
  <c r="G27" i="97"/>
  <c r="L26" i="97"/>
  <c r="M16" i="69"/>
  <c r="H19" i="69"/>
  <c r="H16" i="69" s="1"/>
  <c r="K19" i="97"/>
  <c r="L23" i="87"/>
  <c r="E27" i="69"/>
  <c r="E26" i="69" s="1"/>
  <c r="J26" i="69"/>
  <c r="L26" i="69"/>
  <c r="G27" i="69"/>
  <c r="G26" i="69" s="1"/>
  <c r="D19" i="97"/>
  <c r="I16" i="97"/>
  <c r="J16" i="69"/>
  <c r="E19" i="69"/>
  <c r="E16" i="69" s="1"/>
  <c r="G7" i="69"/>
  <c r="G19" i="69"/>
  <c r="G16" i="69" s="1"/>
  <c r="L16" i="69"/>
  <c r="D9" i="96"/>
  <c r="C9" i="96" s="1"/>
  <c r="D9" i="98"/>
  <c r="C9" i="98" s="1"/>
  <c r="K21" i="87"/>
  <c r="P18" i="87"/>
  <c r="J11" i="97"/>
  <c r="E11" i="97" s="1"/>
  <c r="D13" i="93"/>
  <c r="D26" i="97"/>
  <c r="D9" i="93"/>
  <c r="D7" i="97"/>
  <c r="J7" i="69"/>
  <c r="E9" i="69"/>
  <c r="E7" i="69" s="1"/>
  <c r="N21" i="87"/>
  <c r="S18" i="87"/>
  <c r="P35" i="87"/>
  <c r="H35" i="101"/>
  <c r="I6" i="101"/>
  <c r="M12" i="97"/>
  <c r="H12" i="97" s="1"/>
  <c r="G22" i="101"/>
  <c r="F27" i="69"/>
  <c r="F26" i="69" s="1"/>
  <c r="K26" i="69"/>
  <c r="H9" i="97"/>
  <c r="M23" i="87"/>
  <c r="L19" i="97"/>
  <c r="L35" i="87"/>
  <c r="J11" i="71"/>
  <c r="E11" i="71" s="1"/>
  <c r="K12" i="71"/>
  <c r="F12" i="71" s="1"/>
  <c r="M42" i="87"/>
  <c r="M21" i="87"/>
  <c r="L11" i="97"/>
  <c r="G11" i="97" s="1"/>
  <c r="R18" i="87"/>
  <c r="M19" i="97"/>
  <c r="N23" i="87"/>
  <c r="F19" i="69"/>
  <c r="F16" i="69" s="1"/>
  <c r="K16" i="69"/>
  <c r="D8" i="96"/>
  <c r="D8" i="98"/>
  <c r="E9" i="97"/>
  <c r="D22" i="69"/>
  <c r="D21" i="69" s="1"/>
  <c r="D6" i="69" s="1"/>
  <c r="D5" i="69" s="1"/>
  <c r="D4" i="69" s="1"/>
  <c r="E3" i="99" s="1"/>
  <c r="I21" i="69"/>
  <c r="J22" i="69"/>
  <c r="P34" i="87"/>
  <c r="P22" i="87" s="1"/>
  <c r="W34" i="25"/>
  <c r="M7" i="69"/>
  <c r="L12" i="97"/>
  <c r="G12" i="97" s="1"/>
  <c r="I7" i="97"/>
  <c r="K27" i="97"/>
  <c r="J12" i="97"/>
  <c r="E12" i="97" s="1"/>
  <c r="F5" i="101"/>
  <c r="F4" i="101" s="1"/>
  <c r="S35" i="87"/>
  <c r="K7" i="69"/>
  <c r="E13" i="86"/>
  <c r="E7" i="86"/>
  <c r="E14" i="86"/>
  <c r="K8" i="71"/>
  <c r="M12" i="87"/>
  <c r="L22" i="69"/>
  <c r="R34" i="87"/>
  <c r="Y34" i="25"/>
  <c r="L21" i="87"/>
  <c r="Q18" i="87"/>
  <c r="K11" i="97"/>
  <c r="F11" i="97" s="1"/>
  <c r="K42" i="87"/>
  <c r="I12" i="71"/>
  <c r="D12" i="71" s="1"/>
  <c r="H9" i="71"/>
  <c r="C9" i="71" s="1"/>
  <c r="J18" i="87"/>
  <c r="C8" i="71"/>
  <c r="S34" i="87"/>
  <c r="M22" i="69"/>
  <c r="Z34" i="25"/>
  <c r="J34" i="101" s="1"/>
  <c r="J31" i="101" s="1"/>
  <c r="Q34" i="87"/>
  <c r="K22" i="69"/>
  <c r="X34" i="25"/>
  <c r="H34" i="101" s="1"/>
  <c r="H31" i="101" s="1"/>
  <c r="I8" i="71"/>
  <c r="K12" i="87"/>
  <c r="M26" i="69"/>
  <c r="H27" i="69"/>
  <c r="H26" i="69" s="1"/>
  <c r="J35" i="87"/>
  <c r="H11" i="71"/>
  <c r="C11" i="71" s="1"/>
  <c r="I22" i="97"/>
  <c r="J34" i="87"/>
  <c r="J19" i="97"/>
  <c r="K23" i="87"/>
  <c r="H7" i="69"/>
  <c r="R35" i="87"/>
  <c r="L7" i="69"/>
  <c r="Q42" i="87"/>
  <c r="G6" i="101"/>
  <c r="O22" i="87"/>
  <c r="F7" i="69"/>
  <c r="S6" i="103" l="1"/>
  <c r="S5" i="103" s="1"/>
  <c r="N12" i="103"/>
  <c r="N6" i="103" s="1"/>
  <c r="N5" i="103" s="1"/>
  <c r="J5" i="101"/>
  <c r="J4" i="101" s="1"/>
  <c r="L6" i="103"/>
  <c r="L5" i="103" s="1"/>
  <c r="Q6" i="103"/>
  <c r="Q5" i="103" s="1"/>
  <c r="R6" i="103"/>
  <c r="R5" i="103" s="1"/>
  <c r="M6" i="103"/>
  <c r="M5" i="103" s="1"/>
  <c r="P6" i="103"/>
  <c r="P5" i="103" s="1"/>
  <c r="K6" i="103"/>
  <c r="K5" i="103" s="1"/>
  <c r="S10" i="93"/>
  <c r="S12" i="93"/>
  <c r="J8" i="71"/>
  <c r="E8" i="71" s="1"/>
  <c r="X12" i="93"/>
  <c r="L12" i="71"/>
  <c r="G12" i="71" s="1"/>
  <c r="N12" i="93"/>
  <c r="F10" i="93"/>
  <c r="I12" i="93"/>
  <c r="Z10" i="93"/>
  <c r="F13" i="93"/>
  <c r="N10" i="93"/>
  <c r="I10" i="93"/>
  <c r="F12" i="93"/>
  <c r="M26" i="97"/>
  <c r="H5" i="101"/>
  <c r="H4" i="101" s="1"/>
  <c r="I15" i="86"/>
  <c r="I13" i="86" s="1"/>
  <c r="N12" i="87"/>
  <c r="K11" i="71"/>
  <c r="F11" i="71" s="1"/>
  <c r="M35" i="87"/>
  <c r="P6" i="87"/>
  <c r="P5" i="87" s="1"/>
  <c r="I10" i="71"/>
  <c r="D10" i="71" s="1"/>
  <c r="K22" i="87"/>
  <c r="M8" i="98"/>
  <c r="M8" i="96"/>
  <c r="J22" i="87"/>
  <c r="J6" i="87" s="1"/>
  <c r="J5" i="87" s="1"/>
  <c r="H10" i="71"/>
  <c r="C10" i="71" s="1"/>
  <c r="C6" i="71" s="1"/>
  <c r="C5" i="71" s="1"/>
  <c r="O6" i="87"/>
  <c r="O5" i="87" s="1"/>
  <c r="M16" i="97"/>
  <c r="H19" i="97"/>
  <c r="G8" i="98"/>
  <c r="G8" i="96"/>
  <c r="G11" i="96"/>
  <c r="F11" i="96" s="1"/>
  <c r="G11" i="98"/>
  <c r="F11" i="98" s="1"/>
  <c r="E26" i="97"/>
  <c r="I13" i="93"/>
  <c r="G15" i="86"/>
  <c r="J16" i="97"/>
  <c r="E19" i="97"/>
  <c r="D8" i="71"/>
  <c r="I34" i="101"/>
  <c r="I31" i="101" s="1"/>
  <c r="I5" i="101" s="1"/>
  <c r="I4" i="101" s="1"/>
  <c r="H15" i="86"/>
  <c r="F8" i="71"/>
  <c r="J21" i="69"/>
  <c r="E22" i="69"/>
  <c r="E21" i="69" s="1"/>
  <c r="E6" i="69" s="1"/>
  <c r="E5" i="69" s="1"/>
  <c r="E4" i="69" s="1"/>
  <c r="F3" i="99" s="1"/>
  <c r="E7" i="97"/>
  <c r="I9" i="93"/>
  <c r="J9" i="98"/>
  <c r="I9" i="98" s="1"/>
  <c r="J9" i="96"/>
  <c r="I9" i="96" s="1"/>
  <c r="G19" i="97"/>
  <c r="L16" i="97"/>
  <c r="J11" i="96"/>
  <c r="I11" i="96" s="1"/>
  <c r="J11" i="98"/>
  <c r="I11" i="98" s="1"/>
  <c r="L42" i="87"/>
  <c r="J12" i="71"/>
  <c r="E12" i="71" s="1"/>
  <c r="Q22" i="87"/>
  <c r="Q6" i="87" s="1"/>
  <c r="Q5" i="87" s="1"/>
  <c r="L34" i="87"/>
  <c r="K22" i="97"/>
  <c r="N35" i="87"/>
  <c r="L11" i="71"/>
  <c r="G11" i="71" s="1"/>
  <c r="K34" i="87"/>
  <c r="J22" i="97"/>
  <c r="C8" i="96"/>
  <c r="X9" i="93"/>
  <c r="H7" i="97"/>
  <c r="I11" i="71"/>
  <c r="D11" i="71" s="1"/>
  <c r="K35" i="87"/>
  <c r="N9" i="93"/>
  <c r="F7" i="97"/>
  <c r="G9" i="98"/>
  <c r="F9" i="98" s="1"/>
  <c r="G9" i="96"/>
  <c r="F9" i="96" s="1"/>
  <c r="M11" i="96"/>
  <c r="L11" i="96" s="1"/>
  <c r="M11" i="98"/>
  <c r="L11" i="98" s="1"/>
  <c r="K16" i="97"/>
  <c r="F19" i="97"/>
  <c r="G26" i="97"/>
  <c r="S13" i="93"/>
  <c r="J7" i="97"/>
  <c r="I21" i="97"/>
  <c r="I6" i="97" s="1"/>
  <c r="I5" i="97" s="1"/>
  <c r="I4" i="97" s="1"/>
  <c r="D22" i="97"/>
  <c r="P11" i="96"/>
  <c r="O11" i="96" s="1"/>
  <c r="P11" i="98"/>
  <c r="O11" i="98" s="1"/>
  <c r="F22" i="69"/>
  <c r="F21" i="69" s="1"/>
  <c r="F6" i="69" s="1"/>
  <c r="F5" i="69" s="1"/>
  <c r="F4" i="69" s="1"/>
  <c r="G3" i="99" s="1"/>
  <c r="K21" i="69"/>
  <c r="M22" i="97"/>
  <c r="N34" i="87"/>
  <c r="J9" i="71"/>
  <c r="E9" i="71" s="1"/>
  <c r="L18" i="87"/>
  <c r="G22" i="69"/>
  <c r="G21" i="69" s="1"/>
  <c r="G6" i="69" s="1"/>
  <c r="G5" i="69" s="1"/>
  <c r="G4" i="69" s="1"/>
  <c r="H3" i="99" s="1"/>
  <c r="L21" i="69"/>
  <c r="L6" i="69" s="1"/>
  <c r="L5" i="69" s="1"/>
  <c r="L4" i="69" s="1"/>
  <c r="L9" i="86"/>
  <c r="E5" i="86"/>
  <c r="E6" i="86"/>
  <c r="L8" i="86"/>
  <c r="J8" i="96"/>
  <c r="J8" i="98"/>
  <c r="F27" i="97"/>
  <c r="K26" i="97"/>
  <c r="G34" i="101"/>
  <c r="G31" i="101" s="1"/>
  <c r="G5" i="101" s="1"/>
  <c r="G4" i="101" s="1"/>
  <c r="F15" i="86"/>
  <c r="C8" i="98"/>
  <c r="F9" i="93"/>
  <c r="K18" i="87"/>
  <c r="I9" i="71"/>
  <c r="D9" i="71" s="1"/>
  <c r="M9" i="98"/>
  <c r="L9" i="98" s="1"/>
  <c r="M9" i="96"/>
  <c r="L9" i="96" s="1"/>
  <c r="G7" i="97"/>
  <c r="S9" i="93"/>
  <c r="S22" i="87"/>
  <c r="S6" i="87" s="1"/>
  <c r="S5" i="87" s="1"/>
  <c r="M7" i="97"/>
  <c r="K7" i="97"/>
  <c r="M21" i="69"/>
  <c r="M6" i="69" s="1"/>
  <c r="M5" i="69" s="1"/>
  <c r="M4" i="69" s="1"/>
  <c r="H22" i="69"/>
  <c r="H21" i="69" s="1"/>
  <c r="H6" i="69" s="1"/>
  <c r="H5" i="69" s="1"/>
  <c r="H4" i="69" s="1"/>
  <c r="I3" i="99" s="1"/>
  <c r="R22" i="87"/>
  <c r="L22" i="97"/>
  <c r="M34" i="87"/>
  <c r="G8" i="71"/>
  <c r="H26" i="97"/>
  <c r="X13" i="93"/>
  <c r="P8" i="98"/>
  <c r="P8" i="96"/>
  <c r="D10" i="98"/>
  <c r="C10" i="98" s="1"/>
  <c r="D10" i="96"/>
  <c r="C10" i="96" s="1"/>
  <c r="M18" i="87"/>
  <c r="K9" i="71"/>
  <c r="F9" i="71" s="1"/>
  <c r="N18" i="87"/>
  <c r="L9" i="71"/>
  <c r="G9" i="71" s="1"/>
  <c r="D16" i="97"/>
  <c r="P9" i="96"/>
  <c r="O9" i="96" s="1"/>
  <c r="P9" i="98"/>
  <c r="O9" i="98" s="1"/>
  <c r="I6" i="69"/>
  <c r="I5" i="69" s="1"/>
  <c r="I4" i="69" s="1"/>
  <c r="L7" i="97"/>
  <c r="Z12" i="93" l="1"/>
  <c r="I7" i="86"/>
  <c r="I5" i="86" s="1"/>
  <c r="K12" i="93"/>
  <c r="P12" i="93"/>
  <c r="Z13" i="93"/>
  <c r="D21" i="97"/>
  <c r="D6" i="97" s="1"/>
  <c r="U13" i="93"/>
  <c r="K13" i="93"/>
  <c r="U12" i="93"/>
  <c r="P10" i="93"/>
  <c r="K10" i="93"/>
  <c r="U10" i="93"/>
  <c r="H6" i="71"/>
  <c r="H5" i="71" s="1"/>
  <c r="I14" i="86"/>
  <c r="D11" i="93"/>
  <c r="M21" i="97"/>
  <c r="M6" i="97" s="1"/>
  <c r="M5" i="97" s="1"/>
  <c r="M4" i="97" s="1"/>
  <c r="H22" i="97"/>
  <c r="I8" i="96"/>
  <c r="P10" i="96"/>
  <c r="O10" i="96" s="1"/>
  <c r="P10" i="98"/>
  <c r="O10" i="98" s="1"/>
  <c r="U9" i="93"/>
  <c r="F14" i="86"/>
  <c r="F7" i="86"/>
  <c r="F13" i="86"/>
  <c r="I8" i="98"/>
  <c r="K6" i="69"/>
  <c r="K5" i="69" s="1"/>
  <c r="K4" i="69" s="1"/>
  <c r="J10" i="96"/>
  <c r="I10" i="96" s="1"/>
  <c r="J10" i="98"/>
  <c r="I10" i="98" s="1"/>
  <c r="P9" i="93"/>
  <c r="Z9" i="93"/>
  <c r="H7" i="86"/>
  <c r="H14" i="86"/>
  <c r="H13" i="86"/>
  <c r="E16" i="97"/>
  <c r="P8" i="86"/>
  <c r="K21" i="97"/>
  <c r="K6" i="97" s="1"/>
  <c r="K5" i="97" s="1"/>
  <c r="K4" i="97" s="1"/>
  <c r="F22" i="97"/>
  <c r="G16" i="97"/>
  <c r="G14" i="86"/>
  <c r="G7" i="86"/>
  <c r="G13" i="86"/>
  <c r="H16" i="97"/>
  <c r="D6" i="71"/>
  <c r="D5" i="71" s="1"/>
  <c r="O8" i="98"/>
  <c r="L10" i="71"/>
  <c r="G10" i="71" s="1"/>
  <c r="G6" i="71" s="1"/>
  <c r="G5" i="71" s="1"/>
  <c r="N22" i="87"/>
  <c r="N6" i="87" s="1"/>
  <c r="N5" i="87" s="1"/>
  <c r="N13" i="93"/>
  <c r="F26" i="97"/>
  <c r="J21" i="97"/>
  <c r="J6" i="97" s="1"/>
  <c r="J5" i="97" s="1"/>
  <c r="J4" i="97" s="1"/>
  <c r="E22" i="97"/>
  <c r="O8" i="96"/>
  <c r="M22" i="87"/>
  <c r="M6" i="87" s="1"/>
  <c r="M5" i="87" s="1"/>
  <c r="K10" i="71"/>
  <c r="F10" i="71" s="1"/>
  <c r="F6" i="71" s="1"/>
  <c r="F5" i="71" s="1"/>
  <c r="R6" i="87"/>
  <c r="R5" i="87" s="1"/>
  <c r="M10" i="96"/>
  <c r="L10" i="96" s="1"/>
  <c r="M10" i="98"/>
  <c r="L10" i="98" s="1"/>
  <c r="K9" i="93"/>
  <c r="F8" i="98"/>
  <c r="L8" i="98"/>
  <c r="D7" i="98"/>
  <c r="L11" i="86"/>
  <c r="I6" i="71"/>
  <c r="I5" i="71" s="1"/>
  <c r="K6" i="87"/>
  <c r="K5" i="87" s="1"/>
  <c r="L21" i="97"/>
  <c r="L6" i="97" s="1"/>
  <c r="L5" i="97" s="1"/>
  <c r="L4" i="97" s="1"/>
  <c r="G22" i="97"/>
  <c r="I50" i="97"/>
  <c r="I51" i="97" s="1"/>
  <c r="I52" i="97"/>
  <c r="I53" i="97" s="1"/>
  <c r="F16" i="97"/>
  <c r="J10" i="71"/>
  <c r="L22" i="87"/>
  <c r="L6" i="87" s="1"/>
  <c r="L5" i="87" s="1"/>
  <c r="J6" i="69"/>
  <c r="J5" i="69" s="1"/>
  <c r="J4" i="69" s="1"/>
  <c r="G10" i="98"/>
  <c r="F10" i="98" s="1"/>
  <c r="G10" i="96"/>
  <c r="F10" i="96" s="1"/>
  <c r="F8" i="96"/>
  <c r="L8" i="96"/>
  <c r="D7" i="96"/>
  <c r="L6" i="71" l="1"/>
  <c r="L5" i="71" s="1"/>
  <c r="D5" i="97"/>
  <c r="D4" i="97" s="1"/>
  <c r="E7" i="99"/>
  <c r="E6" i="99" s="1"/>
  <c r="E4" i="99" s="1"/>
  <c r="E16" i="99" s="1"/>
  <c r="X11" i="93"/>
  <c r="I6" i="86"/>
  <c r="P9" i="86"/>
  <c r="N11" i="93"/>
  <c r="J7" i="98"/>
  <c r="G21" i="97"/>
  <c r="E21" i="97"/>
  <c r="E6" i="97" s="1"/>
  <c r="E5" i="97" s="1"/>
  <c r="E4" i="97" s="1"/>
  <c r="F11" i="93"/>
  <c r="H21" i="97"/>
  <c r="H6" i="97" s="1"/>
  <c r="P13" i="93"/>
  <c r="F21" i="97"/>
  <c r="F6" i="97" s="1"/>
  <c r="D7" i="93"/>
  <c r="D6" i="93" s="1"/>
  <c r="F6" i="93" s="1"/>
  <c r="S11" i="93"/>
  <c r="P7" i="98"/>
  <c r="O7" i="98" s="1"/>
  <c r="G7" i="96"/>
  <c r="G6" i="96" s="1"/>
  <c r="M7" i="98"/>
  <c r="L7" i="98" s="1"/>
  <c r="P7" i="96"/>
  <c r="P6" i="96" s="1"/>
  <c r="M7" i="96"/>
  <c r="M6" i="96" s="1"/>
  <c r="P11" i="86"/>
  <c r="J7" i="96"/>
  <c r="D6" i="96"/>
  <c r="C7" i="96"/>
  <c r="C7" i="98"/>
  <c r="D6" i="98"/>
  <c r="L52" i="97"/>
  <c r="L53" i="97" s="1"/>
  <c r="L50" i="97"/>
  <c r="L51" i="97" s="1"/>
  <c r="K52" i="97"/>
  <c r="K53" i="97" s="1"/>
  <c r="K50" i="97"/>
  <c r="K51" i="97" s="1"/>
  <c r="J6" i="98"/>
  <c r="I7" i="98"/>
  <c r="M52" i="97"/>
  <c r="M53" i="97" s="1"/>
  <c r="M50" i="97"/>
  <c r="M51" i="97" s="1"/>
  <c r="J52" i="97"/>
  <c r="J53" i="97" s="1"/>
  <c r="J50" i="97"/>
  <c r="J51" i="97" s="1"/>
  <c r="N8" i="86"/>
  <c r="N9" i="86"/>
  <c r="G6" i="86"/>
  <c r="G5" i="86"/>
  <c r="D50" i="97"/>
  <c r="D51" i="97" s="1"/>
  <c r="D52" i="97"/>
  <c r="D53" i="97" s="1"/>
  <c r="F5" i="86"/>
  <c r="F6" i="86"/>
  <c r="M8" i="86"/>
  <c r="M9" i="86"/>
  <c r="G6" i="97"/>
  <c r="K6" i="71"/>
  <c r="K5" i="71" s="1"/>
  <c r="G7" i="98"/>
  <c r="X7" i="93"/>
  <c r="E10" i="71"/>
  <c r="E6" i="71" s="1"/>
  <c r="E5" i="71" s="1"/>
  <c r="J6" i="71"/>
  <c r="J5" i="71" s="1"/>
  <c r="O8" i="86"/>
  <c r="H6" i="86"/>
  <c r="O9" i="86"/>
  <c r="H5" i="86"/>
  <c r="I11" i="93"/>
  <c r="E5" i="99" l="1"/>
  <c r="F7" i="99"/>
  <c r="F6" i="99" s="1"/>
  <c r="Z11" i="93"/>
  <c r="N7" i="93"/>
  <c r="N6" i="93" s="1"/>
  <c r="P6" i="93" s="1"/>
  <c r="P11" i="93"/>
  <c r="U11" i="93"/>
  <c r="E17" i="99"/>
  <c r="F7" i="93"/>
  <c r="F7" i="96"/>
  <c r="P6" i="98"/>
  <c r="O6" i="98" s="1"/>
  <c r="O7" i="96"/>
  <c r="S7" i="93"/>
  <c r="U7" i="93" s="1"/>
  <c r="M11" i="86"/>
  <c r="N11" i="86"/>
  <c r="M6" i="98"/>
  <c r="M5" i="98" s="1"/>
  <c r="L5" i="98" s="1"/>
  <c r="O11" i="86"/>
  <c r="L7" i="96"/>
  <c r="F5" i="97"/>
  <c r="F4" i="97" s="1"/>
  <c r="G7" i="99"/>
  <c r="G6" i="99" s="1"/>
  <c r="C6" i="98"/>
  <c r="D5" i="98"/>
  <c r="C5" i="98" s="1"/>
  <c r="J6" i="96"/>
  <c r="I7" i="96"/>
  <c r="F4" i="99"/>
  <c r="F16" i="99" s="1"/>
  <c r="F5" i="99"/>
  <c r="L6" i="96"/>
  <c r="M5" i="96"/>
  <c r="L5" i="96" s="1"/>
  <c r="X6" i="93"/>
  <c r="Z6" i="93" s="1"/>
  <c r="Z7" i="93"/>
  <c r="G5" i="97"/>
  <c r="G4" i="97" s="1"/>
  <c r="H7" i="99"/>
  <c r="H6" i="99" s="1"/>
  <c r="I6" i="98"/>
  <c r="J5" i="98"/>
  <c r="I5" i="98" s="1"/>
  <c r="P5" i="96"/>
  <c r="O5" i="96" s="1"/>
  <c r="O6" i="96"/>
  <c r="D5" i="96"/>
  <c r="C5" i="96" s="1"/>
  <c r="C6" i="96"/>
  <c r="G5" i="96"/>
  <c r="F5" i="96" s="1"/>
  <c r="F6" i="96"/>
  <c r="E50" i="97"/>
  <c r="E51" i="97" s="1"/>
  <c r="E52" i="97"/>
  <c r="E53" i="97" s="1"/>
  <c r="I7" i="99"/>
  <c r="I6" i="99" s="1"/>
  <c r="H5" i="97"/>
  <c r="H4" i="97" s="1"/>
  <c r="K11" i="93"/>
  <c r="I7" i="93"/>
  <c r="F7" i="98"/>
  <c r="G6" i="98"/>
  <c r="P7" i="93" l="1"/>
  <c r="F17" i="99"/>
  <c r="L6" i="98"/>
  <c r="S6" i="93"/>
  <c r="U6" i="93" s="1"/>
  <c r="P5" i="98"/>
  <c r="O5" i="98" s="1"/>
  <c r="I5" i="99"/>
  <c r="I4" i="99"/>
  <c r="I16" i="99" s="1"/>
  <c r="F50" i="97"/>
  <c r="F51" i="97" s="1"/>
  <c r="F52" i="97"/>
  <c r="F53" i="97" s="1"/>
  <c r="G4" i="99"/>
  <c r="G16" i="99" s="1"/>
  <c r="G5" i="99"/>
  <c r="K7" i="93"/>
  <c r="I6" i="93"/>
  <c r="K6" i="93" s="1"/>
  <c r="G52" i="97"/>
  <c r="G53" i="97" s="1"/>
  <c r="G50" i="97"/>
  <c r="G51" i="97" s="1"/>
  <c r="I6" i="96"/>
  <c r="J5" i="96"/>
  <c r="I5" i="96" s="1"/>
  <c r="H50" i="97"/>
  <c r="H51" i="97" s="1"/>
  <c r="H52" i="97"/>
  <c r="H53" i="97" s="1"/>
  <c r="F6" i="98"/>
  <c r="G5" i="98"/>
  <c r="F5" i="98" s="1"/>
  <c r="H4" i="99"/>
  <c r="H16" i="99" s="1"/>
  <c r="H5" i="99"/>
  <c r="G17" i="99" l="1"/>
  <c r="I17" i="99"/>
  <c r="H17" i="99"/>
</calcChain>
</file>

<file path=xl/sharedStrings.xml><?xml version="1.0" encoding="utf-8"?>
<sst xmlns="http://schemas.openxmlformats.org/spreadsheetml/2006/main" count="6909" uniqueCount="1497">
  <si>
    <t>사회적 유입인구(인)</t>
    <phoneticPr fontId="7" type="noConversion"/>
  </si>
  <si>
    <t>자연적 증가인구(인)</t>
    <phoneticPr fontId="7" type="noConversion"/>
  </si>
  <si>
    <t>동지역</t>
    <phoneticPr fontId="7" type="noConversion"/>
  </si>
  <si>
    <t>소  계</t>
    <phoneticPr fontId="7" type="noConversion"/>
  </si>
  <si>
    <t>자산동</t>
    <phoneticPr fontId="7" type="noConversion"/>
  </si>
  <si>
    <t>감호동</t>
    <phoneticPr fontId="7" type="noConversion"/>
  </si>
  <si>
    <t>용두동</t>
    <phoneticPr fontId="7" type="noConversion"/>
  </si>
  <si>
    <t>모암동</t>
    <phoneticPr fontId="7" type="noConversion"/>
  </si>
  <si>
    <t>성내동</t>
    <phoneticPr fontId="7" type="noConversion"/>
  </si>
  <si>
    <t>평화남산동</t>
    <phoneticPr fontId="7" type="noConversion"/>
  </si>
  <si>
    <t>평화동</t>
    <phoneticPr fontId="7" type="noConversion"/>
  </si>
  <si>
    <t>남산동</t>
    <phoneticPr fontId="7" type="noConversion"/>
  </si>
  <si>
    <t>양금동</t>
    <phoneticPr fontId="7" type="noConversion"/>
  </si>
  <si>
    <t>황금동</t>
    <phoneticPr fontId="7" type="noConversion"/>
  </si>
  <si>
    <t>양천동</t>
    <phoneticPr fontId="7" type="noConversion"/>
  </si>
  <si>
    <t>대신동</t>
    <phoneticPr fontId="7" type="noConversion"/>
  </si>
  <si>
    <t>신음동</t>
    <phoneticPr fontId="7" type="noConversion"/>
  </si>
  <si>
    <t>교동</t>
    <phoneticPr fontId="7" type="noConversion"/>
  </si>
  <si>
    <t>삼락동</t>
    <phoneticPr fontId="7" type="noConversion"/>
  </si>
  <si>
    <t>문당동</t>
    <phoneticPr fontId="7" type="noConversion"/>
  </si>
  <si>
    <t>대광동</t>
    <phoneticPr fontId="7" type="noConversion"/>
  </si>
  <si>
    <t>응명동</t>
    <phoneticPr fontId="7" type="noConversion"/>
  </si>
  <si>
    <t>대곡동</t>
    <phoneticPr fontId="7" type="noConversion"/>
  </si>
  <si>
    <t>부곡동</t>
    <phoneticPr fontId="7" type="noConversion"/>
  </si>
  <si>
    <t>다수동</t>
    <phoneticPr fontId="7" type="noConversion"/>
  </si>
  <si>
    <t>백옥동</t>
    <phoneticPr fontId="7" type="noConversion"/>
  </si>
  <si>
    <t>지좌동</t>
    <phoneticPr fontId="7" type="noConversion"/>
  </si>
  <si>
    <t>덕곡동</t>
    <phoneticPr fontId="7" type="noConversion"/>
  </si>
  <si>
    <t>아포읍</t>
    <phoneticPr fontId="7" type="noConversion"/>
  </si>
  <si>
    <t>인1리</t>
    <phoneticPr fontId="7" type="noConversion"/>
  </si>
  <si>
    <t>살꼬지</t>
    <phoneticPr fontId="7" type="noConversion"/>
  </si>
  <si>
    <t>야동</t>
    <phoneticPr fontId="7" type="noConversion"/>
  </si>
  <si>
    <t>인3리</t>
  </si>
  <si>
    <t>봉명</t>
    <phoneticPr fontId="7" type="noConversion"/>
  </si>
  <si>
    <t>인4리</t>
  </si>
  <si>
    <t>황소</t>
    <phoneticPr fontId="7" type="noConversion"/>
  </si>
  <si>
    <t>의1리</t>
    <phoneticPr fontId="7" type="noConversion"/>
  </si>
  <si>
    <t>신촌</t>
    <phoneticPr fontId="7" type="noConversion"/>
  </si>
  <si>
    <t>의2리</t>
  </si>
  <si>
    <t>예1리</t>
    <phoneticPr fontId="7" type="noConversion"/>
  </si>
  <si>
    <t>예2리</t>
  </si>
  <si>
    <t>지1리</t>
    <phoneticPr fontId="7" type="noConversion"/>
  </si>
  <si>
    <t>고삽</t>
    <phoneticPr fontId="7" type="noConversion"/>
  </si>
  <si>
    <t>지2리</t>
    <phoneticPr fontId="7" type="noConversion"/>
  </si>
  <si>
    <t>대신1리</t>
    <phoneticPr fontId="7" type="noConversion"/>
  </si>
  <si>
    <t>함골</t>
    <phoneticPr fontId="7" type="noConversion"/>
  </si>
  <si>
    <t>대신2리</t>
  </si>
  <si>
    <t>대신3리</t>
  </si>
  <si>
    <t>봉산1리</t>
    <phoneticPr fontId="7" type="noConversion"/>
  </si>
  <si>
    <t>봉산2리</t>
  </si>
  <si>
    <t>작동</t>
    <phoneticPr fontId="7" type="noConversion"/>
  </si>
  <si>
    <t>봉산3리</t>
  </si>
  <si>
    <t>제석1리</t>
    <phoneticPr fontId="7" type="noConversion"/>
  </si>
  <si>
    <t>동촌</t>
    <phoneticPr fontId="7" type="noConversion"/>
  </si>
  <si>
    <t>제석2리</t>
  </si>
  <si>
    <t>남촌</t>
    <phoneticPr fontId="7" type="noConversion"/>
  </si>
  <si>
    <t>제석3리</t>
  </si>
  <si>
    <t>진등</t>
    <phoneticPr fontId="7" type="noConversion"/>
  </si>
  <si>
    <t>국사1리</t>
    <phoneticPr fontId="7" type="noConversion"/>
  </si>
  <si>
    <t>애기</t>
    <phoneticPr fontId="7" type="noConversion"/>
  </si>
  <si>
    <t>국사2리</t>
  </si>
  <si>
    <t>국사3리</t>
  </si>
  <si>
    <t>국사4리</t>
  </si>
  <si>
    <t>덕일APT</t>
    <phoneticPr fontId="7" type="noConversion"/>
  </si>
  <si>
    <t>국사5리</t>
  </si>
  <si>
    <t>국사6리</t>
  </si>
  <si>
    <t>송천1리</t>
    <phoneticPr fontId="7" type="noConversion"/>
  </si>
  <si>
    <t>숭산</t>
    <phoneticPr fontId="7" type="noConversion"/>
  </si>
  <si>
    <t>송천2리</t>
  </si>
  <si>
    <t>상송</t>
    <phoneticPr fontId="7" type="noConversion"/>
  </si>
  <si>
    <t>하송</t>
    <phoneticPr fontId="7" type="noConversion"/>
  </si>
  <si>
    <t>송천택지</t>
    <phoneticPr fontId="7" type="noConversion"/>
  </si>
  <si>
    <t>송천3리</t>
    <phoneticPr fontId="7" type="noConversion"/>
  </si>
  <si>
    <t>금계</t>
    <phoneticPr fontId="7" type="noConversion"/>
  </si>
  <si>
    <t>송천4리</t>
  </si>
  <si>
    <t>금천</t>
    <phoneticPr fontId="7" type="noConversion"/>
  </si>
  <si>
    <t>대성1리</t>
    <phoneticPr fontId="7" type="noConversion"/>
  </si>
  <si>
    <t>대성2리</t>
  </si>
  <si>
    <t>농소면</t>
    <phoneticPr fontId="7" type="noConversion"/>
  </si>
  <si>
    <t>소  계</t>
    <phoneticPr fontId="7" type="noConversion"/>
  </si>
  <si>
    <t>입석리</t>
    <phoneticPr fontId="7" type="noConversion"/>
  </si>
  <si>
    <t>선돌</t>
    <phoneticPr fontId="7" type="noConversion"/>
  </si>
  <si>
    <t>신촌리</t>
    <phoneticPr fontId="7" type="noConversion"/>
  </si>
  <si>
    <t>봉촌</t>
    <phoneticPr fontId="7" type="noConversion"/>
  </si>
  <si>
    <t>싸리미</t>
    <phoneticPr fontId="7" type="noConversion"/>
  </si>
  <si>
    <t>월곡1리</t>
    <phoneticPr fontId="7" type="noConversion"/>
  </si>
  <si>
    <t>밤실</t>
    <phoneticPr fontId="7" type="noConversion"/>
  </si>
  <si>
    <t>월곡2리</t>
    <phoneticPr fontId="7" type="noConversion"/>
  </si>
  <si>
    <t>용시</t>
    <phoneticPr fontId="7" type="noConversion"/>
  </si>
  <si>
    <t>월곡3리</t>
  </si>
  <si>
    <t>남곡</t>
    <phoneticPr fontId="7" type="noConversion"/>
  </si>
  <si>
    <t>월곡4리</t>
  </si>
  <si>
    <t>용암1리</t>
    <phoneticPr fontId="7" type="noConversion"/>
  </si>
  <si>
    <t>용암2리</t>
  </si>
  <si>
    <t>대방</t>
    <phoneticPr fontId="7" type="noConversion"/>
  </si>
  <si>
    <t>봉곡1리</t>
    <phoneticPr fontId="7" type="noConversion"/>
  </si>
  <si>
    <t>우봉골</t>
    <phoneticPr fontId="7" type="noConversion"/>
  </si>
  <si>
    <t>봉곡2리</t>
    <phoneticPr fontId="7" type="noConversion"/>
  </si>
  <si>
    <t>사실</t>
    <phoneticPr fontId="7" type="noConversion"/>
  </si>
  <si>
    <t>노산</t>
    <phoneticPr fontId="7" type="noConversion"/>
  </si>
  <si>
    <t>연명리</t>
    <phoneticPr fontId="7" type="noConversion"/>
  </si>
  <si>
    <t>연명</t>
    <phoneticPr fontId="7" type="noConversion"/>
  </si>
  <si>
    <t>수오</t>
    <phoneticPr fontId="7" type="noConversion"/>
  </si>
  <si>
    <t>노곡리</t>
    <phoneticPr fontId="7" type="noConversion"/>
  </si>
  <si>
    <t>노루실</t>
    <phoneticPr fontId="7" type="noConversion"/>
  </si>
  <si>
    <t>소  계</t>
    <phoneticPr fontId="7" type="noConversion"/>
  </si>
  <si>
    <t>옥산1리</t>
    <phoneticPr fontId="7" type="noConversion"/>
  </si>
  <si>
    <t>옥산</t>
    <phoneticPr fontId="7" type="noConversion"/>
  </si>
  <si>
    <t>옥산2리</t>
  </si>
  <si>
    <t>운곡1리</t>
    <phoneticPr fontId="7" type="noConversion"/>
  </si>
  <si>
    <t>등골</t>
    <phoneticPr fontId="7" type="noConversion"/>
  </si>
  <si>
    <t>운곡2리</t>
  </si>
  <si>
    <t>운양</t>
    <phoneticPr fontId="7" type="noConversion"/>
  </si>
  <si>
    <t>송곡1리</t>
    <phoneticPr fontId="7" type="noConversion"/>
  </si>
  <si>
    <t>솔방</t>
    <phoneticPr fontId="7" type="noConversion"/>
  </si>
  <si>
    <t>안솔방</t>
    <phoneticPr fontId="7" type="noConversion"/>
  </si>
  <si>
    <t>송곡2리</t>
    <phoneticPr fontId="7" type="noConversion"/>
  </si>
  <si>
    <t>마곡</t>
    <phoneticPr fontId="7" type="noConversion"/>
  </si>
  <si>
    <t>월명1리</t>
    <phoneticPr fontId="7" type="noConversion"/>
  </si>
  <si>
    <t>섶밭</t>
    <phoneticPr fontId="7" type="noConversion"/>
  </si>
  <si>
    <t>월명2리</t>
    <phoneticPr fontId="7" type="noConversion"/>
  </si>
  <si>
    <t>운봉</t>
    <phoneticPr fontId="7" type="noConversion"/>
  </si>
  <si>
    <t>부상1리</t>
    <phoneticPr fontId="7" type="noConversion"/>
  </si>
  <si>
    <t>부상</t>
    <phoneticPr fontId="7" type="noConversion"/>
  </si>
  <si>
    <t>모산골</t>
    <phoneticPr fontId="7" type="noConversion"/>
  </si>
  <si>
    <t>사모실</t>
    <phoneticPr fontId="7" type="noConversion"/>
  </si>
  <si>
    <t>부상2리</t>
    <phoneticPr fontId="7" type="noConversion"/>
  </si>
  <si>
    <t>지경</t>
    <phoneticPr fontId="7" type="noConversion"/>
  </si>
  <si>
    <t>오봉1리</t>
    <phoneticPr fontId="7" type="noConversion"/>
  </si>
  <si>
    <t>오봉2리</t>
    <phoneticPr fontId="7" type="noConversion"/>
  </si>
  <si>
    <t>봉천1리</t>
    <phoneticPr fontId="7" type="noConversion"/>
  </si>
  <si>
    <t>연봉</t>
    <phoneticPr fontId="7" type="noConversion"/>
  </si>
  <si>
    <t>봉천2리</t>
  </si>
  <si>
    <t>천동</t>
    <phoneticPr fontId="7" type="noConversion"/>
  </si>
  <si>
    <t>초곡1리</t>
    <phoneticPr fontId="7" type="noConversion"/>
  </si>
  <si>
    <t>초곡2리</t>
  </si>
  <si>
    <t>서원</t>
    <phoneticPr fontId="7" type="noConversion"/>
  </si>
  <si>
    <t>혁신도시</t>
    <phoneticPr fontId="7" type="noConversion"/>
  </si>
  <si>
    <t>운남1리</t>
    <phoneticPr fontId="7" type="noConversion"/>
  </si>
  <si>
    <t>종상</t>
    <phoneticPr fontId="7" type="noConversion"/>
  </si>
  <si>
    <t>운남2리</t>
  </si>
  <si>
    <t>석정</t>
    <phoneticPr fontId="7" type="noConversion"/>
  </si>
  <si>
    <t>개령면</t>
    <phoneticPr fontId="7" type="noConversion"/>
  </si>
  <si>
    <t>횡강골</t>
    <phoneticPr fontId="7" type="noConversion"/>
  </si>
  <si>
    <t>오송골</t>
    <phoneticPr fontId="7" type="noConversion"/>
  </si>
  <si>
    <t>신룡1리</t>
    <phoneticPr fontId="7" type="noConversion"/>
  </si>
  <si>
    <t>상신</t>
    <phoneticPr fontId="7" type="noConversion"/>
  </si>
  <si>
    <t>신룡2리</t>
  </si>
  <si>
    <t>오룡골</t>
    <phoneticPr fontId="7" type="noConversion"/>
  </si>
  <si>
    <t>신룡3리</t>
  </si>
  <si>
    <t>덕촌1리</t>
    <phoneticPr fontId="7" type="noConversion"/>
  </si>
  <si>
    <t>독술</t>
    <phoneticPr fontId="7" type="noConversion"/>
  </si>
  <si>
    <t>덕촌2리</t>
  </si>
  <si>
    <t>자방</t>
    <phoneticPr fontId="7" type="noConversion"/>
  </si>
  <si>
    <t>덕촌3리</t>
  </si>
  <si>
    <t>터골</t>
    <phoneticPr fontId="7" type="noConversion"/>
  </si>
  <si>
    <t>서부리</t>
    <phoneticPr fontId="7" type="noConversion"/>
  </si>
  <si>
    <t>서부</t>
    <phoneticPr fontId="7" type="noConversion"/>
  </si>
  <si>
    <t>동부1리</t>
    <phoneticPr fontId="7" type="noConversion"/>
  </si>
  <si>
    <t>동부2리</t>
  </si>
  <si>
    <t>구교</t>
    <phoneticPr fontId="7" type="noConversion"/>
  </si>
  <si>
    <t>양천리</t>
    <phoneticPr fontId="7" type="noConversion"/>
  </si>
  <si>
    <t>양천</t>
    <phoneticPr fontId="7" type="noConversion"/>
  </si>
  <si>
    <t>광천1리</t>
    <phoneticPr fontId="7" type="noConversion"/>
  </si>
  <si>
    <t>광의</t>
    <phoneticPr fontId="7" type="noConversion"/>
  </si>
  <si>
    <t>광천2리</t>
  </si>
  <si>
    <t>빗내</t>
    <phoneticPr fontId="7" type="noConversion"/>
  </si>
  <si>
    <t>남전1리</t>
    <phoneticPr fontId="7" type="noConversion"/>
  </si>
  <si>
    <t>남밭</t>
    <phoneticPr fontId="7" type="noConversion"/>
  </si>
  <si>
    <t>남전2리</t>
  </si>
  <si>
    <t>대양묘</t>
    <phoneticPr fontId="7" type="noConversion"/>
  </si>
  <si>
    <t>감문면</t>
    <phoneticPr fontId="7" type="noConversion"/>
  </si>
  <si>
    <t>보광리</t>
    <phoneticPr fontId="7" type="noConversion"/>
  </si>
  <si>
    <t>보광</t>
    <phoneticPr fontId="7" type="noConversion"/>
  </si>
  <si>
    <t>금라리</t>
    <phoneticPr fontId="7" type="noConversion"/>
  </si>
  <si>
    <t>구야리</t>
    <phoneticPr fontId="7" type="noConversion"/>
  </si>
  <si>
    <t>은림리</t>
    <phoneticPr fontId="7" type="noConversion"/>
  </si>
  <si>
    <t>상군</t>
    <phoneticPr fontId="7" type="noConversion"/>
  </si>
  <si>
    <t>하군</t>
    <phoneticPr fontId="7" type="noConversion"/>
  </si>
  <si>
    <t>본리</t>
    <phoneticPr fontId="7" type="noConversion"/>
  </si>
  <si>
    <t>도명리</t>
    <phoneticPr fontId="7" type="noConversion"/>
  </si>
  <si>
    <t>고도리</t>
    <phoneticPr fontId="7" type="noConversion"/>
  </si>
  <si>
    <t>문무리</t>
    <phoneticPr fontId="7" type="noConversion"/>
  </si>
  <si>
    <t>여무</t>
    <phoneticPr fontId="7" type="noConversion"/>
  </si>
  <si>
    <t>남곡리</t>
    <phoneticPr fontId="7" type="noConversion"/>
  </si>
  <si>
    <t>남실</t>
    <phoneticPr fontId="7" type="noConversion"/>
  </si>
  <si>
    <t>송북1리</t>
    <phoneticPr fontId="7" type="noConversion"/>
  </si>
  <si>
    <t>송문</t>
    <phoneticPr fontId="7" type="noConversion"/>
  </si>
  <si>
    <t>송북2리</t>
  </si>
  <si>
    <t>성북골</t>
    <phoneticPr fontId="7" type="noConversion"/>
  </si>
  <si>
    <t>금곡1리</t>
    <phoneticPr fontId="7" type="noConversion"/>
  </si>
  <si>
    <t>금곡2리</t>
  </si>
  <si>
    <t>삼성1리</t>
    <phoneticPr fontId="7" type="noConversion"/>
  </si>
  <si>
    <t>삼봉</t>
    <phoneticPr fontId="7" type="noConversion"/>
  </si>
  <si>
    <t>삼성2리</t>
  </si>
  <si>
    <t>오성</t>
    <phoneticPr fontId="7" type="noConversion"/>
  </si>
  <si>
    <t>광덕1리</t>
    <phoneticPr fontId="7" type="noConversion"/>
  </si>
  <si>
    <t>광덕2리</t>
  </si>
  <si>
    <t>장내</t>
    <phoneticPr fontId="7" type="noConversion"/>
  </si>
  <si>
    <t>탄동</t>
    <phoneticPr fontId="7" type="noConversion"/>
  </si>
  <si>
    <t>덕남1리</t>
    <phoneticPr fontId="7" type="noConversion"/>
  </si>
  <si>
    <t>신풍</t>
    <phoneticPr fontId="7" type="noConversion"/>
  </si>
  <si>
    <t>덕남2리</t>
  </si>
  <si>
    <t>태촌1리</t>
    <phoneticPr fontId="7" type="noConversion"/>
  </si>
  <si>
    <t>안마</t>
    <phoneticPr fontId="7" type="noConversion"/>
  </si>
  <si>
    <t>태촌2리</t>
  </si>
  <si>
    <t>완동</t>
    <phoneticPr fontId="7" type="noConversion"/>
  </si>
  <si>
    <t>태촌3리</t>
  </si>
  <si>
    <t>배시내</t>
    <phoneticPr fontId="7" type="noConversion"/>
  </si>
  <si>
    <t>성촌리</t>
    <phoneticPr fontId="7" type="noConversion"/>
  </si>
  <si>
    <t>북성</t>
    <phoneticPr fontId="7" type="noConversion"/>
  </si>
  <si>
    <t>명천</t>
    <phoneticPr fontId="7" type="noConversion"/>
  </si>
  <si>
    <t>명창</t>
    <phoneticPr fontId="7" type="noConversion"/>
  </si>
  <si>
    <t>대양1리</t>
    <phoneticPr fontId="7" type="noConversion"/>
  </si>
  <si>
    <t>대양2리</t>
    <phoneticPr fontId="7" type="noConversion"/>
  </si>
  <si>
    <t>어모면</t>
    <phoneticPr fontId="7" type="noConversion"/>
  </si>
  <si>
    <t>아천</t>
    <phoneticPr fontId="7" type="noConversion"/>
  </si>
  <si>
    <t>노리기</t>
    <phoneticPr fontId="7" type="noConversion"/>
  </si>
  <si>
    <t>상남</t>
    <phoneticPr fontId="7" type="noConversion"/>
  </si>
  <si>
    <t>하남</t>
    <phoneticPr fontId="7" type="noConversion"/>
  </si>
  <si>
    <t>모산</t>
    <phoneticPr fontId="7" type="noConversion"/>
  </si>
  <si>
    <t>동산</t>
    <phoneticPr fontId="7" type="noConversion"/>
  </si>
  <si>
    <t>진목</t>
    <phoneticPr fontId="7" type="noConversion"/>
  </si>
  <si>
    <t>오청계</t>
    <phoneticPr fontId="7" type="noConversion"/>
  </si>
  <si>
    <t>하덕</t>
    <phoneticPr fontId="7" type="noConversion"/>
  </si>
  <si>
    <t>들말</t>
    <phoneticPr fontId="7" type="noConversion"/>
  </si>
  <si>
    <t>들미기</t>
    <phoneticPr fontId="7" type="noConversion"/>
  </si>
  <si>
    <t>상덕</t>
    <phoneticPr fontId="7" type="noConversion"/>
  </si>
  <si>
    <t>갈마</t>
    <phoneticPr fontId="7" type="noConversion"/>
  </si>
  <si>
    <t>능청</t>
    <phoneticPr fontId="7" type="noConversion"/>
  </si>
  <si>
    <t>도치랑</t>
    <phoneticPr fontId="7" type="noConversion"/>
  </si>
  <si>
    <t>용문산</t>
    <phoneticPr fontId="7" type="noConversion"/>
  </si>
  <si>
    <t>능점</t>
    <phoneticPr fontId="7" type="noConversion"/>
  </si>
  <si>
    <t>신기</t>
    <phoneticPr fontId="7" type="noConversion"/>
  </si>
  <si>
    <t>은석</t>
    <phoneticPr fontId="7" type="noConversion"/>
  </si>
  <si>
    <t>봉황</t>
    <phoneticPr fontId="7" type="noConversion"/>
  </si>
  <si>
    <t>동리</t>
    <phoneticPr fontId="7" type="noConversion"/>
  </si>
  <si>
    <t>봉산면</t>
    <phoneticPr fontId="7" type="noConversion"/>
  </si>
  <si>
    <t>대항면</t>
    <phoneticPr fontId="7" type="noConversion"/>
  </si>
  <si>
    <t>감천면</t>
    <phoneticPr fontId="7" type="noConversion"/>
  </si>
  <si>
    <t>용호1리</t>
  </si>
  <si>
    <t>용호2리</t>
  </si>
  <si>
    <t>무안1리</t>
  </si>
  <si>
    <t>무안2리</t>
  </si>
  <si>
    <t>무안3리</t>
  </si>
  <si>
    <t>도평1리</t>
  </si>
  <si>
    <t>도평2리</t>
  </si>
  <si>
    <t>광기1리</t>
  </si>
  <si>
    <t>기동</t>
  </si>
  <si>
    <t>광기2리</t>
  </si>
  <si>
    <t>광기3리</t>
  </si>
  <si>
    <t>전동</t>
  </si>
  <si>
    <t>금송1리</t>
  </si>
  <si>
    <t>금송2리</t>
  </si>
  <si>
    <t>금송3리</t>
  </si>
  <si>
    <t>금송4리</t>
  </si>
  <si>
    <t>하송</t>
  </si>
  <si>
    <t>조마면</t>
    <phoneticPr fontId="7" type="noConversion"/>
  </si>
  <si>
    <t>구성면</t>
  </si>
  <si>
    <t>소  계</t>
    <phoneticPr fontId="7" type="noConversion"/>
  </si>
  <si>
    <t>지례면</t>
    <phoneticPr fontId="7" type="noConversion"/>
  </si>
  <si>
    <t>부항면</t>
    <phoneticPr fontId="7" type="noConversion"/>
  </si>
  <si>
    <t>대덕면</t>
    <phoneticPr fontId="7" type="noConversion"/>
  </si>
  <si>
    <t>연화1리</t>
    <phoneticPr fontId="7" type="noConversion"/>
  </si>
  <si>
    <t>연화2리</t>
    <phoneticPr fontId="7" type="noConversion"/>
  </si>
  <si>
    <t>소태실</t>
    <phoneticPr fontId="7" type="noConversion"/>
  </si>
  <si>
    <t>덕산1리</t>
    <phoneticPr fontId="7" type="noConversion"/>
  </si>
  <si>
    <t>덕산</t>
    <phoneticPr fontId="7" type="noConversion"/>
  </si>
  <si>
    <t>덕산2리</t>
    <phoneticPr fontId="7" type="noConversion"/>
  </si>
  <si>
    <t>외감리</t>
    <phoneticPr fontId="7" type="noConversion"/>
  </si>
  <si>
    <t>외감</t>
    <phoneticPr fontId="7" type="noConversion"/>
  </si>
  <si>
    <t>절골</t>
    <phoneticPr fontId="7" type="noConversion"/>
  </si>
  <si>
    <t>내감리</t>
    <phoneticPr fontId="7" type="noConversion"/>
  </si>
  <si>
    <t>중감</t>
    <phoneticPr fontId="7" type="noConversion"/>
  </si>
  <si>
    <t>가례리</t>
    <phoneticPr fontId="7" type="noConversion"/>
  </si>
  <si>
    <t>조룡1리</t>
    <phoneticPr fontId="7" type="noConversion"/>
  </si>
  <si>
    <t>조룡</t>
    <phoneticPr fontId="7" type="noConversion"/>
  </si>
  <si>
    <t>조룡2리</t>
    <phoneticPr fontId="7" type="noConversion"/>
  </si>
  <si>
    <t>추량1리</t>
    <phoneticPr fontId="7" type="noConversion"/>
  </si>
  <si>
    <t>가례실</t>
    <phoneticPr fontId="7" type="noConversion"/>
  </si>
  <si>
    <t>추량2리</t>
    <phoneticPr fontId="7" type="noConversion"/>
  </si>
  <si>
    <t>솔밭골</t>
    <phoneticPr fontId="7" type="noConversion"/>
  </si>
  <si>
    <t>관기1리</t>
    <phoneticPr fontId="7" type="noConversion"/>
  </si>
  <si>
    <t>관터</t>
    <phoneticPr fontId="7" type="noConversion"/>
  </si>
  <si>
    <t>관기2리</t>
    <phoneticPr fontId="7" type="noConversion"/>
  </si>
  <si>
    <t>관기3리</t>
    <phoneticPr fontId="7" type="noConversion"/>
  </si>
  <si>
    <t>호미</t>
    <phoneticPr fontId="7" type="noConversion"/>
  </si>
  <si>
    <t>화전1리</t>
    <phoneticPr fontId="7" type="noConversion"/>
  </si>
  <si>
    <t>광신원</t>
    <phoneticPr fontId="7" type="noConversion"/>
  </si>
  <si>
    <t>화전2리</t>
    <phoneticPr fontId="7" type="noConversion"/>
  </si>
  <si>
    <t>텃골</t>
    <phoneticPr fontId="7" type="noConversion"/>
  </si>
  <si>
    <t>문의리</t>
    <phoneticPr fontId="7" type="noConversion"/>
  </si>
  <si>
    <t>원문의</t>
    <phoneticPr fontId="7" type="noConversion"/>
  </si>
  <si>
    <t>대1리</t>
    <phoneticPr fontId="7" type="noConversion"/>
  </si>
  <si>
    <t>예서</t>
    <phoneticPr fontId="7" type="noConversion"/>
  </si>
  <si>
    <t>골담</t>
    <phoneticPr fontId="7" type="noConversion"/>
  </si>
  <si>
    <t>대2리</t>
    <phoneticPr fontId="7" type="noConversion"/>
  </si>
  <si>
    <t>대동</t>
    <phoneticPr fontId="7" type="noConversion"/>
  </si>
  <si>
    <t>중산1리</t>
    <phoneticPr fontId="7" type="noConversion"/>
  </si>
  <si>
    <t>중산</t>
    <phoneticPr fontId="7" type="noConversion"/>
  </si>
  <si>
    <t>중산2리</t>
    <phoneticPr fontId="7" type="noConversion"/>
  </si>
  <si>
    <t>다화</t>
    <phoneticPr fontId="7" type="noConversion"/>
  </si>
  <si>
    <t>증산면</t>
    <phoneticPr fontId="7" type="noConversion"/>
  </si>
  <si>
    <t>소  계</t>
    <phoneticPr fontId="7" type="noConversion"/>
  </si>
  <si>
    <t>읍면동</t>
    <phoneticPr fontId="7" type="noConversion"/>
  </si>
  <si>
    <t>행정동</t>
    <phoneticPr fontId="7" type="noConversion"/>
  </si>
  <si>
    <t>법정동</t>
    <phoneticPr fontId="7" type="noConversion"/>
  </si>
  <si>
    <t>인2리</t>
    <phoneticPr fontId="7" type="noConversion"/>
  </si>
  <si>
    <t>김천시</t>
    <phoneticPr fontId="7" type="noConversion"/>
  </si>
  <si>
    <t>공쌍</t>
    <phoneticPr fontId="7" type="noConversion"/>
  </si>
  <si>
    <t>서당</t>
    <phoneticPr fontId="7" type="noConversion"/>
  </si>
  <si>
    <t>명예</t>
    <phoneticPr fontId="7" type="noConversion"/>
  </si>
  <si>
    <t>양산</t>
    <phoneticPr fontId="7" type="noConversion"/>
  </si>
  <si>
    <t>강호</t>
    <phoneticPr fontId="7" type="noConversion"/>
  </si>
  <si>
    <t>동신</t>
    <phoneticPr fontId="7" type="noConversion"/>
  </si>
  <si>
    <t>모산</t>
    <phoneticPr fontId="7" type="noConversion"/>
  </si>
  <si>
    <t>살구점</t>
    <phoneticPr fontId="7" type="noConversion"/>
  </si>
  <si>
    <t>원곡</t>
    <phoneticPr fontId="7" type="noConversion"/>
  </si>
  <si>
    <t>갈손</t>
    <phoneticPr fontId="7" type="noConversion"/>
  </si>
  <si>
    <t>오수</t>
    <phoneticPr fontId="7" type="noConversion"/>
  </si>
  <si>
    <t>봉곡</t>
    <phoneticPr fontId="7" type="noConversion"/>
  </si>
  <si>
    <t>사등</t>
    <phoneticPr fontId="7" type="noConversion"/>
  </si>
  <si>
    <t>갈항</t>
    <phoneticPr fontId="7" type="noConversion"/>
  </si>
  <si>
    <t>삼가</t>
    <phoneticPr fontId="7" type="noConversion"/>
  </si>
  <si>
    <t>우장</t>
    <phoneticPr fontId="7" type="noConversion"/>
  </si>
  <si>
    <t>초실</t>
    <phoneticPr fontId="7" type="noConversion"/>
  </si>
  <si>
    <t>용밭</t>
    <phoneticPr fontId="7" type="noConversion"/>
  </si>
  <si>
    <t>나아골</t>
    <phoneticPr fontId="7" type="noConversion"/>
  </si>
  <si>
    <t>구례실</t>
    <phoneticPr fontId="7" type="noConversion"/>
  </si>
  <si>
    <t>가척</t>
    <phoneticPr fontId="7" type="noConversion"/>
  </si>
  <si>
    <t>시술</t>
    <phoneticPr fontId="7" type="noConversion"/>
  </si>
  <si>
    <t>대양</t>
    <phoneticPr fontId="7" type="noConversion"/>
  </si>
  <si>
    <t>어모</t>
    <phoneticPr fontId="7" type="noConversion"/>
  </si>
  <si>
    <t>문화마을</t>
    <phoneticPr fontId="7" type="noConversion"/>
  </si>
  <si>
    <t>밤주골</t>
    <phoneticPr fontId="7" type="noConversion"/>
  </si>
  <si>
    <t>자락내</t>
    <phoneticPr fontId="7" type="noConversion"/>
  </si>
  <si>
    <t>송정</t>
    <phoneticPr fontId="7" type="noConversion"/>
  </si>
  <si>
    <t>여남</t>
    <phoneticPr fontId="7" type="noConversion"/>
  </si>
  <si>
    <t>미륵당</t>
    <phoneticPr fontId="7" type="noConversion"/>
  </si>
  <si>
    <t>평성</t>
    <phoneticPr fontId="7" type="noConversion"/>
  </si>
  <si>
    <t>신리</t>
    <phoneticPr fontId="7" type="noConversion"/>
  </si>
  <si>
    <t>인의1리</t>
    <phoneticPr fontId="7" type="noConversion"/>
  </si>
  <si>
    <t>인의</t>
    <phoneticPr fontId="7" type="noConversion"/>
  </si>
  <si>
    <t>인의2리</t>
    <phoneticPr fontId="7" type="noConversion"/>
  </si>
  <si>
    <t>직동</t>
    <phoneticPr fontId="7" type="noConversion"/>
  </si>
  <si>
    <t>새터</t>
    <phoneticPr fontId="7" type="noConversion"/>
  </si>
  <si>
    <t>예지1리</t>
    <phoneticPr fontId="7" type="noConversion"/>
  </si>
  <si>
    <t>예지</t>
    <phoneticPr fontId="7" type="noConversion"/>
  </si>
  <si>
    <t>예지2리</t>
    <phoneticPr fontId="7" type="noConversion"/>
  </si>
  <si>
    <t>율리</t>
    <phoneticPr fontId="7" type="noConversion"/>
  </si>
  <si>
    <t>외립석</t>
    <phoneticPr fontId="7" type="noConversion"/>
  </si>
  <si>
    <t>내립석</t>
    <phoneticPr fontId="7" type="noConversion"/>
  </si>
  <si>
    <t>덕천1리</t>
    <phoneticPr fontId="7" type="noConversion"/>
  </si>
  <si>
    <t>용배</t>
    <phoneticPr fontId="7" type="noConversion"/>
  </si>
  <si>
    <t>덕천2리</t>
    <phoneticPr fontId="7" type="noConversion"/>
  </si>
  <si>
    <t>도산</t>
    <phoneticPr fontId="7" type="noConversion"/>
  </si>
  <si>
    <t>남전</t>
    <phoneticPr fontId="7" type="noConversion"/>
  </si>
  <si>
    <t>태화1리</t>
    <phoneticPr fontId="7" type="noConversion"/>
  </si>
  <si>
    <t>가매기</t>
    <phoneticPr fontId="7" type="noConversion"/>
  </si>
  <si>
    <t>태화2리</t>
    <phoneticPr fontId="7" type="noConversion"/>
  </si>
  <si>
    <t>태화3리</t>
    <phoneticPr fontId="7" type="noConversion"/>
  </si>
  <si>
    <t>평촌</t>
    <phoneticPr fontId="7" type="noConversion"/>
  </si>
  <si>
    <t>창촌</t>
    <phoneticPr fontId="7" type="noConversion"/>
  </si>
  <si>
    <t>상금1리</t>
    <phoneticPr fontId="7" type="noConversion"/>
  </si>
  <si>
    <t>중리</t>
    <phoneticPr fontId="7" type="noConversion"/>
  </si>
  <si>
    <t>상리</t>
    <phoneticPr fontId="7" type="noConversion"/>
  </si>
  <si>
    <t>상금2리</t>
    <phoneticPr fontId="7" type="noConversion"/>
  </si>
  <si>
    <t>금화</t>
    <phoneticPr fontId="7" type="noConversion"/>
  </si>
  <si>
    <t>신암1리</t>
    <phoneticPr fontId="7" type="noConversion"/>
  </si>
  <si>
    <t>고도암</t>
    <phoneticPr fontId="7" type="noConversion"/>
  </si>
  <si>
    <t>신암2리</t>
    <phoneticPr fontId="7" type="noConversion"/>
  </si>
  <si>
    <t>외가성</t>
    <phoneticPr fontId="7" type="noConversion"/>
  </si>
  <si>
    <t>내가성</t>
    <phoneticPr fontId="7" type="noConversion"/>
  </si>
  <si>
    <t>광천1리</t>
    <phoneticPr fontId="7" type="noConversion"/>
  </si>
  <si>
    <t>시목</t>
    <phoneticPr fontId="7" type="noConversion"/>
  </si>
  <si>
    <t>죽막</t>
    <phoneticPr fontId="7" type="noConversion"/>
  </si>
  <si>
    <t>돈목</t>
    <phoneticPr fontId="7" type="noConversion"/>
  </si>
  <si>
    <t>송라</t>
    <phoneticPr fontId="7" type="noConversion"/>
  </si>
  <si>
    <t>광천2리</t>
    <phoneticPr fontId="7" type="noConversion"/>
  </si>
  <si>
    <t>곤천</t>
    <phoneticPr fontId="7" type="noConversion"/>
  </si>
  <si>
    <t>광동</t>
    <phoneticPr fontId="7" type="noConversion"/>
  </si>
  <si>
    <t>당마루</t>
    <phoneticPr fontId="7" type="noConversion"/>
  </si>
  <si>
    <t>향천1리</t>
    <phoneticPr fontId="7" type="noConversion"/>
  </si>
  <si>
    <t>지천</t>
    <phoneticPr fontId="7" type="noConversion"/>
  </si>
  <si>
    <t>상가</t>
    <phoneticPr fontId="7" type="noConversion"/>
  </si>
  <si>
    <t>향천2리</t>
    <phoneticPr fontId="7" type="noConversion"/>
  </si>
  <si>
    <t>합천</t>
    <phoneticPr fontId="7" type="noConversion"/>
  </si>
  <si>
    <t>향천3리</t>
    <phoneticPr fontId="7" type="noConversion"/>
  </si>
  <si>
    <t>기날,묘내</t>
    <phoneticPr fontId="7" type="noConversion"/>
  </si>
  <si>
    <t>향천4리</t>
    <phoneticPr fontId="7" type="noConversion"/>
  </si>
  <si>
    <t>운수1리</t>
    <phoneticPr fontId="7" type="noConversion"/>
  </si>
  <si>
    <t>운수2리</t>
    <phoneticPr fontId="7" type="noConversion"/>
  </si>
  <si>
    <t>돌모</t>
    <phoneticPr fontId="7" type="noConversion"/>
  </si>
  <si>
    <t>운수3리</t>
    <phoneticPr fontId="7" type="noConversion"/>
  </si>
  <si>
    <t>백운</t>
    <phoneticPr fontId="7" type="noConversion"/>
  </si>
  <si>
    <t>주례1리</t>
    <phoneticPr fontId="7" type="noConversion"/>
  </si>
  <si>
    <t>화실</t>
    <phoneticPr fontId="7" type="noConversion"/>
  </si>
  <si>
    <t>주례2리</t>
    <phoneticPr fontId="7" type="noConversion"/>
  </si>
  <si>
    <t>주공</t>
    <phoneticPr fontId="7" type="noConversion"/>
  </si>
  <si>
    <t>삼거</t>
    <phoneticPr fontId="7" type="noConversion"/>
  </si>
  <si>
    <t>대성1리</t>
    <phoneticPr fontId="7" type="noConversion"/>
  </si>
  <si>
    <t>대성2리</t>
    <phoneticPr fontId="7" type="noConversion"/>
  </si>
  <si>
    <t>창평,방하</t>
    <phoneticPr fontId="7" type="noConversion"/>
  </si>
  <si>
    <t>덕전1리</t>
    <phoneticPr fontId="7" type="noConversion"/>
  </si>
  <si>
    <t>덕전2리</t>
    <phoneticPr fontId="7" type="noConversion"/>
  </si>
  <si>
    <t>덕전3리</t>
    <phoneticPr fontId="7" type="noConversion"/>
  </si>
  <si>
    <t>세송</t>
    <phoneticPr fontId="7" type="noConversion"/>
  </si>
  <si>
    <t>덕전4리</t>
    <phoneticPr fontId="7" type="noConversion"/>
  </si>
  <si>
    <t>왕대</t>
    <phoneticPr fontId="7" type="noConversion"/>
  </si>
  <si>
    <t>신평</t>
    <phoneticPr fontId="7" type="noConversion"/>
  </si>
  <si>
    <t>대룡1리</t>
    <phoneticPr fontId="7" type="noConversion"/>
  </si>
  <si>
    <t>반곡</t>
    <phoneticPr fontId="7" type="noConversion"/>
  </si>
  <si>
    <t>대룡2리</t>
    <phoneticPr fontId="7" type="noConversion"/>
  </si>
  <si>
    <t>행정</t>
    <phoneticPr fontId="7" type="noConversion"/>
  </si>
  <si>
    <t>용복</t>
    <phoneticPr fontId="7" type="noConversion"/>
  </si>
  <si>
    <t>복전1리</t>
    <phoneticPr fontId="7" type="noConversion"/>
  </si>
  <si>
    <t>마전</t>
    <phoneticPr fontId="7" type="noConversion"/>
  </si>
  <si>
    <t>복전2리</t>
    <phoneticPr fontId="7" type="noConversion"/>
  </si>
  <si>
    <t>복전</t>
    <phoneticPr fontId="7" type="noConversion"/>
  </si>
  <si>
    <t>복산</t>
    <phoneticPr fontId="7" type="noConversion"/>
  </si>
  <si>
    <t>외안</t>
    <phoneticPr fontId="7" type="noConversion"/>
  </si>
  <si>
    <t>무릉동</t>
    <phoneticPr fontId="7" type="noConversion"/>
  </si>
  <si>
    <t>큰골</t>
    <phoneticPr fontId="7" type="noConversion"/>
  </si>
  <si>
    <t>이화</t>
    <phoneticPr fontId="7" type="noConversion"/>
  </si>
  <si>
    <t>신안1리</t>
    <phoneticPr fontId="7" type="noConversion"/>
  </si>
  <si>
    <t>죽정</t>
    <phoneticPr fontId="7" type="noConversion"/>
  </si>
  <si>
    <t>신안2리</t>
    <phoneticPr fontId="7" type="noConversion"/>
  </si>
  <si>
    <t>중동</t>
    <phoneticPr fontId="7" type="noConversion"/>
  </si>
  <si>
    <t>신안3리</t>
    <phoneticPr fontId="7" type="noConversion"/>
  </si>
  <si>
    <t>안사래</t>
    <phoneticPr fontId="7" type="noConversion"/>
  </si>
  <si>
    <t>신안4리</t>
    <phoneticPr fontId="7" type="noConversion"/>
  </si>
  <si>
    <t>밭새래</t>
    <phoneticPr fontId="7" type="noConversion"/>
  </si>
  <si>
    <t>신안5리</t>
    <phoneticPr fontId="7" type="noConversion"/>
  </si>
  <si>
    <t>장암1리</t>
    <phoneticPr fontId="7" type="noConversion"/>
  </si>
  <si>
    <t>장암2리</t>
    <phoneticPr fontId="7" type="noConversion"/>
  </si>
  <si>
    <t>새말</t>
    <phoneticPr fontId="7" type="noConversion"/>
  </si>
  <si>
    <t>장암3리</t>
    <phoneticPr fontId="7" type="noConversion"/>
  </si>
  <si>
    <t>예동</t>
    <phoneticPr fontId="7" type="noConversion"/>
  </si>
  <si>
    <t>강곡1리</t>
    <phoneticPr fontId="7" type="noConversion"/>
  </si>
  <si>
    <t>금단</t>
    <phoneticPr fontId="7" type="noConversion"/>
  </si>
  <si>
    <t>엉거실</t>
    <phoneticPr fontId="7" type="noConversion"/>
  </si>
  <si>
    <t>강곡2리</t>
    <phoneticPr fontId="7" type="noConversion"/>
  </si>
  <si>
    <t>강바대</t>
    <phoneticPr fontId="7" type="noConversion"/>
  </si>
  <si>
    <t>신곡1리</t>
    <phoneticPr fontId="7" type="noConversion"/>
  </si>
  <si>
    <t>나부리</t>
    <phoneticPr fontId="7" type="noConversion"/>
  </si>
  <si>
    <t>신곡2리</t>
    <phoneticPr fontId="7" type="noConversion"/>
  </si>
  <si>
    <t>미실</t>
    <phoneticPr fontId="7" type="noConversion"/>
  </si>
  <si>
    <t>철수동</t>
    <phoneticPr fontId="7" type="noConversion"/>
  </si>
  <si>
    <t>신곡3리</t>
    <phoneticPr fontId="7" type="noConversion"/>
  </si>
  <si>
    <t>새시기</t>
    <phoneticPr fontId="7" type="noConversion"/>
  </si>
  <si>
    <t>중말</t>
    <phoneticPr fontId="7" type="noConversion"/>
  </si>
  <si>
    <t>삼산리</t>
    <phoneticPr fontId="7" type="noConversion"/>
  </si>
  <si>
    <t>유산</t>
    <phoneticPr fontId="7" type="noConversion"/>
  </si>
  <si>
    <t>신왕1리</t>
    <phoneticPr fontId="7" type="noConversion"/>
  </si>
  <si>
    <t>박리</t>
    <phoneticPr fontId="7" type="noConversion"/>
  </si>
  <si>
    <t>수왕</t>
    <phoneticPr fontId="7" type="noConversion"/>
  </si>
  <si>
    <t>신왕2리</t>
    <phoneticPr fontId="7" type="noConversion"/>
  </si>
  <si>
    <t>하신기</t>
    <phoneticPr fontId="7" type="noConversion"/>
  </si>
  <si>
    <t>송정</t>
    <phoneticPr fontId="7" type="noConversion"/>
  </si>
  <si>
    <t>대방1리</t>
    <phoneticPr fontId="7" type="noConversion"/>
  </si>
  <si>
    <t>옥계</t>
    <phoneticPr fontId="7" type="noConversion"/>
  </si>
  <si>
    <t>대방2리</t>
    <phoneticPr fontId="7" type="noConversion"/>
  </si>
  <si>
    <t>성궁</t>
    <phoneticPr fontId="7" type="noConversion"/>
  </si>
  <si>
    <t>가곡</t>
    <phoneticPr fontId="7" type="noConversion"/>
  </si>
  <si>
    <t>대방3리</t>
    <phoneticPr fontId="7" type="noConversion"/>
  </si>
  <si>
    <t>대평</t>
    <phoneticPr fontId="7" type="noConversion"/>
  </si>
  <si>
    <t>하강1리</t>
    <phoneticPr fontId="7" type="noConversion"/>
  </si>
  <si>
    <t>여름실</t>
    <phoneticPr fontId="7" type="noConversion"/>
  </si>
  <si>
    <t>하강2리</t>
    <phoneticPr fontId="7" type="noConversion"/>
  </si>
  <si>
    <t>강성</t>
    <phoneticPr fontId="7" type="noConversion"/>
  </si>
  <si>
    <t>서당마</t>
    <phoneticPr fontId="7" type="noConversion"/>
  </si>
  <si>
    <t>양각1리</t>
    <phoneticPr fontId="7" type="noConversion"/>
  </si>
  <si>
    <t>관동</t>
    <phoneticPr fontId="7" type="noConversion"/>
  </si>
  <si>
    <t>양각2리</t>
    <phoneticPr fontId="7" type="noConversion"/>
  </si>
  <si>
    <t>양지마</t>
    <phoneticPr fontId="7" type="noConversion"/>
  </si>
  <si>
    <t>흥평1리</t>
    <phoneticPr fontId="7" type="noConversion"/>
  </si>
  <si>
    <t>평밭</t>
    <phoneticPr fontId="7" type="noConversion"/>
  </si>
  <si>
    <t>흥평2리</t>
    <phoneticPr fontId="7" type="noConversion"/>
  </si>
  <si>
    <t>진흥</t>
    <phoneticPr fontId="7" type="noConversion"/>
  </si>
  <si>
    <t>점터</t>
    <phoneticPr fontId="7" type="noConversion"/>
  </si>
  <si>
    <t>송죽1리</t>
    <phoneticPr fontId="7" type="noConversion"/>
  </si>
  <si>
    <t>백일대</t>
    <phoneticPr fontId="7" type="noConversion"/>
  </si>
  <si>
    <t>궁장</t>
    <phoneticPr fontId="7" type="noConversion"/>
  </si>
  <si>
    <t>덤밑</t>
    <phoneticPr fontId="7" type="noConversion"/>
  </si>
  <si>
    <t>날끝</t>
    <phoneticPr fontId="7" type="noConversion"/>
  </si>
  <si>
    <t>송죽2리</t>
    <phoneticPr fontId="7" type="noConversion"/>
  </si>
  <si>
    <t>죽방</t>
    <phoneticPr fontId="7" type="noConversion"/>
  </si>
  <si>
    <t>광명1리</t>
    <phoneticPr fontId="7" type="noConversion"/>
  </si>
  <si>
    <t>도지미</t>
    <phoneticPr fontId="7" type="noConversion"/>
  </si>
  <si>
    <t>기를</t>
    <phoneticPr fontId="7" type="noConversion"/>
  </si>
  <si>
    <t>광명2리</t>
    <phoneticPr fontId="7" type="noConversion"/>
  </si>
  <si>
    <t>듬마루</t>
    <phoneticPr fontId="7" type="noConversion"/>
  </si>
  <si>
    <t>옴배미</t>
    <phoneticPr fontId="7" type="noConversion"/>
  </si>
  <si>
    <t>금평1리</t>
    <phoneticPr fontId="7" type="noConversion"/>
  </si>
  <si>
    <t>팔고개</t>
    <phoneticPr fontId="7" type="noConversion"/>
  </si>
  <si>
    <t>광수</t>
    <phoneticPr fontId="7" type="noConversion"/>
  </si>
  <si>
    <t>금평2리</t>
    <phoneticPr fontId="7" type="noConversion"/>
  </si>
  <si>
    <t>파실</t>
    <phoneticPr fontId="7" type="noConversion"/>
  </si>
  <si>
    <t>구미1리</t>
    <phoneticPr fontId="7" type="noConversion"/>
  </si>
  <si>
    <t>구미</t>
    <phoneticPr fontId="7" type="noConversion"/>
  </si>
  <si>
    <t>구미2리</t>
    <phoneticPr fontId="7" type="noConversion"/>
  </si>
  <si>
    <t>임평리</t>
    <phoneticPr fontId="7" type="noConversion"/>
  </si>
  <si>
    <t>임평</t>
    <phoneticPr fontId="7" type="noConversion"/>
  </si>
  <si>
    <t>임천리</t>
    <phoneticPr fontId="7" type="noConversion"/>
  </si>
  <si>
    <t>산정</t>
    <phoneticPr fontId="7" type="noConversion"/>
  </si>
  <si>
    <t>단수</t>
    <phoneticPr fontId="7" type="noConversion"/>
  </si>
  <si>
    <t>장자동</t>
    <phoneticPr fontId="7" type="noConversion"/>
  </si>
  <si>
    <t>월계리</t>
    <phoneticPr fontId="7" type="noConversion"/>
  </si>
  <si>
    <t>골마</t>
    <phoneticPr fontId="7" type="noConversion"/>
  </si>
  <si>
    <t>마산리</t>
    <phoneticPr fontId="7" type="noConversion"/>
  </si>
  <si>
    <t>본동</t>
    <phoneticPr fontId="7" type="noConversion"/>
  </si>
  <si>
    <t>묵은점</t>
    <phoneticPr fontId="7" type="noConversion"/>
  </si>
  <si>
    <t>작내리</t>
    <phoneticPr fontId="7" type="noConversion"/>
  </si>
  <si>
    <t>평지마</t>
    <phoneticPr fontId="7" type="noConversion"/>
  </si>
  <si>
    <t>용호리</t>
    <phoneticPr fontId="7" type="noConversion"/>
  </si>
  <si>
    <t>와룡</t>
    <phoneticPr fontId="7" type="noConversion"/>
  </si>
  <si>
    <t>복호동</t>
    <phoneticPr fontId="7" type="noConversion"/>
  </si>
  <si>
    <t>상거1리</t>
    <phoneticPr fontId="7" type="noConversion"/>
  </si>
  <si>
    <t>벽계</t>
    <phoneticPr fontId="7" type="noConversion"/>
  </si>
  <si>
    <t>지리대</t>
    <phoneticPr fontId="7" type="noConversion"/>
  </si>
  <si>
    <t>명덕</t>
    <phoneticPr fontId="7" type="noConversion"/>
  </si>
  <si>
    <t>상거2리</t>
    <phoneticPr fontId="7" type="noConversion"/>
  </si>
  <si>
    <t>상좌원리</t>
    <phoneticPr fontId="7" type="noConversion"/>
  </si>
  <si>
    <t>도동</t>
    <phoneticPr fontId="7" type="noConversion"/>
  </si>
  <si>
    <t>양지뜸</t>
    <phoneticPr fontId="7" type="noConversion"/>
  </si>
  <si>
    <t>상원리</t>
    <phoneticPr fontId="7" type="noConversion"/>
  </si>
  <si>
    <t>원터</t>
    <phoneticPr fontId="7" type="noConversion"/>
  </si>
  <si>
    <t>마드리</t>
    <phoneticPr fontId="7" type="noConversion"/>
  </si>
  <si>
    <t>수도곡</t>
    <phoneticPr fontId="7" type="noConversion"/>
  </si>
  <si>
    <t>미평1리</t>
    <phoneticPr fontId="7" type="noConversion"/>
  </si>
  <si>
    <t>미평</t>
    <phoneticPr fontId="7" type="noConversion"/>
  </si>
  <si>
    <t>미평2리</t>
    <phoneticPr fontId="7" type="noConversion"/>
  </si>
  <si>
    <t>지품</t>
    <phoneticPr fontId="7" type="noConversion"/>
  </si>
  <si>
    <t>미평3리</t>
    <phoneticPr fontId="7" type="noConversion"/>
  </si>
  <si>
    <t>운동</t>
    <phoneticPr fontId="7" type="noConversion"/>
  </si>
  <si>
    <t>교1리</t>
    <phoneticPr fontId="7" type="noConversion"/>
  </si>
  <si>
    <t>장터</t>
    <phoneticPr fontId="7" type="noConversion"/>
  </si>
  <si>
    <t>교2리</t>
    <phoneticPr fontId="7" type="noConversion"/>
  </si>
  <si>
    <t>온평</t>
    <phoneticPr fontId="7" type="noConversion"/>
  </si>
  <si>
    <t>범박골</t>
    <phoneticPr fontId="7" type="noConversion"/>
  </si>
  <si>
    <t>상부1리</t>
    <phoneticPr fontId="7" type="noConversion"/>
  </si>
  <si>
    <t>상부2리</t>
    <phoneticPr fontId="7" type="noConversion"/>
  </si>
  <si>
    <t>남산</t>
    <phoneticPr fontId="7" type="noConversion"/>
  </si>
  <si>
    <t>대율리</t>
    <phoneticPr fontId="7" type="noConversion"/>
  </si>
  <si>
    <t>한뱀</t>
    <phoneticPr fontId="7" type="noConversion"/>
  </si>
  <si>
    <t>고렴</t>
    <phoneticPr fontId="7" type="noConversion"/>
  </si>
  <si>
    <t>거물리</t>
    <phoneticPr fontId="7" type="noConversion"/>
  </si>
  <si>
    <t>거무실</t>
    <phoneticPr fontId="7" type="noConversion"/>
  </si>
  <si>
    <t>발람실</t>
    <phoneticPr fontId="7" type="noConversion"/>
  </si>
  <si>
    <t>도곡1리</t>
    <phoneticPr fontId="7" type="noConversion"/>
  </si>
  <si>
    <t>도래실</t>
    <phoneticPr fontId="7" type="noConversion"/>
  </si>
  <si>
    <t>주치밭골</t>
    <phoneticPr fontId="7" type="noConversion"/>
  </si>
  <si>
    <t>도곡2리</t>
    <phoneticPr fontId="7" type="noConversion"/>
  </si>
  <si>
    <t>송천</t>
    <phoneticPr fontId="7" type="noConversion"/>
  </si>
  <si>
    <t>도곡3리</t>
    <phoneticPr fontId="7" type="noConversion"/>
  </si>
  <si>
    <t>관덕1리</t>
    <phoneticPr fontId="7" type="noConversion"/>
  </si>
  <si>
    <t>활람</t>
    <phoneticPr fontId="7" type="noConversion"/>
  </si>
  <si>
    <t>관덕2리</t>
    <phoneticPr fontId="7" type="noConversion"/>
  </si>
  <si>
    <t>구수골</t>
    <phoneticPr fontId="7" type="noConversion"/>
  </si>
  <si>
    <t>신평1리</t>
    <phoneticPr fontId="7" type="noConversion"/>
  </si>
  <si>
    <t>등터</t>
    <phoneticPr fontId="7" type="noConversion"/>
  </si>
  <si>
    <t>원신평</t>
    <phoneticPr fontId="7" type="noConversion"/>
  </si>
  <si>
    <t>신평2리</t>
    <phoneticPr fontId="7" type="noConversion"/>
  </si>
  <si>
    <t>삼실</t>
    <phoneticPr fontId="7" type="noConversion"/>
  </si>
  <si>
    <t>이전리</t>
    <phoneticPr fontId="7" type="noConversion"/>
  </si>
  <si>
    <t>울곡리</t>
    <phoneticPr fontId="7" type="noConversion"/>
  </si>
  <si>
    <t>안기터</t>
    <phoneticPr fontId="7" type="noConversion"/>
  </si>
  <si>
    <t>바깥기터</t>
    <phoneticPr fontId="7" type="noConversion"/>
  </si>
  <si>
    <t>여배1리</t>
    <phoneticPr fontId="7" type="noConversion"/>
  </si>
  <si>
    <t>너배</t>
    <phoneticPr fontId="7" type="noConversion"/>
  </si>
  <si>
    <t>여배2리</t>
    <phoneticPr fontId="7" type="noConversion"/>
  </si>
  <si>
    <t>속수</t>
    <phoneticPr fontId="7" type="noConversion"/>
  </si>
  <si>
    <t>여배3리</t>
    <phoneticPr fontId="7" type="noConversion"/>
  </si>
  <si>
    <t>옥소</t>
    <phoneticPr fontId="7" type="noConversion"/>
  </si>
  <si>
    <t>한송정</t>
    <phoneticPr fontId="7" type="noConversion"/>
  </si>
  <si>
    <t>학동</t>
    <phoneticPr fontId="7" type="noConversion"/>
  </si>
  <si>
    <t>몽구동</t>
    <phoneticPr fontId="7" type="noConversion"/>
  </si>
  <si>
    <t>어전</t>
    <phoneticPr fontId="7" type="noConversion"/>
  </si>
  <si>
    <t>가목</t>
    <phoneticPr fontId="7" type="noConversion"/>
  </si>
  <si>
    <t>조산동</t>
    <phoneticPr fontId="7" type="noConversion"/>
  </si>
  <si>
    <t>뱃들</t>
    <phoneticPr fontId="7" type="noConversion"/>
  </si>
  <si>
    <t>지시</t>
    <phoneticPr fontId="7" type="noConversion"/>
  </si>
  <si>
    <t>아랫두대</t>
    <phoneticPr fontId="7" type="noConversion"/>
  </si>
  <si>
    <t>갈불</t>
    <phoneticPr fontId="7" type="noConversion"/>
  </si>
  <si>
    <t>대동</t>
    <phoneticPr fontId="7" type="noConversion"/>
  </si>
  <si>
    <t>봄내</t>
    <phoneticPr fontId="7" type="noConversion"/>
  </si>
  <si>
    <t>부룡</t>
    <phoneticPr fontId="7" type="noConversion"/>
  </si>
  <si>
    <t>숲실</t>
    <phoneticPr fontId="7" type="noConversion"/>
  </si>
  <si>
    <t>안간</t>
    <phoneticPr fontId="7" type="noConversion"/>
  </si>
  <si>
    <t>대평동</t>
    <phoneticPr fontId="7" type="noConversion"/>
  </si>
  <si>
    <t>갈계</t>
    <phoneticPr fontId="7" type="noConversion"/>
  </si>
  <si>
    <t>말미</t>
    <phoneticPr fontId="7" type="noConversion"/>
  </si>
  <si>
    <t>가마고개</t>
    <phoneticPr fontId="7" type="noConversion"/>
  </si>
  <si>
    <t>앳골</t>
    <phoneticPr fontId="7" type="noConversion"/>
  </si>
  <si>
    <t>누루묵</t>
    <phoneticPr fontId="7" type="noConversion"/>
  </si>
  <si>
    <t>부항리</t>
    <phoneticPr fontId="7" type="noConversion"/>
  </si>
  <si>
    <t>새부락</t>
    <phoneticPr fontId="7" type="noConversion"/>
  </si>
  <si>
    <t>동안리</t>
    <phoneticPr fontId="7" type="noConversion"/>
  </si>
  <si>
    <t>원동안</t>
    <phoneticPr fontId="7" type="noConversion"/>
  </si>
  <si>
    <t>금포</t>
    <phoneticPr fontId="7" type="noConversion"/>
  </si>
  <si>
    <t>황정리</t>
    <phoneticPr fontId="7" type="noConversion"/>
  </si>
  <si>
    <t>원황정</t>
    <phoneticPr fontId="7" type="noConversion"/>
  </si>
  <si>
    <t>평촌리</t>
    <phoneticPr fontId="7" type="noConversion"/>
  </si>
  <si>
    <t>원평촌</t>
    <phoneticPr fontId="7" type="noConversion"/>
  </si>
  <si>
    <t>수도리</t>
    <phoneticPr fontId="7" type="noConversion"/>
  </si>
  <si>
    <t>수도</t>
    <phoneticPr fontId="7" type="noConversion"/>
  </si>
  <si>
    <t>유성1리</t>
    <phoneticPr fontId="7" type="noConversion"/>
  </si>
  <si>
    <t>옥동</t>
    <phoneticPr fontId="7" type="noConversion"/>
  </si>
  <si>
    <t>유성2리</t>
    <phoneticPr fontId="7" type="noConversion"/>
  </si>
  <si>
    <t>지소</t>
    <phoneticPr fontId="7" type="noConversion"/>
  </si>
  <si>
    <t>유성</t>
    <phoneticPr fontId="7" type="noConversion"/>
  </si>
  <si>
    <t>금곡리</t>
    <phoneticPr fontId="7" type="noConversion"/>
  </si>
  <si>
    <t>가정지</t>
    <phoneticPr fontId="7" type="noConversion"/>
  </si>
  <si>
    <t>안터</t>
    <phoneticPr fontId="7" type="noConversion"/>
  </si>
  <si>
    <t>장전리</t>
    <phoneticPr fontId="7" type="noConversion"/>
  </si>
  <si>
    <t>청천</t>
    <phoneticPr fontId="7" type="noConversion"/>
  </si>
  <si>
    <t>마고실</t>
    <phoneticPr fontId="7" type="noConversion"/>
  </si>
  <si>
    <t>황점리</t>
    <phoneticPr fontId="7" type="noConversion"/>
  </si>
  <si>
    <t>초동</t>
    <phoneticPr fontId="7" type="noConversion"/>
  </si>
  <si>
    <t>원황점</t>
    <phoneticPr fontId="7" type="noConversion"/>
  </si>
  <si>
    <t>대목</t>
    <phoneticPr fontId="7" type="noConversion"/>
  </si>
  <si>
    <t>남면</t>
    <phoneticPr fontId="7" type="noConversion"/>
  </si>
  <si>
    <t>김천</t>
    <phoneticPr fontId="7" type="noConversion"/>
  </si>
  <si>
    <t>평화</t>
    <phoneticPr fontId="7" type="noConversion"/>
  </si>
  <si>
    <t>아포</t>
    <phoneticPr fontId="7" type="noConversion"/>
  </si>
  <si>
    <t>못골</t>
    <phoneticPr fontId="7" type="noConversion"/>
  </si>
  <si>
    <t>장래 계획인구(인)</t>
    <phoneticPr fontId="7" type="noConversion"/>
  </si>
  <si>
    <t>신촌</t>
    <phoneticPr fontId="7" type="noConversion"/>
  </si>
  <si>
    <t>씰미</t>
    <phoneticPr fontId="7" type="noConversion"/>
  </si>
  <si>
    <t>숲페</t>
    <phoneticPr fontId="7" type="noConversion"/>
  </si>
  <si>
    <t>샙띠</t>
    <phoneticPr fontId="7" type="noConversion"/>
  </si>
  <si>
    <t>가구</t>
    <phoneticPr fontId="7" type="noConversion"/>
  </si>
  <si>
    <t>인구</t>
    <phoneticPr fontId="7" type="noConversion"/>
  </si>
  <si>
    <t>행정
구역</t>
    <phoneticPr fontId="7" type="noConversion"/>
  </si>
  <si>
    <t>2015년</t>
    <phoneticPr fontId="7" type="noConversion"/>
  </si>
  <si>
    <t>2020년</t>
    <phoneticPr fontId="7" type="noConversion"/>
  </si>
  <si>
    <t>2025년</t>
    <phoneticPr fontId="7" type="noConversion"/>
  </si>
  <si>
    <t>2030년</t>
    <phoneticPr fontId="7" type="noConversion"/>
  </si>
  <si>
    <t>총       계</t>
    <phoneticPr fontId="7" type="noConversion"/>
  </si>
  <si>
    <t>합  계</t>
    <phoneticPr fontId="7" type="noConversion"/>
  </si>
  <si>
    <t>대신동</t>
    <phoneticPr fontId="4" type="noConversion"/>
  </si>
  <si>
    <t>개령면</t>
    <phoneticPr fontId="4" type="noConversion"/>
  </si>
  <si>
    <t>평화</t>
    <phoneticPr fontId="4" type="noConversion"/>
  </si>
  <si>
    <t>평화남산동</t>
    <phoneticPr fontId="4" type="noConversion"/>
  </si>
  <si>
    <t>양금동</t>
    <phoneticPr fontId="4" type="noConversion"/>
  </si>
  <si>
    <t>감천면</t>
    <phoneticPr fontId="4" type="noConversion"/>
  </si>
  <si>
    <t>봉산면</t>
    <phoneticPr fontId="4" type="noConversion"/>
  </si>
  <si>
    <t>대항면</t>
    <phoneticPr fontId="4" type="noConversion"/>
  </si>
  <si>
    <t>남면</t>
    <phoneticPr fontId="4" type="noConversion"/>
  </si>
  <si>
    <t>구   분</t>
    <phoneticPr fontId="7" type="noConversion"/>
  </si>
  <si>
    <t>김천시</t>
    <phoneticPr fontId="7" type="noConversion"/>
  </si>
  <si>
    <t>계</t>
    <phoneticPr fontId="7" type="noConversion"/>
  </si>
  <si>
    <t>동지역</t>
    <phoneticPr fontId="7" type="noConversion"/>
  </si>
  <si>
    <t>소계</t>
    <phoneticPr fontId="7" type="noConversion"/>
  </si>
  <si>
    <t>자산동</t>
    <phoneticPr fontId="7" type="noConversion"/>
  </si>
  <si>
    <t>평화남산동</t>
    <phoneticPr fontId="7" type="noConversion"/>
  </si>
  <si>
    <t>양금동</t>
    <phoneticPr fontId="7" type="noConversion"/>
  </si>
  <si>
    <t>대신동</t>
    <phoneticPr fontId="7" type="noConversion"/>
  </si>
  <si>
    <t>대곡동</t>
    <phoneticPr fontId="7" type="noConversion"/>
  </si>
  <si>
    <t>지좌동</t>
    <phoneticPr fontId="7" type="noConversion"/>
  </si>
  <si>
    <t>읍면지역</t>
    <phoneticPr fontId="7" type="noConversion"/>
  </si>
  <si>
    <t>소계</t>
    <phoneticPr fontId="7" type="noConversion"/>
  </si>
  <si>
    <t>아포읍</t>
    <phoneticPr fontId="7" type="noConversion"/>
  </si>
  <si>
    <t>농소면</t>
    <phoneticPr fontId="7" type="noConversion"/>
  </si>
  <si>
    <t>남면</t>
    <phoneticPr fontId="7" type="noConversion"/>
  </si>
  <si>
    <t>개령면</t>
    <phoneticPr fontId="7" type="noConversion"/>
  </si>
  <si>
    <t>감문면</t>
    <phoneticPr fontId="7" type="noConversion"/>
  </si>
  <si>
    <t>어모면</t>
    <phoneticPr fontId="7" type="noConversion"/>
  </si>
  <si>
    <t>봉산면</t>
    <phoneticPr fontId="7" type="noConversion"/>
  </si>
  <si>
    <t>대항면</t>
    <phoneticPr fontId="7" type="noConversion"/>
  </si>
  <si>
    <t>감천면</t>
    <phoneticPr fontId="7" type="noConversion"/>
  </si>
  <si>
    <t>조마면</t>
    <phoneticPr fontId="7" type="noConversion"/>
  </si>
  <si>
    <t>구성면</t>
    <phoneticPr fontId="7" type="noConversion"/>
  </si>
  <si>
    <t>지례면</t>
    <phoneticPr fontId="7" type="noConversion"/>
  </si>
  <si>
    <t>부항면</t>
    <phoneticPr fontId="7" type="noConversion"/>
  </si>
  <si>
    <t>대덕면</t>
    <phoneticPr fontId="7" type="noConversion"/>
  </si>
  <si>
    <t>증산면</t>
    <phoneticPr fontId="7" type="noConversion"/>
  </si>
  <si>
    <t>교동(개령)</t>
    <phoneticPr fontId="7" type="noConversion"/>
  </si>
  <si>
    <t>천동(감문)</t>
    <phoneticPr fontId="7" type="noConversion"/>
  </si>
  <si>
    <t>신풍(어모)</t>
    <phoneticPr fontId="7" type="noConversion"/>
  </si>
  <si>
    <t>모산(구성)</t>
    <phoneticPr fontId="7" type="noConversion"/>
  </si>
  <si>
    <t>아포</t>
    <phoneticPr fontId="7" type="noConversion"/>
  </si>
  <si>
    <t>황계1리</t>
    <phoneticPr fontId="7" type="noConversion"/>
  </si>
  <si>
    <t>황계2리</t>
    <phoneticPr fontId="7" type="noConversion"/>
  </si>
  <si>
    <t>노오래</t>
    <phoneticPr fontId="7" type="noConversion"/>
  </si>
  <si>
    <t>사용량</t>
    <phoneticPr fontId="7" type="noConversion"/>
  </si>
  <si>
    <t>가구</t>
    <phoneticPr fontId="7" type="noConversion"/>
  </si>
  <si>
    <t>2035년</t>
    <phoneticPr fontId="7" type="noConversion"/>
  </si>
  <si>
    <t>가매실</t>
    <phoneticPr fontId="7" type="noConversion"/>
  </si>
  <si>
    <t>곰내기</t>
    <phoneticPr fontId="7" type="noConversion"/>
  </si>
  <si>
    <t>신촌(봉산)</t>
    <phoneticPr fontId="7" type="noConversion"/>
  </si>
  <si>
    <t>신기(봉산)</t>
    <phoneticPr fontId="7" type="noConversion"/>
  </si>
  <si>
    <t xml:space="preserve"> 다. 행정구역별 계획인구</t>
    <phoneticPr fontId="7" type="noConversion"/>
  </si>
  <si>
    <t>율곡동</t>
    <phoneticPr fontId="7" type="noConversion"/>
  </si>
  <si>
    <t>율곡동</t>
    <phoneticPr fontId="7" type="noConversion"/>
  </si>
  <si>
    <t>아포</t>
    <phoneticPr fontId="7" type="noConversion"/>
  </si>
  <si>
    <t>중왕1리</t>
    <phoneticPr fontId="7" type="noConversion"/>
  </si>
  <si>
    <t>중왕2리</t>
  </si>
  <si>
    <t>중왕3리</t>
  </si>
  <si>
    <t>옥율1리</t>
    <phoneticPr fontId="7" type="noConversion"/>
  </si>
  <si>
    <t>옥율2리</t>
    <phoneticPr fontId="7" type="noConversion"/>
  </si>
  <si>
    <t>남산1리</t>
    <phoneticPr fontId="7" type="noConversion"/>
  </si>
  <si>
    <t>남산2리</t>
  </si>
  <si>
    <t>남산3리</t>
  </si>
  <si>
    <t>다남1리</t>
    <phoneticPr fontId="7" type="noConversion"/>
  </si>
  <si>
    <t>다남2리</t>
  </si>
  <si>
    <t>다남3리</t>
  </si>
  <si>
    <t>다남4리</t>
  </si>
  <si>
    <t>군자1리</t>
    <phoneticPr fontId="7" type="noConversion"/>
  </si>
  <si>
    <t>군자2리</t>
  </si>
  <si>
    <t>군자3리</t>
  </si>
  <si>
    <t>덕마1리</t>
    <phoneticPr fontId="7" type="noConversion"/>
  </si>
  <si>
    <t>덕마2리</t>
    <phoneticPr fontId="7" type="noConversion"/>
  </si>
  <si>
    <t>옥계1리</t>
    <phoneticPr fontId="7" type="noConversion"/>
  </si>
  <si>
    <t>옥계2리</t>
    <phoneticPr fontId="7" type="noConversion"/>
  </si>
  <si>
    <t>능치1리</t>
    <phoneticPr fontId="7" type="noConversion"/>
  </si>
  <si>
    <t>능치2리</t>
  </si>
  <si>
    <t>능치3리</t>
  </si>
  <si>
    <t>능치4리</t>
  </si>
  <si>
    <t>도암1리</t>
    <phoneticPr fontId="7" type="noConversion"/>
  </si>
  <si>
    <t>도암2리</t>
    <phoneticPr fontId="7" type="noConversion"/>
  </si>
  <si>
    <t>은기1리</t>
    <phoneticPr fontId="7" type="noConversion"/>
  </si>
  <si>
    <t>은기2리</t>
  </si>
  <si>
    <t>은기3리</t>
  </si>
  <si>
    <t>동좌1리</t>
    <phoneticPr fontId="7" type="noConversion"/>
  </si>
  <si>
    <t>동좌2리</t>
    <phoneticPr fontId="7" type="noConversion"/>
  </si>
  <si>
    <t>그린빌리지</t>
    <phoneticPr fontId="7" type="noConversion"/>
  </si>
  <si>
    <t>신옥리</t>
    <phoneticPr fontId="7" type="noConversion"/>
  </si>
  <si>
    <t>지좌리</t>
    <phoneticPr fontId="7" type="noConversion"/>
  </si>
  <si>
    <t>사등1리</t>
    <phoneticPr fontId="7" type="noConversion"/>
  </si>
  <si>
    <t>사등2리</t>
    <phoneticPr fontId="7" type="noConversion"/>
  </si>
  <si>
    <t>월곡리</t>
    <phoneticPr fontId="7" type="noConversion"/>
  </si>
  <si>
    <t>어전1리</t>
    <phoneticPr fontId="7" type="noConversion"/>
  </si>
  <si>
    <t>어전2리</t>
    <phoneticPr fontId="7" type="noConversion"/>
  </si>
  <si>
    <t>하대리</t>
    <phoneticPr fontId="7" type="noConversion"/>
  </si>
  <si>
    <t>해인리</t>
    <phoneticPr fontId="7" type="noConversion"/>
  </si>
  <si>
    <t>대야1리</t>
    <phoneticPr fontId="7" type="noConversion"/>
  </si>
  <si>
    <t>대야2리</t>
    <phoneticPr fontId="7" type="noConversion"/>
  </si>
  <si>
    <t>파천1리</t>
    <phoneticPr fontId="7" type="noConversion"/>
  </si>
  <si>
    <t>파천2리</t>
    <phoneticPr fontId="7" type="noConversion"/>
  </si>
  <si>
    <t>안간리</t>
    <phoneticPr fontId="7" type="noConversion"/>
  </si>
  <si>
    <t>두산리</t>
    <phoneticPr fontId="7" type="noConversion"/>
  </si>
  <si>
    <t>희곡1리</t>
    <phoneticPr fontId="7" type="noConversion"/>
  </si>
  <si>
    <t>희곡2리</t>
    <phoneticPr fontId="7" type="noConversion"/>
  </si>
  <si>
    <t>황항리</t>
    <phoneticPr fontId="7" type="noConversion"/>
  </si>
  <si>
    <t>급수구역</t>
    <phoneticPr fontId="7" type="noConversion"/>
  </si>
  <si>
    <t>급수분구</t>
    <phoneticPr fontId="7" type="noConversion"/>
  </si>
  <si>
    <t>성내</t>
    <phoneticPr fontId="7" type="noConversion"/>
  </si>
  <si>
    <t>평화</t>
    <phoneticPr fontId="7" type="noConversion"/>
  </si>
  <si>
    <t>평화</t>
    <phoneticPr fontId="7" type="noConversion"/>
  </si>
  <si>
    <t>김천</t>
    <phoneticPr fontId="7" type="noConversion"/>
  </si>
  <si>
    <t>공단</t>
    <phoneticPr fontId="7" type="noConversion"/>
  </si>
  <si>
    <t>공단</t>
    <phoneticPr fontId="7" type="noConversion"/>
  </si>
  <si>
    <t>동부</t>
    <phoneticPr fontId="7" type="noConversion"/>
  </si>
  <si>
    <t>미급수</t>
    <phoneticPr fontId="7" type="noConversion"/>
  </si>
  <si>
    <t>미급수</t>
    <phoneticPr fontId="7" type="noConversion"/>
  </si>
  <si>
    <t>아포</t>
    <phoneticPr fontId="7" type="noConversion"/>
  </si>
  <si>
    <t>김천</t>
    <phoneticPr fontId="7" type="noConversion"/>
  </si>
  <si>
    <t>공단</t>
    <phoneticPr fontId="7" type="noConversion"/>
  </si>
  <si>
    <t>인구(2014)-외국인제외</t>
    <phoneticPr fontId="7" type="noConversion"/>
  </si>
  <si>
    <t>꿀배미</t>
    <phoneticPr fontId="7" type="noConversion"/>
  </si>
  <si>
    <t>덕계</t>
    <phoneticPr fontId="7" type="noConversion"/>
  </si>
  <si>
    <t>대증</t>
    <phoneticPr fontId="7" type="noConversion"/>
  </si>
  <si>
    <t>희성</t>
    <phoneticPr fontId="7" type="noConversion"/>
  </si>
  <si>
    <t>상능</t>
    <phoneticPr fontId="7" type="noConversion"/>
  </si>
  <si>
    <t>하능</t>
    <phoneticPr fontId="7" type="noConversion"/>
  </si>
  <si>
    <t>남곡</t>
    <phoneticPr fontId="7" type="noConversion"/>
  </si>
  <si>
    <t>던돌마</t>
    <phoneticPr fontId="7" type="noConversion"/>
  </si>
  <si>
    <t>삼봉</t>
    <phoneticPr fontId="7" type="noConversion"/>
  </si>
  <si>
    <t>구례1리</t>
    <phoneticPr fontId="7" type="noConversion"/>
  </si>
  <si>
    <t>구례2리</t>
    <phoneticPr fontId="7" type="noConversion"/>
  </si>
  <si>
    <t>구례3리</t>
    <phoneticPr fontId="7" type="noConversion"/>
  </si>
  <si>
    <t>마존</t>
    <phoneticPr fontId="7" type="noConversion"/>
  </si>
  <si>
    <t>구시리</t>
    <phoneticPr fontId="7" type="noConversion"/>
  </si>
  <si>
    <t>평화</t>
    <phoneticPr fontId="7" type="noConversion"/>
  </si>
  <si>
    <t>방아치</t>
    <phoneticPr fontId="7" type="noConversion"/>
  </si>
  <si>
    <t>터목</t>
    <phoneticPr fontId="7" type="noConversion"/>
  </si>
  <si>
    <t>공자</t>
    <phoneticPr fontId="7" type="noConversion"/>
  </si>
  <si>
    <t>덕산</t>
    <phoneticPr fontId="7" type="noConversion"/>
  </si>
  <si>
    <t>죽전</t>
    <phoneticPr fontId="7" type="noConversion"/>
  </si>
  <si>
    <t>동부</t>
    <phoneticPr fontId="7" type="noConversion"/>
  </si>
  <si>
    <t>고노실</t>
    <phoneticPr fontId="7" type="noConversion"/>
  </si>
  <si>
    <t>개정</t>
    <phoneticPr fontId="7" type="noConversion"/>
  </si>
  <si>
    <t>도지미</t>
    <phoneticPr fontId="7" type="noConversion"/>
  </si>
  <si>
    <t>새터(구성)</t>
    <phoneticPr fontId="7" type="noConversion"/>
  </si>
  <si>
    <t>새동네</t>
    <phoneticPr fontId="7" type="noConversion"/>
  </si>
  <si>
    <t>기를</t>
    <phoneticPr fontId="7" type="noConversion"/>
  </si>
  <si>
    <t>새터(지례)</t>
    <phoneticPr fontId="7" type="noConversion"/>
  </si>
  <si>
    <t>진바실</t>
    <phoneticPr fontId="7" type="noConversion"/>
  </si>
  <si>
    <t>울곡</t>
    <phoneticPr fontId="7" type="noConversion"/>
  </si>
  <si>
    <t>지례</t>
    <phoneticPr fontId="7" type="noConversion"/>
  </si>
  <si>
    <t>갯절</t>
    <phoneticPr fontId="7" type="noConversion"/>
  </si>
  <si>
    <t>사등</t>
    <phoneticPr fontId="7" type="noConversion"/>
  </si>
  <si>
    <t>장자동</t>
    <phoneticPr fontId="7" type="noConversion"/>
  </si>
  <si>
    <t>양지뜸</t>
    <phoneticPr fontId="7" type="noConversion"/>
  </si>
  <si>
    <t>학동</t>
    <phoneticPr fontId="7" type="noConversion"/>
  </si>
  <si>
    <t>아랫두대</t>
    <phoneticPr fontId="7" type="noConversion"/>
  </si>
  <si>
    <t>조산동</t>
    <phoneticPr fontId="7" type="noConversion"/>
  </si>
  <si>
    <t>뱃들</t>
    <phoneticPr fontId="7" type="noConversion"/>
  </si>
  <si>
    <t>웃두대</t>
    <phoneticPr fontId="7" type="noConversion"/>
  </si>
  <si>
    <t>숲실</t>
    <phoneticPr fontId="7" type="noConversion"/>
  </si>
  <si>
    <t>말미</t>
    <phoneticPr fontId="7" type="noConversion"/>
  </si>
  <si>
    <t>갈계</t>
    <phoneticPr fontId="7" type="noConversion"/>
  </si>
  <si>
    <t>공급원</t>
    <phoneticPr fontId="7" type="noConversion"/>
  </si>
  <si>
    <t>지방</t>
    <phoneticPr fontId="7" type="noConversion"/>
  </si>
  <si>
    <t>지방</t>
    <phoneticPr fontId="7" type="noConversion"/>
  </si>
  <si>
    <t>광역</t>
    <phoneticPr fontId="7" type="noConversion"/>
  </si>
  <si>
    <t>마을</t>
    <phoneticPr fontId="7" type="noConversion"/>
  </si>
  <si>
    <t>소규모</t>
    <phoneticPr fontId="7" type="noConversion"/>
  </si>
  <si>
    <t>사실</t>
    <phoneticPr fontId="7" type="noConversion"/>
  </si>
  <si>
    <t>노산</t>
    <phoneticPr fontId="7" type="noConversion"/>
  </si>
  <si>
    <t>수오</t>
    <phoneticPr fontId="7" type="noConversion"/>
  </si>
  <si>
    <t>운봉</t>
    <phoneticPr fontId="7" type="noConversion"/>
  </si>
  <si>
    <t>상능</t>
    <phoneticPr fontId="7" type="noConversion"/>
  </si>
  <si>
    <t>송문</t>
    <phoneticPr fontId="7" type="noConversion"/>
  </si>
  <si>
    <t>오성</t>
    <phoneticPr fontId="7" type="noConversion"/>
  </si>
  <si>
    <t>가척</t>
    <phoneticPr fontId="7" type="noConversion"/>
  </si>
  <si>
    <t>그린빌리지</t>
    <phoneticPr fontId="7" type="noConversion"/>
  </si>
  <si>
    <t>기날,묘내</t>
    <phoneticPr fontId="7" type="noConversion"/>
  </si>
  <si>
    <t>방아치</t>
    <phoneticPr fontId="7" type="noConversion"/>
  </si>
  <si>
    <t>돌모</t>
    <phoneticPr fontId="7" type="noConversion"/>
  </si>
  <si>
    <t>백운</t>
    <phoneticPr fontId="7" type="noConversion"/>
  </si>
  <si>
    <t>주공</t>
    <phoneticPr fontId="7" type="noConversion"/>
  </si>
  <si>
    <t>삼거</t>
    <phoneticPr fontId="7" type="noConversion"/>
  </si>
  <si>
    <t>공자</t>
    <phoneticPr fontId="7" type="noConversion"/>
  </si>
  <si>
    <t>덕산</t>
    <phoneticPr fontId="7" type="noConversion"/>
  </si>
  <si>
    <t>창평</t>
    <phoneticPr fontId="7" type="noConversion"/>
  </si>
  <si>
    <t>나부리</t>
    <phoneticPr fontId="7" type="noConversion"/>
  </si>
  <si>
    <t>미실</t>
    <phoneticPr fontId="7" type="noConversion"/>
  </si>
  <si>
    <t>새시기</t>
    <phoneticPr fontId="7" type="noConversion"/>
  </si>
  <si>
    <t>중말</t>
    <phoneticPr fontId="7" type="noConversion"/>
  </si>
  <si>
    <t>삼정지</t>
    <phoneticPr fontId="7" type="noConversion"/>
  </si>
  <si>
    <t>유산</t>
    <phoneticPr fontId="7" type="noConversion"/>
  </si>
  <si>
    <t>송정</t>
    <phoneticPr fontId="7" type="noConversion"/>
  </si>
  <si>
    <t>장자동</t>
    <phoneticPr fontId="7" type="noConversion"/>
  </si>
  <si>
    <t>고렴</t>
    <phoneticPr fontId="7" type="noConversion"/>
  </si>
  <si>
    <t>거무실</t>
    <phoneticPr fontId="7" type="noConversion"/>
  </si>
  <si>
    <t>발람실</t>
    <phoneticPr fontId="7" type="noConversion"/>
  </si>
  <si>
    <t>주치밭골</t>
    <phoneticPr fontId="7" type="noConversion"/>
  </si>
  <si>
    <t>가좌</t>
    <phoneticPr fontId="7" type="noConversion"/>
  </si>
  <si>
    <t>가좌</t>
    <phoneticPr fontId="7" type="noConversion"/>
  </si>
  <si>
    <t>구수골</t>
    <phoneticPr fontId="7" type="noConversion"/>
  </si>
  <si>
    <t>등터</t>
    <phoneticPr fontId="7" type="noConversion"/>
  </si>
  <si>
    <t>원신평</t>
    <phoneticPr fontId="7" type="noConversion"/>
  </si>
  <si>
    <t>삼실</t>
    <phoneticPr fontId="7" type="noConversion"/>
  </si>
  <si>
    <t>진바실</t>
    <phoneticPr fontId="7" type="noConversion"/>
  </si>
  <si>
    <t>울곡</t>
    <phoneticPr fontId="7" type="noConversion"/>
  </si>
  <si>
    <t>안기터</t>
    <phoneticPr fontId="7" type="noConversion"/>
  </si>
  <si>
    <t>바깥기터</t>
    <phoneticPr fontId="7" type="noConversion"/>
  </si>
  <si>
    <t>도틀</t>
    <phoneticPr fontId="7" type="noConversion"/>
  </si>
  <si>
    <t>도틀</t>
    <phoneticPr fontId="7" type="noConversion"/>
  </si>
  <si>
    <t>한송정</t>
    <phoneticPr fontId="7" type="noConversion"/>
  </si>
  <si>
    <t>갯절</t>
    <phoneticPr fontId="7" type="noConversion"/>
  </si>
  <si>
    <t>사등</t>
    <phoneticPr fontId="7" type="noConversion"/>
  </si>
  <si>
    <t>양지뜸</t>
    <phoneticPr fontId="7" type="noConversion"/>
  </si>
  <si>
    <t>어전</t>
    <phoneticPr fontId="7" type="noConversion"/>
  </si>
  <si>
    <t>가목</t>
    <phoneticPr fontId="7" type="noConversion"/>
  </si>
  <si>
    <t>아랫두대</t>
    <phoneticPr fontId="7" type="noConversion"/>
  </si>
  <si>
    <t>조산동</t>
    <phoneticPr fontId="7" type="noConversion"/>
  </si>
  <si>
    <t>웃두대</t>
    <phoneticPr fontId="7" type="noConversion"/>
  </si>
  <si>
    <t>갈불</t>
    <phoneticPr fontId="7" type="noConversion"/>
  </si>
  <si>
    <t>대동</t>
    <phoneticPr fontId="7" type="noConversion"/>
  </si>
  <si>
    <t>봄내</t>
    <phoneticPr fontId="7" type="noConversion"/>
  </si>
  <si>
    <t>숲실</t>
    <phoneticPr fontId="7" type="noConversion"/>
  </si>
  <si>
    <t>부룡</t>
    <phoneticPr fontId="7" type="noConversion"/>
  </si>
  <si>
    <t>안간</t>
    <phoneticPr fontId="7" type="noConversion"/>
  </si>
  <si>
    <t>대평동</t>
    <phoneticPr fontId="7" type="noConversion"/>
  </si>
  <si>
    <t>말미</t>
    <phoneticPr fontId="7" type="noConversion"/>
  </si>
  <si>
    <t>갈계</t>
    <phoneticPr fontId="7" type="noConversion"/>
  </si>
  <si>
    <t>깊은이</t>
    <phoneticPr fontId="7" type="noConversion"/>
  </si>
  <si>
    <t>주치</t>
    <phoneticPr fontId="7" type="noConversion"/>
  </si>
  <si>
    <t>옴배미</t>
    <phoneticPr fontId="7" type="noConversion"/>
  </si>
  <si>
    <t>절골</t>
    <phoneticPr fontId="7" type="noConversion"/>
  </si>
  <si>
    <t>원내감</t>
    <phoneticPr fontId="7" type="noConversion"/>
  </si>
  <si>
    <t>원내감</t>
    <phoneticPr fontId="7" type="noConversion"/>
  </si>
  <si>
    <t>중감</t>
    <phoneticPr fontId="7" type="noConversion"/>
  </si>
  <si>
    <t>원가례</t>
    <phoneticPr fontId="7" type="noConversion"/>
  </si>
  <si>
    <t>웃장터</t>
    <phoneticPr fontId="7" type="noConversion"/>
  </si>
  <si>
    <t>웃장터</t>
    <phoneticPr fontId="7" type="noConversion"/>
  </si>
  <si>
    <t>장곡</t>
    <phoneticPr fontId="7" type="noConversion"/>
  </si>
  <si>
    <t>장곡</t>
    <phoneticPr fontId="7" type="noConversion"/>
  </si>
  <si>
    <t>원화전</t>
    <phoneticPr fontId="7" type="noConversion"/>
  </si>
  <si>
    <t>외산</t>
    <phoneticPr fontId="7" type="noConversion"/>
  </si>
  <si>
    <t>월매</t>
    <phoneticPr fontId="7" type="noConversion"/>
  </si>
  <si>
    <t>원문의</t>
    <phoneticPr fontId="7" type="noConversion"/>
  </si>
  <si>
    <t>임기</t>
    <phoneticPr fontId="7" type="noConversion"/>
  </si>
  <si>
    <t>임기</t>
    <phoneticPr fontId="7" type="noConversion"/>
  </si>
  <si>
    <t>골담</t>
    <phoneticPr fontId="7" type="noConversion"/>
  </si>
  <si>
    <t>예서</t>
    <phoneticPr fontId="7" type="noConversion"/>
  </si>
  <si>
    <t>누루목</t>
    <phoneticPr fontId="7" type="noConversion"/>
  </si>
  <si>
    <t>이전불</t>
    <phoneticPr fontId="7" type="noConversion"/>
  </si>
  <si>
    <t>이전불</t>
    <phoneticPr fontId="7" type="noConversion"/>
  </si>
  <si>
    <t>새부락</t>
    <phoneticPr fontId="7" type="noConversion"/>
  </si>
  <si>
    <t>원황점</t>
    <phoneticPr fontId="7" type="noConversion"/>
  </si>
  <si>
    <t>가랫제</t>
    <phoneticPr fontId="7" type="noConversion"/>
  </si>
  <si>
    <t>원평촌</t>
    <phoneticPr fontId="7" type="noConversion"/>
  </si>
  <si>
    <t>장평</t>
    <phoneticPr fontId="7" type="noConversion"/>
  </si>
  <si>
    <t>장평</t>
    <phoneticPr fontId="7" type="noConversion"/>
  </si>
  <si>
    <t>수도</t>
    <phoneticPr fontId="7" type="noConversion"/>
  </si>
  <si>
    <t>옥동</t>
    <phoneticPr fontId="7" type="noConversion"/>
  </si>
  <si>
    <t>지소</t>
    <phoneticPr fontId="7" type="noConversion"/>
  </si>
  <si>
    <t>유성</t>
    <phoneticPr fontId="7" type="noConversion"/>
  </si>
  <si>
    <t>가정지</t>
    <phoneticPr fontId="7" type="noConversion"/>
  </si>
  <si>
    <t>거물리</t>
    <phoneticPr fontId="7" type="noConversion"/>
  </si>
  <si>
    <t>구금록</t>
    <phoneticPr fontId="7" type="noConversion"/>
  </si>
  <si>
    <t>구금록</t>
    <phoneticPr fontId="7" type="noConversion"/>
  </si>
  <si>
    <t>안터</t>
    <phoneticPr fontId="7" type="noConversion"/>
  </si>
  <si>
    <t>선무터</t>
    <phoneticPr fontId="7" type="noConversion"/>
  </si>
  <si>
    <t>선무터</t>
    <phoneticPr fontId="7" type="noConversion"/>
  </si>
  <si>
    <t>청천</t>
    <phoneticPr fontId="7" type="noConversion"/>
  </si>
  <si>
    <t>마고실</t>
    <phoneticPr fontId="7" type="noConversion"/>
  </si>
  <si>
    <t>초동</t>
    <phoneticPr fontId="7" type="noConversion"/>
  </si>
  <si>
    <t>원황정</t>
    <phoneticPr fontId="7" type="noConversion"/>
  </si>
  <si>
    <t>문의</t>
    <phoneticPr fontId="7" type="noConversion"/>
  </si>
  <si>
    <t>문의</t>
    <phoneticPr fontId="7" type="noConversion"/>
  </si>
  <si>
    <t>자산동</t>
    <phoneticPr fontId="4" type="noConversion"/>
  </si>
  <si>
    <t>성내</t>
    <phoneticPr fontId="4" type="noConversion"/>
  </si>
  <si>
    <t>공단</t>
    <phoneticPr fontId="4" type="noConversion"/>
  </si>
  <si>
    <t>지좌동</t>
    <phoneticPr fontId="4" type="noConversion"/>
  </si>
  <si>
    <t>동부</t>
    <phoneticPr fontId="4" type="noConversion"/>
  </si>
  <si>
    <t>지례</t>
    <phoneticPr fontId="4" type="noConversion"/>
  </si>
  <si>
    <t>어모면</t>
    <phoneticPr fontId="4" type="noConversion"/>
  </si>
  <si>
    <t>조마면</t>
    <phoneticPr fontId="4" type="noConversion"/>
  </si>
  <si>
    <t xml:space="preserve"> 라. 행정구역별 급수인구</t>
    <phoneticPr fontId="7" type="noConversion"/>
  </si>
  <si>
    <t xml:space="preserve"> 마. 급수구역별 계획인구</t>
    <phoneticPr fontId="7" type="noConversion"/>
  </si>
  <si>
    <t>급수
구역</t>
    <phoneticPr fontId="7" type="noConversion"/>
  </si>
  <si>
    <t>급수
분구</t>
    <phoneticPr fontId="7" type="noConversion"/>
  </si>
  <si>
    <t>평화남산동</t>
    <phoneticPr fontId="4" type="noConversion"/>
  </si>
  <si>
    <t>양금동</t>
    <phoneticPr fontId="4" type="noConversion"/>
  </si>
  <si>
    <t>봉산면</t>
    <phoneticPr fontId="4" type="noConversion"/>
  </si>
  <si>
    <t>성내</t>
    <phoneticPr fontId="4" type="noConversion"/>
  </si>
  <si>
    <t>자산동</t>
    <phoneticPr fontId="4" type="noConversion"/>
  </si>
  <si>
    <t>공단</t>
    <phoneticPr fontId="4" type="noConversion"/>
  </si>
  <si>
    <t>대신동</t>
    <phoneticPr fontId="4" type="noConversion"/>
  </si>
  <si>
    <t>개령면</t>
    <phoneticPr fontId="4" type="noConversion"/>
  </si>
  <si>
    <t>감문면</t>
    <phoneticPr fontId="7" type="noConversion"/>
  </si>
  <si>
    <t>어모면</t>
    <phoneticPr fontId="4" type="noConversion"/>
  </si>
  <si>
    <t>동부</t>
    <phoneticPr fontId="4" type="noConversion"/>
  </si>
  <si>
    <t>지좌동</t>
    <phoneticPr fontId="4" type="noConversion"/>
  </si>
  <si>
    <t>농소면</t>
    <phoneticPr fontId="7" type="noConversion"/>
  </si>
  <si>
    <t>남면</t>
    <phoneticPr fontId="4" type="noConversion"/>
  </si>
  <si>
    <t>감천면</t>
    <phoneticPr fontId="4" type="noConversion"/>
  </si>
  <si>
    <t>지례</t>
    <phoneticPr fontId="7" type="noConversion"/>
  </si>
  <si>
    <t>궁천</t>
    <phoneticPr fontId="7" type="noConversion"/>
  </si>
  <si>
    <t>봉산면</t>
    <phoneticPr fontId="7" type="noConversion"/>
  </si>
  <si>
    <t>마을상수도</t>
    <phoneticPr fontId="7" type="noConversion"/>
  </si>
  <si>
    <t>마을</t>
    <phoneticPr fontId="4" type="noConversion"/>
  </si>
  <si>
    <t>소규모</t>
    <phoneticPr fontId="4" type="noConversion"/>
  </si>
  <si>
    <t>미급수</t>
    <phoneticPr fontId="7" type="noConversion"/>
  </si>
  <si>
    <t>성내</t>
    <phoneticPr fontId="7" type="noConversion"/>
  </si>
  <si>
    <t>자산동</t>
    <phoneticPr fontId="7" type="noConversion"/>
  </si>
  <si>
    <t>어모면</t>
  </si>
  <si>
    <t>어모면</t>
    <phoneticPr fontId="7" type="noConversion"/>
  </si>
  <si>
    <t>영동</t>
    <phoneticPr fontId="4" type="noConversion"/>
  </si>
  <si>
    <t>동지역</t>
    <phoneticPr fontId="4" type="noConversion"/>
  </si>
  <si>
    <t>동지역</t>
    <phoneticPr fontId="7" type="noConversion"/>
  </si>
  <si>
    <t>마을</t>
    <phoneticPr fontId="4" type="noConversion"/>
  </si>
  <si>
    <t>소 계</t>
    <phoneticPr fontId="4" type="noConversion"/>
  </si>
  <si>
    <t>소규모</t>
    <phoneticPr fontId="4" type="noConversion"/>
  </si>
  <si>
    <t>미급수</t>
    <phoneticPr fontId="4" type="noConversion"/>
  </si>
  <si>
    <t>아포읍</t>
    <phoneticPr fontId="7" type="noConversion"/>
  </si>
  <si>
    <t>농소면</t>
    <phoneticPr fontId="7" type="noConversion"/>
  </si>
  <si>
    <t>남면</t>
    <phoneticPr fontId="7" type="noConversion"/>
  </si>
  <si>
    <t>개령면</t>
    <phoneticPr fontId="7" type="noConversion"/>
  </si>
  <si>
    <t>감문면</t>
    <phoneticPr fontId="7" type="noConversion"/>
  </si>
  <si>
    <t>봉산면</t>
    <phoneticPr fontId="7" type="noConversion"/>
  </si>
  <si>
    <t>대항면</t>
    <phoneticPr fontId="7" type="noConversion"/>
  </si>
  <si>
    <t>감천면</t>
    <phoneticPr fontId="7" type="noConversion"/>
  </si>
  <si>
    <t>조마면</t>
    <phoneticPr fontId="7" type="noConversion"/>
  </si>
  <si>
    <t>구성면</t>
    <phoneticPr fontId="7" type="noConversion"/>
  </si>
  <si>
    <t>지례면</t>
    <phoneticPr fontId="7" type="noConversion"/>
  </si>
  <si>
    <t>부항면</t>
    <phoneticPr fontId="7" type="noConversion"/>
  </si>
  <si>
    <t>대덕면</t>
    <phoneticPr fontId="7" type="noConversion"/>
  </si>
  <si>
    <t>증산면</t>
    <phoneticPr fontId="7" type="noConversion"/>
  </si>
  <si>
    <t>김천시</t>
    <phoneticPr fontId="7" type="noConversion"/>
  </si>
  <si>
    <t>구 분</t>
    <phoneticPr fontId="4" type="noConversion"/>
  </si>
  <si>
    <t>가. 계획인구</t>
    <phoneticPr fontId="7" type="noConversion"/>
  </si>
  <si>
    <t>나. 급수인구</t>
    <phoneticPr fontId="7" type="noConversion"/>
  </si>
  <si>
    <t>급수단계</t>
    <phoneticPr fontId="7" type="noConversion"/>
  </si>
  <si>
    <t>장래 급수인구(인)</t>
    <phoneticPr fontId="7" type="noConversion"/>
  </si>
  <si>
    <t>자연적 증가 급수인구(인)</t>
    <phoneticPr fontId="7" type="noConversion"/>
  </si>
  <si>
    <t>사회적 유입 급수인구(인)</t>
    <phoneticPr fontId="7" type="noConversion"/>
  </si>
  <si>
    <t>역전(대신)</t>
    <phoneticPr fontId="7" type="noConversion"/>
  </si>
  <si>
    <t>역전(국사)</t>
    <phoneticPr fontId="7" type="noConversion"/>
  </si>
  <si>
    <t>중리</t>
    <phoneticPr fontId="7" type="noConversion"/>
  </si>
  <si>
    <t>웃,아래압실</t>
    <phoneticPr fontId="7" type="noConversion"/>
  </si>
  <si>
    <t>구   분</t>
    <phoneticPr fontId="7" type="noConversion"/>
  </si>
  <si>
    <t>1단계(2020년)</t>
    <phoneticPr fontId="7" type="noConversion"/>
  </si>
  <si>
    <t>2단계(2025년)</t>
    <phoneticPr fontId="7" type="noConversion"/>
  </si>
  <si>
    <t>3단계(2030년)</t>
    <phoneticPr fontId="7" type="noConversion"/>
  </si>
  <si>
    <t>4단계(2035년)</t>
    <phoneticPr fontId="7" type="noConversion"/>
  </si>
  <si>
    <t>계획인구</t>
    <phoneticPr fontId="7" type="noConversion"/>
  </si>
  <si>
    <t>보급율(%)</t>
    <phoneticPr fontId="7" type="noConversion"/>
  </si>
  <si>
    <t>김천시</t>
    <phoneticPr fontId="7" type="noConversion"/>
  </si>
  <si>
    <t>계</t>
    <phoneticPr fontId="7" type="noConversion"/>
  </si>
  <si>
    <t>동지역</t>
    <phoneticPr fontId="7" type="noConversion"/>
  </si>
  <si>
    <t>소계</t>
    <phoneticPr fontId="7" type="noConversion"/>
  </si>
  <si>
    <t>자산동</t>
    <phoneticPr fontId="7" type="noConversion"/>
  </si>
  <si>
    <t>평화남산동</t>
    <phoneticPr fontId="7" type="noConversion"/>
  </si>
  <si>
    <t>양금동</t>
    <phoneticPr fontId="7" type="noConversion"/>
  </si>
  <si>
    <t>대신동</t>
    <phoneticPr fontId="7" type="noConversion"/>
  </si>
  <si>
    <t>대곡동</t>
    <phoneticPr fontId="7" type="noConversion"/>
  </si>
  <si>
    <t>지좌동</t>
    <phoneticPr fontId="7" type="noConversion"/>
  </si>
  <si>
    <t>율곡동</t>
    <phoneticPr fontId="7" type="noConversion"/>
  </si>
  <si>
    <t>읍면지역</t>
    <phoneticPr fontId="7" type="noConversion"/>
  </si>
  <si>
    <t>소계</t>
    <phoneticPr fontId="7" type="noConversion"/>
  </si>
  <si>
    <t>아포읍</t>
    <phoneticPr fontId="7" type="noConversion"/>
  </si>
  <si>
    <t>농소면</t>
    <phoneticPr fontId="7" type="noConversion"/>
  </si>
  <si>
    <t>남면</t>
    <phoneticPr fontId="7" type="noConversion"/>
  </si>
  <si>
    <t>개령면</t>
    <phoneticPr fontId="7" type="noConversion"/>
  </si>
  <si>
    <t>감문면</t>
    <phoneticPr fontId="7" type="noConversion"/>
  </si>
  <si>
    <t>어모면</t>
    <phoneticPr fontId="7" type="noConversion"/>
  </si>
  <si>
    <t>봉산면</t>
    <phoneticPr fontId="7" type="noConversion"/>
  </si>
  <si>
    <t>대항면</t>
    <phoneticPr fontId="7" type="noConversion"/>
  </si>
  <si>
    <t>감천면</t>
    <phoneticPr fontId="7" type="noConversion"/>
  </si>
  <si>
    <t>조마면</t>
    <phoneticPr fontId="7" type="noConversion"/>
  </si>
  <si>
    <t>구성면</t>
    <phoneticPr fontId="7" type="noConversion"/>
  </si>
  <si>
    <t>지례면</t>
    <phoneticPr fontId="7" type="noConversion"/>
  </si>
  <si>
    <t>부항면</t>
    <phoneticPr fontId="7" type="noConversion"/>
  </si>
  <si>
    <t>대덕면</t>
    <phoneticPr fontId="7" type="noConversion"/>
  </si>
  <si>
    <t>증산면</t>
    <phoneticPr fontId="7" type="noConversion"/>
  </si>
  <si>
    <t>급수인구</t>
    <phoneticPr fontId="7" type="noConversion"/>
  </si>
  <si>
    <t xml:space="preserve"> 사. 급수보급율</t>
    <phoneticPr fontId="7" type="noConversion"/>
  </si>
  <si>
    <t>광역</t>
    <phoneticPr fontId="7" type="noConversion"/>
  </si>
  <si>
    <t>1단계(2020년)</t>
    <phoneticPr fontId="7" type="noConversion"/>
  </si>
  <si>
    <t>2단계(2025년)</t>
    <phoneticPr fontId="7" type="noConversion"/>
  </si>
  <si>
    <t>3단계(2030년)</t>
    <phoneticPr fontId="7" type="noConversion"/>
  </si>
  <si>
    <t>4단계(2035년)</t>
    <phoneticPr fontId="7" type="noConversion"/>
  </si>
  <si>
    <t>자연적증가</t>
    <phoneticPr fontId="7" type="noConversion"/>
  </si>
  <si>
    <t>사회적증가</t>
    <phoneticPr fontId="7" type="noConversion"/>
  </si>
  <si>
    <t>가. 행정구역별 계획인구</t>
    <phoneticPr fontId="7" type="noConversion"/>
  </si>
  <si>
    <t>구   분</t>
    <phoneticPr fontId="7" type="noConversion"/>
  </si>
  <si>
    <t>계</t>
    <phoneticPr fontId="7" type="noConversion"/>
  </si>
  <si>
    <t>자연적증가</t>
    <phoneticPr fontId="7" type="noConversion"/>
  </si>
  <si>
    <t>사회적증가</t>
    <phoneticPr fontId="7" type="noConversion"/>
  </si>
  <si>
    <t>김천시</t>
    <phoneticPr fontId="7" type="noConversion"/>
  </si>
  <si>
    <t>동지역</t>
    <phoneticPr fontId="7" type="noConversion"/>
  </si>
  <si>
    <t>소계</t>
    <phoneticPr fontId="7" type="noConversion"/>
  </si>
  <si>
    <t>자산동</t>
    <phoneticPr fontId="7" type="noConversion"/>
  </si>
  <si>
    <t>평화남산동</t>
    <phoneticPr fontId="7" type="noConversion"/>
  </si>
  <si>
    <t>양금동</t>
    <phoneticPr fontId="7" type="noConversion"/>
  </si>
  <si>
    <t>대신동</t>
    <phoneticPr fontId="7" type="noConversion"/>
  </si>
  <si>
    <t>대곡동</t>
    <phoneticPr fontId="7" type="noConversion"/>
  </si>
  <si>
    <t>지좌동</t>
    <phoneticPr fontId="7" type="noConversion"/>
  </si>
  <si>
    <t>율곡동</t>
    <phoneticPr fontId="7" type="noConversion"/>
  </si>
  <si>
    <t>읍면지역</t>
    <phoneticPr fontId="7" type="noConversion"/>
  </si>
  <si>
    <t>소계</t>
    <phoneticPr fontId="7" type="noConversion"/>
  </si>
  <si>
    <t>아포읍</t>
    <phoneticPr fontId="7" type="noConversion"/>
  </si>
  <si>
    <t>농소면</t>
    <phoneticPr fontId="7" type="noConversion"/>
  </si>
  <si>
    <t>남면</t>
    <phoneticPr fontId="7" type="noConversion"/>
  </si>
  <si>
    <t>개령면</t>
    <phoneticPr fontId="7" type="noConversion"/>
  </si>
  <si>
    <t>감문면</t>
    <phoneticPr fontId="7" type="noConversion"/>
  </si>
  <si>
    <t>어모면</t>
    <phoneticPr fontId="7" type="noConversion"/>
  </si>
  <si>
    <t>봉산면</t>
    <phoneticPr fontId="7" type="noConversion"/>
  </si>
  <si>
    <t>대항면</t>
    <phoneticPr fontId="7" type="noConversion"/>
  </si>
  <si>
    <t>감천면</t>
    <phoneticPr fontId="7" type="noConversion"/>
  </si>
  <si>
    <t>조마면</t>
    <phoneticPr fontId="7" type="noConversion"/>
  </si>
  <si>
    <t>구성면</t>
    <phoneticPr fontId="7" type="noConversion"/>
  </si>
  <si>
    <t>지례면</t>
    <phoneticPr fontId="7" type="noConversion"/>
  </si>
  <si>
    <t>부항면</t>
    <phoneticPr fontId="7" type="noConversion"/>
  </si>
  <si>
    <t>대덕면</t>
    <phoneticPr fontId="7" type="noConversion"/>
  </si>
  <si>
    <t>증산면</t>
    <phoneticPr fontId="7" type="noConversion"/>
  </si>
  <si>
    <t>혁신도시</t>
    <phoneticPr fontId="4" type="noConversion"/>
  </si>
  <si>
    <t>율곡동</t>
    <phoneticPr fontId="4" type="noConversion"/>
  </si>
  <si>
    <t>남면</t>
    <phoneticPr fontId="7" type="noConversion"/>
  </si>
  <si>
    <t>혁신도시</t>
    <phoneticPr fontId="7" type="noConversion"/>
  </si>
  <si>
    <t>광역</t>
    <phoneticPr fontId="7" type="noConversion"/>
  </si>
  <si>
    <t>지방상수도</t>
    <phoneticPr fontId="4" type="noConversion"/>
  </si>
  <si>
    <t>합  계</t>
    <phoneticPr fontId="7" type="noConversion"/>
  </si>
  <si>
    <t>김천</t>
    <phoneticPr fontId="4" type="noConversion"/>
  </si>
  <si>
    <t>소  계</t>
    <phoneticPr fontId="7" type="noConversion"/>
  </si>
  <si>
    <t>광역상수도</t>
    <phoneticPr fontId="7" type="noConversion"/>
  </si>
  <si>
    <t>산업단지</t>
    <phoneticPr fontId="4" type="noConversion"/>
  </si>
  <si>
    <t>대신동</t>
    <phoneticPr fontId="4" type="noConversion"/>
  </si>
  <si>
    <t>어모면</t>
    <phoneticPr fontId="4" type="noConversion"/>
  </si>
  <si>
    <t xml:space="preserve"> 바. 급수구역별 급수인구</t>
    <phoneticPr fontId="7" type="noConversion"/>
  </si>
  <si>
    <t>지방상수도</t>
  </si>
  <si>
    <t>지방상수도</t>
    <phoneticPr fontId="7" type="noConversion"/>
  </si>
  <si>
    <t>소  계</t>
    <phoneticPr fontId="7" type="noConversion"/>
  </si>
  <si>
    <t>지례</t>
    <phoneticPr fontId="7" type="noConversion"/>
  </si>
  <si>
    <t>영동</t>
    <phoneticPr fontId="7" type="noConversion"/>
  </si>
  <si>
    <t>궁천</t>
    <phoneticPr fontId="7" type="noConversion"/>
  </si>
  <si>
    <t>광역상수도</t>
  </si>
  <si>
    <t>광역상수도</t>
    <phoneticPr fontId="7" type="noConversion"/>
  </si>
  <si>
    <t>혁신도시</t>
    <phoneticPr fontId="4" type="noConversion"/>
  </si>
  <si>
    <t>아포</t>
    <phoneticPr fontId="4" type="noConversion"/>
  </si>
  <si>
    <t>산업단지</t>
    <phoneticPr fontId="4" type="noConversion"/>
  </si>
  <si>
    <t>마을상수도</t>
    <phoneticPr fontId="7" type="noConversion"/>
  </si>
  <si>
    <t>마을</t>
    <phoneticPr fontId="4" type="noConversion"/>
  </si>
  <si>
    <t>소규모</t>
    <phoneticPr fontId="4" type="noConversion"/>
  </si>
  <si>
    <t>미급수</t>
    <phoneticPr fontId="7" type="noConversion"/>
  </si>
  <si>
    <t xml:space="preserve"> 마. 급수구역별 급수인구</t>
    <phoneticPr fontId="7" type="noConversion"/>
  </si>
  <si>
    <t>구 분</t>
  </si>
  <si>
    <t>기준년도</t>
  </si>
  <si>
    <r>
      <t>1</t>
    </r>
    <r>
      <rPr>
        <sz val="10"/>
        <color rgb="FF000000"/>
        <rFont val="HY울릉도M"/>
        <family val="1"/>
        <charset val="129"/>
      </rPr>
      <t>단계</t>
    </r>
  </si>
  <si>
    <r>
      <t>(2020</t>
    </r>
    <r>
      <rPr>
        <sz val="10"/>
        <color rgb="FF000000"/>
        <rFont val="HY울릉도M"/>
        <family val="1"/>
        <charset val="129"/>
      </rPr>
      <t>년</t>
    </r>
    <r>
      <rPr>
        <sz val="10"/>
        <color rgb="FF000000"/>
        <rFont val="-윤고딕130"/>
        <family val="1"/>
        <charset val="129"/>
      </rPr>
      <t>)</t>
    </r>
  </si>
  <si>
    <r>
      <t>2</t>
    </r>
    <r>
      <rPr>
        <sz val="10"/>
        <color rgb="FF000000"/>
        <rFont val="HY울릉도M"/>
        <family val="1"/>
        <charset val="129"/>
      </rPr>
      <t>단계</t>
    </r>
  </si>
  <si>
    <r>
      <t>(2025</t>
    </r>
    <r>
      <rPr>
        <sz val="10"/>
        <color rgb="FF000000"/>
        <rFont val="HY울릉도M"/>
        <family val="1"/>
        <charset val="129"/>
      </rPr>
      <t>년</t>
    </r>
    <r>
      <rPr>
        <sz val="10"/>
        <color rgb="FF000000"/>
        <rFont val="-윤고딕130"/>
        <family val="1"/>
        <charset val="129"/>
      </rPr>
      <t>)</t>
    </r>
  </si>
  <si>
    <r>
      <t>3</t>
    </r>
    <r>
      <rPr>
        <sz val="10"/>
        <color rgb="FF000000"/>
        <rFont val="HY울릉도M"/>
        <family val="1"/>
        <charset val="129"/>
      </rPr>
      <t>단계</t>
    </r>
  </si>
  <si>
    <r>
      <t>(2030</t>
    </r>
    <r>
      <rPr>
        <sz val="10"/>
        <color rgb="FF000000"/>
        <rFont val="HY울릉도M"/>
        <family val="1"/>
        <charset val="129"/>
      </rPr>
      <t>년</t>
    </r>
    <r>
      <rPr>
        <sz val="10"/>
        <color rgb="FF000000"/>
        <rFont val="-윤고딕130"/>
        <family val="1"/>
        <charset val="129"/>
      </rPr>
      <t>)</t>
    </r>
  </si>
  <si>
    <r>
      <t>4</t>
    </r>
    <r>
      <rPr>
        <sz val="10"/>
        <color rgb="FF000000"/>
        <rFont val="HY울릉도M"/>
        <family val="1"/>
        <charset val="129"/>
      </rPr>
      <t>단계</t>
    </r>
  </si>
  <si>
    <r>
      <t>(2035</t>
    </r>
    <r>
      <rPr>
        <sz val="10"/>
        <color rgb="FF000000"/>
        <rFont val="HY울릉도M"/>
        <family val="1"/>
        <charset val="129"/>
      </rPr>
      <t>년</t>
    </r>
    <r>
      <rPr>
        <sz val="10"/>
        <color rgb="FF000000"/>
        <rFont val="-윤고딕130"/>
        <family val="1"/>
        <charset val="129"/>
      </rPr>
      <t>)</t>
    </r>
  </si>
  <si>
    <r>
      <t>총인구</t>
    </r>
    <r>
      <rPr>
        <sz val="10"/>
        <color rgb="FF000000"/>
        <rFont val="-윤고딕120"/>
        <family val="1"/>
        <charset val="129"/>
      </rPr>
      <t>(</t>
    </r>
    <r>
      <rPr>
        <sz val="10"/>
        <color rgb="FF000000"/>
        <rFont val="HY울릉도M"/>
        <family val="1"/>
        <charset val="129"/>
      </rPr>
      <t>인</t>
    </r>
    <r>
      <rPr>
        <sz val="10"/>
        <color rgb="FF000000"/>
        <rFont val="-윤고딕120"/>
        <family val="1"/>
        <charset val="129"/>
      </rPr>
      <t>)</t>
    </r>
  </si>
  <si>
    <t>급수인구</t>
  </si>
  <si>
    <r>
      <t>(</t>
    </r>
    <r>
      <rPr>
        <sz val="10"/>
        <color rgb="FF000000"/>
        <rFont val="HY울릉도M"/>
        <family val="1"/>
        <charset val="129"/>
      </rPr>
      <t>인</t>
    </r>
    <r>
      <rPr>
        <sz val="10"/>
        <color rgb="FF000000"/>
        <rFont val="-윤고딕120"/>
        <family val="1"/>
        <charset val="129"/>
      </rPr>
      <t>)</t>
    </r>
  </si>
  <si>
    <t xml:space="preserve">  </t>
  </si>
  <si>
    <t>김천 급수구역</t>
  </si>
  <si>
    <t>지례 급수구역</t>
  </si>
  <si>
    <t>광역 급수구역</t>
  </si>
  <si>
    <t>영동 급수구역</t>
  </si>
  <si>
    <t>마을상수도 포함</t>
  </si>
  <si>
    <t>마을상수도 제외</t>
  </si>
  <si>
    <t>급수보급률</t>
  </si>
  <si>
    <t>(%)</t>
  </si>
  <si>
    <t xml:space="preserve"> 아. 공급원별 급수인구</t>
    <phoneticPr fontId="7" type="noConversion"/>
  </si>
  <si>
    <t>지방</t>
    <phoneticPr fontId="4" type="noConversion"/>
  </si>
  <si>
    <t>광역</t>
    <phoneticPr fontId="4" type="noConversion"/>
  </si>
  <si>
    <t>급수인구</t>
    <phoneticPr fontId="4" type="noConversion"/>
  </si>
  <si>
    <t>소 계</t>
    <phoneticPr fontId="4" type="noConversion"/>
  </si>
  <si>
    <t>미급수</t>
    <phoneticPr fontId="4" type="noConversion"/>
  </si>
  <si>
    <t>마을상수도</t>
    <phoneticPr fontId="4" type="noConversion"/>
  </si>
  <si>
    <t>소규모급수시설</t>
    <phoneticPr fontId="4" type="noConversion"/>
  </si>
  <si>
    <t>미급수인구(인)</t>
    <phoneticPr fontId="4" type="noConversion"/>
  </si>
  <si>
    <t>구성면</t>
    <phoneticPr fontId="4" type="noConversion"/>
  </si>
  <si>
    <t>1.3 계획인구</t>
    <phoneticPr fontId="7" type="noConversion"/>
  </si>
  <si>
    <t>상수도요금(2015)</t>
    <phoneticPr fontId="7" type="noConversion"/>
  </si>
  <si>
    <t>인구(2015)-외국인제외</t>
    <phoneticPr fontId="7" type="noConversion"/>
  </si>
  <si>
    <t>인구(2015)-외국인포함</t>
    <phoneticPr fontId="7" type="noConversion"/>
  </si>
  <si>
    <t>평화남산동</t>
    <phoneticPr fontId="7" type="noConversion"/>
  </si>
  <si>
    <t>소  계</t>
    <phoneticPr fontId="7" type="noConversion"/>
  </si>
  <si>
    <t>양금동</t>
    <phoneticPr fontId="7" type="noConversion"/>
  </si>
  <si>
    <t>소  계</t>
    <phoneticPr fontId="7" type="noConversion"/>
  </si>
  <si>
    <t>대신동</t>
    <phoneticPr fontId="7" type="noConversion"/>
  </si>
  <si>
    <t>소  계</t>
    <phoneticPr fontId="7" type="noConversion"/>
  </si>
  <si>
    <t>대곡동</t>
    <phoneticPr fontId="7" type="noConversion"/>
  </si>
  <si>
    <t>율곡동</t>
    <phoneticPr fontId="7" type="noConversion"/>
  </si>
  <si>
    <t>혁신도시</t>
    <phoneticPr fontId="7" type="noConversion"/>
  </si>
  <si>
    <t>연실,연모산</t>
    <phoneticPr fontId="7" type="noConversion"/>
  </si>
  <si>
    <t>구암,샛터,지사</t>
    <phoneticPr fontId="7" type="noConversion"/>
  </si>
  <si>
    <t>말바우,샛터</t>
    <phoneticPr fontId="7" type="noConversion"/>
  </si>
  <si>
    <t>교전,칠산</t>
    <phoneticPr fontId="7" type="noConversion"/>
  </si>
  <si>
    <t>도구마리</t>
    <phoneticPr fontId="7" type="noConversion"/>
  </si>
  <si>
    <t>솔정(상현)</t>
    <phoneticPr fontId="7" type="noConversion"/>
  </si>
  <si>
    <t>본리,비남</t>
    <phoneticPr fontId="7" type="noConversion"/>
  </si>
  <si>
    <t>매화외2</t>
    <phoneticPr fontId="7" type="noConversion"/>
  </si>
  <si>
    <t>하평외2</t>
    <phoneticPr fontId="7" type="noConversion"/>
  </si>
  <si>
    <t>재실마외1</t>
    <phoneticPr fontId="7" type="noConversion"/>
  </si>
  <si>
    <t>평산리</t>
    <phoneticPr fontId="7" type="noConversion"/>
  </si>
  <si>
    <t>소용골</t>
    <phoneticPr fontId="7" type="noConversion"/>
  </si>
  <si>
    <t>내동외1</t>
    <phoneticPr fontId="7" type="noConversion"/>
  </si>
  <si>
    <t>송곡</t>
    <phoneticPr fontId="7" type="noConversion"/>
  </si>
  <si>
    <t>장바우</t>
    <phoneticPr fontId="7" type="noConversion"/>
  </si>
  <si>
    <t>마하리</t>
    <phoneticPr fontId="7" type="noConversion"/>
  </si>
  <si>
    <t>한적동</t>
    <phoneticPr fontId="7" type="noConversion"/>
  </si>
  <si>
    <t>해인</t>
    <phoneticPr fontId="7" type="noConversion"/>
  </si>
  <si>
    <t>안희실</t>
    <phoneticPr fontId="7" type="noConversion"/>
  </si>
  <si>
    <t>숯골</t>
    <phoneticPr fontId="7" type="noConversion"/>
  </si>
  <si>
    <t>윗연화</t>
    <phoneticPr fontId="7" type="noConversion"/>
  </si>
  <si>
    <t>윗세재</t>
    <phoneticPr fontId="7" type="noConversion"/>
  </si>
  <si>
    <t>아랫세재</t>
    <phoneticPr fontId="7" type="noConversion"/>
  </si>
  <si>
    <t>안마실</t>
    <phoneticPr fontId="7" type="noConversion"/>
  </si>
  <si>
    <t>아랫마을</t>
    <phoneticPr fontId="7" type="noConversion"/>
  </si>
  <si>
    <t>백어동</t>
    <phoneticPr fontId="7" type="noConversion"/>
  </si>
  <si>
    <t>태평1</t>
    <phoneticPr fontId="7" type="noConversion"/>
  </si>
  <si>
    <t>태평2</t>
    <phoneticPr fontId="7" type="noConversion"/>
  </si>
  <si>
    <t>기준년도(2015년)</t>
    <phoneticPr fontId="4" type="noConversion"/>
  </si>
  <si>
    <t>기준년도(2015년)</t>
    <phoneticPr fontId="7" type="noConversion"/>
  </si>
  <si>
    <r>
      <t>(2015</t>
    </r>
    <r>
      <rPr>
        <sz val="10"/>
        <color rgb="FF000000"/>
        <rFont val="HY울릉도M"/>
        <family val="1"/>
        <charset val="129"/>
      </rPr>
      <t>년</t>
    </r>
    <r>
      <rPr>
        <sz val="10"/>
        <color rgb="FF000000"/>
        <rFont val="-윤고딕130"/>
        <family val="1"/>
        <charset val="129"/>
      </rPr>
      <t>)</t>
    </r>
    <phoneticPr fontId="4" type="noConversion"/>
  </si>
  <si>
    <t>혁신전원마을</t>
    <phoneticPr fontId="7" type="noConversion"/>
  </si>
  <si>
    <t>용수공급계획</t>
    <phoneticPr fontId="7" type="noConversion"/>
  </si>
  <si>
    <t>마을</t>
    <phoneticPr fontId="7" type="noConversion"/>
  </si>
  <si>
    <t>소규모</t>
    <phoneticPr fontId="7" type="noConversion"/>
  </si>
  <si>
    <t>지례면</t>
    <phoneticPr fontId="4" type="noConversion"/>
  </si>
  <si>
    <t>소 계</t>
    <phoneticPr fontId="7" type="noConversion"/>
  </si>
  <si>
    <t>마을</t>
    <phoneticPr fontId="7" type="noConversion"/>
  </si>
  <si>
    <t>소규모</t>
    <phoneticPr fontId="7" type="noConversion"/>
  </si>
  <si>
    <t>광역</t>
    <phoneticPr fontId="7" type="noConversion"/>
  </si>
  <si>
    <t>지방</t>
    <phoneticPr fontId="7" type="noConversion"/>
  </si>
  <si>
    <t>소블록</t>
    <phoneticPr fontId="7" type="noConversion"/>
  </si>
  <si>
    <t>소규모</t>
    <phoneticPr fontId="7" type="noConversion"/>
  </si>
  <si>
    <t>지방</t>
    <phoneticPr fontId="7" type="noConversion"/>
  </si>
  <si>
    <t>성내</t>
    <phoneticPr fontId="7" type="noConversion"/>
  </si>
  <si>
    <t xml:space="preserve"> 자. 블록별 급수인구</t>
    <phoneticPr fontId="7" type="noConversion"/>
  </si>
  <si>
    <t>급수구역
(대블록)</t>
    <phoneticPr fontId="7" type="noConversion"/>
  </si>
  <si>
    <t>급수분구
(중블록)</t>
    <phoneticPr fontId="7" type="noConversion"/>
  </si>
  <si>
    <t>소블록</t>
    <phoneticPr fontId="7" type="noConversion"/>
  </si>
  <si>
    <t>급수전수
(전)</t>
    <phoneticPr fontId="7" type="noConversion"/>
  </si>
  <si>
    <t>사용량
(㎥/일)</t>
    <phoneticPr fontId="7" type="noConversion"/>
  </si>
  <si>
    <t>장래 계획인구(인)</t>
    <phoneticPr fontId="7" type="noConversion"/>
  </si>
  <si>
    <t>2015년</t>
    <phoneticPr fontId="7" type="noConversion"/>
  </si>
  <si>
    <t>2020년</t>
    <phoneticPr fontId="7" type="noConversion"/>
  </si>
  <si>
    <t>2025년</t>
    <phoneticPr fontId="7" type="noConversion"/>
  </si>
  <si>
    <t>2030년</t>
    <phoneticPr fontId="7" type="noConversion"/>
  </si>
  <si>
    <t>2035년</t>
    <phoneticPr fontId="7" type="noConversion"/>
  </si>
  <si>
    <t>총       계</t>
    <phoneticPr fontId="7" type="noConversion"/>
  </si>
  <si>
    <t>김천</t>
    <phoneticPr fontId="4" type="noConversion"/>
  </si>
  <si>
    <t>합  계</t>
    <phoneticPr fontId="7" type="noConversion"/>
  </si>
  <si>
    <t>평화</t>
    <phoneticPr fontId="4" type="noConversion"/>
  </si>
  <si>
    <t>성내</t>
    <phoneticPr fontId="4" type="noConversion"/>
  </si>
  <si>
    <t>소  계</t>
    <phoneticPr fontId="7" type="noConversion"/>
  </si>
  <si>
    <t>공단</t>
    <phoneticPr fontId="4" type="noConversion"/>
  </si>
  <si>
    <t>소  계</t>
    <phoneticPr fontId="7" type="noConversion"/>
  </si>
  <si>
    <t>동부</t>
    <phoneticPr fontId="4" type="noConversion"/>
  </si>
  <si>
    <t>소  계</t>
    <phoneticPr fontId="7" type="noConversion"/>
  </si>
  <si>
    <t>지례</t>
    <phoneticPr fontId="4" type="noConversion"/>
  </si>
  <si>
    <t>지례</t>
    <phoneticPr fontId="7" type="noConversion"/>
  </si>
  <si>
    <t>소 계</t>
    <phoneticPr fontId="7" type="noConversion"/>
  </si>
  <si>
    <t>영동</t>
    <phoneticPr fontId="4" type="noConversion"/>
  </si>
  <si>
    <t>궁천</t>
    <phoneticPr fontId="7" type="noConversion"/>
  </si>
  <si>
    <t>궁천-1</t>
    <phoneticPr fontId="7" type="noConversion"/>
  </si>
  <si>
    <t>광역</t>
    <phoneticPr fontId="7" type="noConversion"/>
  </si>
  <si>
    <t>구미광역</t>
    <phoneticPr fontId="7" type="noConversion"/>
  </si>
  <si>
    <t>소 계</t>
    <phoneticPr fontId="7" type="noConversion"/>
  </si>
  <si>
    <t>소규모</t>
    <phoneticPr fontId="7" type="noConversion"/>
  </si>
  <si>
    <t>2015년</t>
    <phoneticPr fontId="7" type="noConversion"/>
  </si>
  <si>
    <t>자연적 증가급수인구(인)</t>
    <phoneticPr fontId="7" type="noConversion"/>
  </si>
  <si>
    <t>장래 계획급수인구(인)</t>
    <phoneticPr fontId="7" type="noConversion"/>
  </si>
  <si>
    <t>사회적 유입급수인구(인)</t>
    <phoneticPr fontId="7" type="noConversion"/>
  </si>
  <si>
    <t xml:space="preserve">마을상수도는 급수인구 산정시 제외함, </t>
    <phoneticPr fontId="4" type="noConversion"/>
  </si>
  <si>
    <t>미급수</t>
    <phoneticPr fontId="7" type="noConversion"/>
  </si>
  <si>
    <t>마을상수포함</t>
    <phoneticPr fontId="4" type="noConversion"/>
  </si>
  <si>
    <t>마을상수제외</t>
    <phoneticPr fontId="4" type="noConversion"/>
  </si>
  <si>
    <t>광역</t>
    <phoneticPr fontId="7" type="noConversion"/>
  </si>
  <si>
    <t>광역</t>
    <phoneticPr fontId="7" type="noConversion"/>
  </si>
  <si>
    <t>광역</t>
    <phoneticPr fontId="7" type="noConversion"/>
  </si>
  <si>
    <t>마을</t>
    <phoneticPr fontId="7" type="noConversion"/>
  </si>
  <si>
    <t>지경</t>
    <phoneticPr fontId="7" type="noConversion"/>
  </si>
  <si>
    <t>소규모</t>
    <phoneticPr fontId="7" type="noConversion"/>
  </si>
  <si>
    <t>원곡</t>
    <phoneticPr fontId="7" type="noConversion"/>
  </si>
  <si>
    <t>봉곡</t>
    <phoneticPr fontId="7" type="noConversion"/>
  </si>
  <si>
    <t>갈항</t>
    <phoneticPr fontId="7" type="noConversion"/>
  </si>
  <si>
    <t>삼가</t>
    <phoneticPr fontId="7" type="noConversion"/>
  </si>
  <si>
    <t>혁신도시</t>
    <phoneticPr fontId="7" type="noConversion"/>
  </si>
  <si>
    <t>지방</t>
  </si>
  <si>
    <t>지방</t>
    <phoneticPr fontId="7" type="noConversion"/>
  </si>
  <si>
    <t>능청</t>
    <phoneticPr fontId="7" type="noConversion"/>
  </si>
  <si>
    <t>도치랑</t>
    <phoneticPr fontId="7" type="noConversion"/>
  </si>
  <si>
    <t>용문산</t>
    <phoneticPr fontId="7" type="noConversion"/>
  </si>
  <si>
    <t>능점</t>
    <phoneticPr fontId="7" type="noConversion"/>
  </si>
  <si>
    <t>지방</t>
    <phoneticPr fontId="7" type="noConversion"/>
  </si>
  <si>
    <t>김천</t>
  </si>
  <si>
    <t>김천</t>
    <phoneticPr fontId="7" type="noConversion"/>
  </si>
  <si>
    <t>미급수</t>
    <phoneticPr fontId="7" type="noConversion"/>
  </si>
  <si>
    <t>평화</t>
  </si>
  <si>
    <t>송죽1리</t>
    <phoneticPr fontId="4" type="noConversion"/>
  </si>
  <si>
    <t>평화</t>
    <phoneticPr fontId="7" type="noConversion"/>
  </si>
  <si>
    <t>자산동</t>
    <phoneticPr fontId="4" type="noConversion"/>
  </si>
  <si>
    <t>지방</t>
    <phoneticPr fontId="7" type="noConversion"/>
  </si>
  <si>
    <t>미급수</t>
    <phoneticPr fontId="7" type="noConversion"/>
  </si>
  <si>
    <t>소규모</t>
    <phoneticPr fontId="7" type="noConversion"/>
  </si>
  <si>
    <t>미급수</t>
    <phoneticPr fontId="7" type="noConversion"/>
  </si>
  <si>
    <t>마을</t>
    <phoneticPr fontId="7" type="noConversion"/>
  </si>
  <si>
    <t>광역</t>
    <phoneticPr fontId="7" type="noConversion"/>
  </si>
  <si>
    <t>소규모</t>
    <phoneticPr fontId="7" type="noConversion"/>
  </si>
  <si>
    <t>본리</t>
    <phoneticPr fontId="7" type="noConversion"/>
  </si>
  <si>
    <t>미륵당</t>
    <phoneticPr fontId="7" type="noConversion"/>
  </si>
  <si>
    <t>지방</t>
    <phoneticPr fontId="7" type="noConversion"/>
  </si>
  <si>
    <t>마을</t>
    <phoneticPr fontId="7" type="noConversion"/>
  </si>
  <si>
    <t>새말</t>
    <phoneticPr fontId="7" type="noConversion"/>
  </si>
  <si>
    <t>지방</t>
    <phoneticPr fontId="7" type="noConversion"/>
  </si>
  <si>
    <t>평화</t>
    <phoneticPr fontId="7" type="noConversion"/>
  </si>
  <si>
    <t>소규모</t>
    <phoneticPr fontId="7" type="noConversion"/>
  </si>
  <si>
    <t>미급수</t>
    <phoneticPr fontId="7" type="noConversion"/>
  </si>
  <si>
    <t>지례</t>
    <phoneticPr fontId="7" type="noConversion"/>
  </si>
  <si>
    <t>미급수</t>
    <phoneticPr fontId="7" type="noConversion"/>
  </si>
  <si>
    <t>지례</t>
    <phoneticPr fontId="7" type="noConversion"/>
  </si>
  <si>
    <t>소규모</t>
    <phoneticPr fontId="7" type="noConversion"/>
  </si>
  <si>
    <t>용수수요량</t>
  </si>
  <si>
    <r>
      <t>2020</t>
    </r>
    <r>
      <rPr>
        <sz val="10"/>
        <color rgb="FF000000"/>
        <rFont val="HY울릉도M"/>
        <family val="1"/>
        <charset val="129"/>
      </rPr>
      <t>년</t>
    </r>
  </si>
  <si>
    <r>
      <t>2025</t>
    </r>
    <r>
      <rPr>
        <sz val="10"/>
        <color rgb="FF000000"/>
        <rFont val="HY울릉도M"/>
        <family val="1"/>
        <charset val="129"/>
      </rPr>
      <t>년</t>
    </r>
  </si>
  <si>
    <r>
      <t>2030</t>
    </r>
    <r>
      <rPr>
        <sz val="10"/>
        <color rgb="FF000000"/>
        <rFont val="HY울릉도M"/>
        <family val="1"/>
        <charset val="129"/>
      </rPr>
      <t>년</t>
    </r>
  </si>
  <si>
    <r>
      <t>2035</t>
    </r>
    <r>
      <rPr>
        <sz val="10"/>
        <color rgb="FF000000"/>
        <rFont val="HY울릉도M"/>
        <family val="1"/>
        <charset val="129"/>
      </rPr>
      <t>년</t>
    </r>
  </si>
  <si>
    <t>구성면 급수구역</t>
  </si>
  <si>
    <t>양각리</t>
    <phoneticPr fontId="4" type="noConversion"/>
  </si>
  <si>
    <t>하강리</t>
    <phoneticPr fontId="4" type="noConversion"/>
  </si>
  <si>
    <t>흥평리</t>
    <phoneticPr fontId="4" type="noConversion"/>
  </si>
  <si>
    <t>송죽리</t>
    <phoneticPr fontId="4" type="noConversion"/>
  </si>
  <si>
    <t>광명리</t>
    <phoneticPr fontId="4" type="noConversion"/>
  </si>
  <si>
    <t>금평리</t>
    <phoneticPr fontId="4" type="noConversion"/>
  </si>
  <si>
    <t>구미리</t>
    <phoneticPr fontId="4" type="noConversion"/>
  </si>
  <si>
    <t>임평리</t>
    <phoneticPr fontId="4" type="noConversion"/>
  </si>
  <si>
    <t>작내리</t>
    <phoneticPr fontId="4" type="noConversion"/>
  </si>
  <si>
    <t>상거리</t>
    <phoneticPr fontId="4" type="noConversion"/>
  </si>
  <si>
    <t>상좌원리</t>
    <phoneticPr fontId="4" type="noConversion"/>
  </si>
  <si>
    <t>상원리</t>
    <phoneticPr fontId="4" type="noConversion"/>
  </si>
  <si>
    <t>미평리</t>
    <phoneticPr fontId="4" type="noConversion"/>
  </si>
  <si>
    <t>구성배수지</t>
  </si>
  <si>
    <r>
      <t xml:space="preserve">급수인구 </t>
    </r>
    <r>
      <rPr>
        <sz val="10"/>
        <color rgb="FF000000"/>
        <rFont val="-윤고딕120"/>
        <family val="1"/>
        <charset val="129"/>
      </rPr>
      <t>(</t>
    </r>
    <r>
      <rPr>
        <sz val="10"/>
        <color rgb="FF000000"/>
        <rFont val="HY울릉도M"/>
        <family val="1"/>
        <charset val="129"/>
      </rPr>
      <t>인</t>
    </r>
    <r>
      <rPr>
        <sz val="10"/>
        <color rgb="FF000000"/>
        <rFont val="-윤고딕120"/>
        <family val="1"/>
        <charset val="129"/>
      </rPr>
      <t>)</t>
    </r>
  </si>
  <si>
    <r>
      <t>원단위</t>
    </r>
    <r>
      <rPr>
        <sz val="10"/>
        <color rgb="FF000000"/>
        <rFont val="-윤고딕120"/>
        <family val="1"/>
        <charset val="129"/>
      </rPr>
      <t>(</t>
    </r>
    <r>
      <rPr>
        <sz val="10"/>
        <color rgb="FF000000"/>
        <rFont val="HY울릉도M"/>
        <family val="1"/>
        <charset val="129"/>
      </rPr>
      <t>일최대</t>
    </r>
    <r>
      <rPr>
        <sz val="10"/>
        <color rgb="FF000000"/>
        <rFont val="-윤고딕120"/>
        <family val="1"/>
        <charset val="129"/>
      </rPr>
      <t xml:space="preserve">) </t>
    </r>
    <r>
      <rPr>
        <sz val="11"/>
        <color rgb="FF000000"/>
        <rFont val="-윤고딕120"/>
        <family val="1"/>
        <charset val="129"/>
      </rPr>
      <t>(Lpcd)</t>
    </r>
  </si>
  <si>
    <r>
      <t xml:space="preserve">용수수요량 계 </t>
    </r>
    <r>
      <rPr>
        <sz val="10"/>
        <color rgb="FF000000"/>
        <rFont val="-윤고딕120"/>
        <family val="1"/>
        <charset val="129"/>
      </rPr>
      <t>(m</t>
    </r>
    <r>
      <rPr>
        <vertAlign val="superscript"/>
        <sz val="10"/>
        <color rgb="FF000000"/>
        <rFont val="-윤고딕120"/>
        <family val="1"/>
        <charset val="129"/>
      </rPr>
      <t>3</t>
    </r>
    <r>
      <rPr>
        <sz val="10"/>
        <color rgb="FF000000"/>
        <rFont val="-윤고딕120"/>
        <family val="1"/>
        <charset val="129"/>
      </rPr>
      <t>/</t>
    </r>
    <r>
      <rPr>
        <sz val="10"/>
        <color rgb="FF000000"/>
        <rFont val="HY울릉도M"/>
        <family val="1"/>
        <charset val="129"/>
      </rPr>
      <t>일</t>
    </r>
    <r>
      <rPr>
        <sz val="10"/>
        <color rgb="FF000000"/>
        <rFont val="-윤고딕120"/>
        <family val="1"/>
        <charset val="129"/>
      </rPr>
      <t>)</t>
    </r>
  </si>
  <si>
    <r>
      <t xml:space="preserve">용수수요량 </t>
    </r>
    <r>
      <rPr>
        <sz val="10"/>
        <color rgb="FF000000"/>
        <rFont val="-윤고딕120"/>
        <family val="1"/>
        <charset val="129"/>
      </rPr>
      <t>(m</t>
    </r>
    <r>
      <rPr>
        <vertAlign val="superscript"/>
        <sz val="10"/>
        <color rgb="FF000000"/>
        <rFont val="-윤고딕120"/>
        <family val="1"/>
        <charset val="129"/>
      </rPr>
      <t>3</t>
    </r>
    <r>
      <rPr>
        <sz val="10"/>
        <color rgb="FF000000"/>
        <rFont val="-윤고딕120"/>
        <family val="1"/>
        <charset val="129"/>
      </rPr>
      <t>/</t>
    </r>
    <r>
      <rPr>
        <sz val="10"/>
        <color rgb="FF000000"/>
        <rFont val="HY울릉도M"/>
        <family val="1"/>
        <charset val="129"/>
      </rPr>
      <t>일</t>
    </r>
    <r>
      <rPr>
        <sz val="10"/>
        <color rgb="FF000000"/>
        <rFont val="-윤고딕120"/>
        <family val="1"/>
        <charset val="129"/>
      </rPr>
      <t>)</t>
    </r>
  </si>
  <si>
    <r>
      <t xml:space="preserve">소화용수량 </t>
    </r>
    <r>
      <rPr>
        <sz val="10"/>
        <color rgb="FF000000"/>
        <rFont val="-윤고딕120"/>
        <family val="1"/>
        <charset val="129"/>
      </rPr>
      <t>(m</t>
    </r>
    <r>
      <rPr>
        <vertAlign val="superscript"/>
        <sz val="10"/>
        <color rgb="FF000000"/>
        <rFont val="-윤고딕120"/>
        <family val="1"/>
        <charset val="129"/>
      </rPr>
      <t>3</t>
    </r>
    <r>
      <rPr>
        <sz val="10"/>
        <color rgb="FF000000"/>
        <rFont val="-윤고딕120"/>
        <family val="1"/>
        <charset val="129"/>
      </rPr>
      <t>/</t>
    </r>
    <r>
      <rPr>
        <sz val="10"/>
        <color rgb="FF000000"/>
        <rFont val="HY울릉도M"/>
        <family val="1"/>
        <charset val="129"/>
      </rPr>
      <t>일</t>
    </r>
    <r>
      <rPr>
        <sz val="10"/>
        <color rgb="FF000000"/>
        <rFont val="-윤고딕120"/>
        <family val="1"/>
        <charset val="129"/>
      </rPr>
      <t>)</t>
    </r>
  </si>
  <si>
    <r>
      <t xml:space="preserve">시설용량 </t>
    </r>
    <r>
      <rPr>
        <sz val="10"/>
        <color rgb="FF000000"/>
        <rFont val="-윤고딕120"/>
        <family val="1"/>
        <charset val="129"/>
      </rPr>
      <t>(m</t>
    </r>
    <r>
      <rPr>
        <vertAlign val="superscript"/>
        <sz val="10"/>
        <color rgb="FF000000"/>
        <rFont val="-윤고딕120"/>
        <family val="1"/>
        <charset val="129"/>
      </rPr>
      <t>3</t>
    </r>
    <r>
      <rPr>
        <sz val="10"/>
        <color rgb="FF000000"/>
        <rFont val="-윤고딕120"/>
        <family val="1"/>
        <charset val="129"/>
      </rPr>
      <t>)</t>
    </r>
  </si>
  <si>
    <r>
      <t xml:space="preserve">체류시간검토 </t>
    </r>
    <r>
      <rPr>
        <sz val="10"/>
        <color rgb="FF000000"/>
        <rFont val="-윤고딕120"/>
        <family val="1"/>
        <charset val="129"/>
      </rPr>
      <t>(h)</t>
    </r>
  </si>
  <si>
    <t>어모면 급수구역</t>
  </si>
  <si>
    <t>중왕리</t>
  </si>
  <si>
    <t>옥율리</t>
  </si>
  <si>
    <t>남산리</t>
  </si>
  <si>
    <t>다남리</t>
  </si>
  <si>
    <t>군자리</t>
  </si>
  <si>
    <t>덕마리</t>
  </si>
  <si>
    <t>구례리</t>
  </si>
  <si>
    <t>옥계리</t>
  </si>
  <si>
    <t>도암리</t>
  </si>
  <si>
    <t>은기리</t>
  </si>
  <si>
    <t>동좌리</t>
  </si>
  <si>
    <t>태화1리</t>
  </si>
  <si>
    <t>봉명</t>
  </si>
  <si>
    <t>가매기</t>
  </si>
  <si>
    <t>태화2리</t>
  </si>
  <si>
    <t>태평1</t>
  </si>
  <si>
    <t>태평2</t>
  </si>
  <si>
    <t>태화3리</t>
  </si>
  <si>
    <t>평촌</t>
  </si>
  <si>
    <t>창촌</t>
  </si>
  <si>
    <t>상금1리</t>
  </si>
  <si>
    <t>중리</t>
  </si>
  <si>
    <t>상리</t>
  </si>
  <si>
    <t>상금2리</t>
  </si>
  <si>
    <t>금화</t>
  </si>
  <si>
    <t>신암1리</t>
  </si>
  <si>
    <t>신촌(봉산)</t>
  </si>
  <si>
    <t>고도암</t>
  </si>
  <si>
    <t>신암2리</t>
  </si>
  <si>
    <t>외가성</t>
  </si>
  <si>
    <t>내가성</t>
  </si>
  <si>
    <t>신기(봉산)</t>
  </si>
  <si>
    <t>광천1리</t>
  </si>
  <si>
    <t>시목</t>
  </si>
  <si>
    <t>죽막</t>
  </si>
  <si>
    <t>돈목</t>
  </si>
  <si>
    <t>송라</t>
  </si>
  <si>
    <t>곤천</t>
  </si>
  <si>
    <t>광동</t>
  </si>
  <si>
    <t>당마루</t>
  </si>
  <si>
    <t>용수사용량</t>
  </si>
  <si>
    <t>지례면 및 대덕면</t>
  </si>
  <si>
    <t>지례면</t>
  </si>
  <si>
    <t>교리</t>
  </si>
  <si>
    <t>상부리</t>
  </si>
  <si>
    <t>도곡리</t>
  </si>
  <si>
    <t>관덕리</t>
  </si>
  <si>
    <t>여배리</t>
  </si>
  <si>
    <t>대덕면</t>
  </si>
  <si>
    <t>연화리</t>
  </si>
  <si>
    <t>가례리</t>
  </si>
  <si>
    <t>조룡리</t>
  </si>
  <si>
    <t>추량리</t>
  </si>
  <si>
    <t>관기리</t>
  </si>
  <si>
    <t>화전리</t>
  </si>
  <si>
    <t>중산리</t>
  </si>
  <si>
    <t>지례배수지</t>
    <phoneticPr fontId="4" type="noConversion"/>
  </si>
  <si>
    <t>대덕배수지</t>
    <phoneticPr fontId="4" type="noConversion"/>
  </si>
  <si>
    <t>KC-01-10</t>
    <phoneticPr fontId="7" type="noConversion"/>
  </si>
  <si>
    <t>KC-01-10</t>
    <phoneticPr fontId="7" type="noConversion"/>
  </si>
  <si>
    <t>KC-01-02</t>
    <phoneticPr fontId="7" type="noConversion"/>
  </si>
  <si>
    <t>KC-02-02</t>
    <phoneticPr fontId="7" type="noConversion"/>
  </si>
  <si>
    <t>KC-02-01</t>
    <phoneticPr fontId="7" type="noConversion"/>
  </si>
  <si>
    <t>KC-01-03</t>
    <phoneticPr fontId="7" type="noConversion"/>
  </si>
  <si>
    <t>KC-01-11</t>
    <phoneticPr fontId="7" type="noConversion"/>
  </si>
  <si>
    <t>KC-02-08</t>
    <phoneticPr fontId="7" type="noConversion"/>
  </si>
  <si>
    <t>KC-03-03</t>
    <phoneticPr fontId="7" type="noConversion"/>
  </si>
  <si>
    <t>KC-01-12</t>
    <phoneticPr fontId="7" type="noConversion"/>
  </si>
  <si>
    <t>AP-01-03</t>
  </si>
  <si>
    <t>AP-01-03</t>
    <phoneticPr fontId="7" type="noConversion"/>
  </si>
  <si>
    <t>AP-01-02</t>
  </si>
  <si>
    <t>AP-01-02</t>
    <phoneticPr fontId="7" type="noConversion"/>
  </si>
  <si>
    <t>AP-01-02</t>
    <phoneticPr fontId="7" type="noConversion"/>
  </si>
  <si>
    <t>AP-01-03</t>
    <phoneticPr fontId="7" type="noConversion"/>
  </si>
  <si>
    <t>AP-01-01</t>
    <phoneticPr fontId="7" type="noConversion"/>
  </si>
  <si>
    <t>KC-04-01</t>
  </si>
  <si>
    <t>KC-04-01</t>
    <phoneticPr fontId="7" type="noConversion"/>
  </si>
  <si>
    <t>AP-01-01</t>
  </si>
  <si>
    <t>AP-01-01</t>
    <phoneticPr fontId="7" type="noConversion"/>
  </si>
  <si>
    <t>AP-02-01</t>
  </si>
  <si>
    <t>AP-02-01</t>
    <phoneticPr fontId="7" type="noConversion"/>
  </si>
  <si>
    <t>AP-01-03</t>
    <phoneticPr fontId="7" type="noConversion"/>
  </si>
  <si>
    <t>KC-04-01</t>
    <phoneticPr fontId="7" type="noConversion"/>
  </si>
  <si>
    <t>KC-03-03</t>
  </si>
  <si>
    <t>KC-03-03</t>
    <phoneticPr fontId="7" type="noConversion"/>
  </si>
  <si>
    <t>KC-03-02</t>
  </si>
  <si>
    <t>KC-03-02</t>
    <phoneticPr fontId="7" type="noConversion"/>
  </si>
  <si>
    <t>KC-03-01</t>
  </si>
  <si>
    <t>KC-03-01</t>
    <phoneticPr fontId="7" type="noConversion"/>
  </si>
  <si>
    <t>KC-02-08</t>
  </si>
  <si>
    <t>KC-02-08</t>
    <phoneticPr fontId="7" type="noConversion"/>
  </si>
  <si>
    <t>KC-01-12</t>
  </si>
  <si>
    <t>KC-01-12</t>
    <phoneticPr fontId="7" type="noConversion"/>
  </si>
  <si>
    <t>KC-01-13</t>
  </si>
  <si>
    <t>KC-01-13</t>
    <phoneticPr fontId="7" type="noConversion"/>
  </si>
  <si>
    <t>KC-04-04</t>
  </si>
  <si>
    <t>KC-04-04</t>
    <phoneticPr fontId="7" type="noConversion"/>
  </si>
  <si>
    <t>KC-04-05</t>
  </si>
  <si>
    <t>KC-04-05</t>
    <phoneticPr fontId="7" type="noConversion"/>
  </si>
  <si>
    <t>KC-04-04</t>
    <phoneticPr fontId="7" type="noConversion"/>
  </si>
  <si>
    <t>KC-01-11</t>
  </si>
  <si>
    <t>KC-01-11</t>
    <phoneticPr fontId="7" type="noConversion"/>
  </si>
  <si>
    <t>소규모</t>
    <phoneticPr fontId="7" type="noConversion"/>
  </si>
  <si>
    <t>감문면</t>
    <phoneticPr fontId="7" type="noConversion"/>
  </si>
  <si>
    <t>노오래</t>
    <phoneticPr fontId="7" type="noConversion"/>
  </si>
  <si>
    <t>마을</t>
    <phoneticPr fontId="7" type="noConversion"/>
  </si>
  <si>
    <t>KC-01-15</t>
  </si>
  <si>
    <t>KC-01-15</t>
    <phoneticPr fontId="7" type="noConversion"/>
  </si>
  <si>
    <t>KC-01-14</t>
    <phoneticPr fontId="7" type="noConversion"/>
  </si>
  <si>
    <t>JG-01-01</t>
  </si>
  <si>
    <t>JG-01-01</t>
    <phoneticPr fontId="7" type="noConversion"/>
  </si>
  <si>
    <t>JG-01-02</t>
    <phoneticPr fontId="7" type="noConversion"/>
  </si>
  <si>
    <t>KC-02-04</t>
    <phoneticPr fontId="7" type="noConversion"/>
  </si>
  <si>
    <t>KC-01-04</t>
    <phoneticPr fontId="7" type="noConversion"/>
  </si>
  <si>
    <t>KC-02-05</t>
  </si>
  <si>
    <t>KC-01-10</t>
    <phoneticPr fontId="7" type="noConversion"/>
  </si>
  <si>
    <t>KC-02-03</t>
  </si>
  <si>
    <t>KC-02-03</t>
    <phoneticPr fontId="7" type="noConversion"/>
  </si>
  <si>
    <t>KC-02-04</t>
  </si>
  <si>
    <t>KC-02-04</t>
    <phoneticPr fontId="7" type="noConversion"/>
  </si>
  <si>
    <t>KC-02-06</t>
  </si>
  <si>
    <t>KC-02-06</t>
    <phoneticPr fontId="7" type="noConversion"/>
  </si>
  <si>
    <t>평화</t>
    <phoneticPr fontId="7" type="noConversion"/>
  </si>
  <si>
    <t>KC-02-07</t>
  </si>
  <si>
    <t>KC-01-06</t>
  </si>
  <si>
    <t>KC-01-06</t>
    <phoneticPr fontId="7" type="noConversion"/>
  </si>
  <si>
    <t>KC-01-07</t>
  </si>
  <si>
    <t>KC-01-07</t>
    <phoneticPr fontId="7" type="noConversion"/>
  </si>
  <si>
    <t>KC-01-08</t>
  </si>
  <si>
    <t>KC-01-08</t>
    <phoneticPr fontId="7" type="noConversion"/>
  </si>
  <si>
    <t>KC-01-09</t>
  </si>
  <si>
    <t>KC-01-09</t>
    <phoneticPr fontId="7" type="noConversion"/>
  </si>
  <si>
    <t>대신동</t>
    <phoneticPr fontId="4" type="noConversion"/>
  </si>
  <si>
    <t>지좌동</t>
    <phoneticPr fontId="7" type="noConversion"/>
  </si>
  <si>
    <t>덕곡동</t>
    <phoneticPr fontId="7" type="noConversion"/>
  </si>
  <si>
    <t>KC-04-02</t>
  </si>
  <si>
    <t>KC-04-02</t>
    <phoneticPr fontId="7" type="noConversion"/>
  </si>
  <si>
    <t>KC-04-03</t>
  </si>
  <si>
    <t>KC-04-03</t>
    <phoneticPr fontId="7" type="noConversion"/>
  </si>
  <si>
    <t>AP-02-01</t>
    <phoneticPr fontId="7" type="noConversion"/>
  </si>
  <si>
    <t>KC-01-01</t>
    <phoneticPr fontId="4" type="noConversion"/>
  </si>
  <si>
    <t>KC-01-02</t>
  </si>
  <si>
    <t>KC-01-03</t>
  </si>
  <si>
    <t>KC-01-04</t>
  </si>
  <si>
    <t>KC-01-05</t>
  </si>
  <si>
    <t>KC-01-10</t>
  </si>
  <si>
    <t>KC-01-14</t>
  </si>
  <si>
    <t>KC-02-01</t>
    <phoneticPr fontId="4" type="noConversion"/>
  </si>
  <si>
    <t>KC-02-02</t>
  </si>
  <si>
    <t>KC-03-01</t>
    <phoneticPr fontId="4" type="noConversion"/>
  </si>
  <si>
    <t>KC-04-01</t>
    <phoneticPr fontId="7" type="noConversion"/>
  </si>
  <si>
    <t>JG-01-01</t>
    <phoneticPr fontId="4" type="noConversion"/>
  </si>
  <si>
    <t>JG-01-02</t>
    <phoneticPr fontId="4" type="noConversion"/>
  </si>
  <si>
    <t>AP-01-01</t>
    <phoneticPr fontId="4" type="noConversion"/>
  </si>
  <si>
    <t>AP-02-01</t>
    <phoneticPr fontId="4" type="noConversion"/>
  </si>
  <si>
    <t>KC-01-01</t>
    <phoneticPr fontId="7" type="noConversion"/>
  </si>
  <si>
    <t>KC-02-07</t>
    <phoneticPr fontId="7" type="noConversion"/>
  </si>
  <si>
    <t>KC-02-06</t>
    <phoneticPr fontId="7" type="noConversion"/>
  </si>
  <si>
    <t>KC-02-08</t>
    <phoneticPr fontId="7" type="noConversion"/>
  </si>
  <si>
    <t>KC-01-05</t>
    <phoneticPr fontId="7" type="noConversion"/>
  </si>
  <si>
    <t>KC-01-08</t>
    <phoneticPr fontId="7" type="noConversion"/>
  </si>
  <si>
    <t>동부</t>
  </si>
  <si>
    <t>소규모</t>
  </si>
  <si>
    <t>봉산면</t>
    <phoneticPr fontId="7" type="noConversion"/>
  </si>
  <si>
    <t>부상1리</t>
  </si>
  <si>
    <t>남곡리</t>
  </si>
  <si>
    <t>아포읍</t>
    <phoneticPr fontId="7" type="noConversion"/>
  </si>
  <si>
    <t>은림리</t>
  </si>
  <si>
    <t>삼산리</t>
  </si>
  <si>
    <t>지방</t>
    <phoneticPr fontId="7" type="noConversion"/>
  </si>
  <si>
    <t>지방</t>
    <phoneticPr fontId="7" type="noConversion"/>
  </si>
  <si>
    <t>아포읍</t>
    <phoneticPr fontId="4" type="noConversion"/>
  </si>
  <si>
    <t>1단계</t>
    <phoneticPr fontId="4" type="noConversion"/>
  </si>
  <si>
    <t>급수인구</t>
    <phoneticPr fontId="4" type="noConversion"/>
  </si>
  <si>
    <t>가구</t>
    <phoneticPr fontId="4" type="noConversion"/>
  </si>
  <si>
    <t>원단위</t>
    <phoneticPr fontId="4" type="noConversion"/>
  </si>
  <si>
    <t>일최대</t>
    <phoneticPr fontId="4" type="noConversion"/>
  </si>
  <si>
    <t>2단계</t>
    <phoneticPr fontId="4" type="noConversion"/>
  </si>
  <si>
    <t>3단계</t>
    <phoneticPr fontId="4" type="noConversion"/>
  </si>
  <si>
    <t>별도</t>
    <phoneticPr fontId="4" type="noConversion"/>
  </si>
  <si>
    <t>농소면</t>
    <phoneticPr fontId="4" type="noConversion"/>
  </si>
  <si>
    <t>남면</t>
    <phoneticPr fontId="4" type="noConversion"/>
  </si>
  <si>
    <t>개령면</t>
    <phoneticPr fontId="4" type="noConversion"/>
  </si>
  <si>
    <t>감문면</t>
    <phoneticPr fontId="4" type="noConversion"/>
  </si>
  <si>
    <t>어모면</t>
    <phoneticPr fontId="4" type="noConversion"/>
  </si>
  <si>
    <t>봉산면</t>
    <phoneticPr fontId="4" type="noConversion"/>
  </si>
  <si>
    <t>대항면</t>
    <phoneticPr fontId="4" type="noConversion"/>
  </si>
  <si>
    <t>감천면</t>
    <phoneticPr fontId="4" type="noConversion"/>
  </si>
  <si>
    <t>조마면</t>
    <phoneticPr fontId="4" type="noConversion"/>
  </si>
  <si>
    <t>구성면</t>
    <phoneticPr fontId="4" type="noConversion"/>
  </si>
  <si>
    <t>지례면</t>
    <phoneticPr fontId="4" type="noConversion"/>
  </si>
  <si>
    <t>부항면</t>
    <phoneticPr fontId="4" type="noConversion"/>
  </si>
  <si>
    <t>대덕면</t>
    <phoneticPr fontId="4" type="noConversion"/>
  </si>
  <si>
    <t>증산면</t>
    <phoneticPr fontId="4" type="noConversion"/>
  </si>
  <si>
    <t>별도</t>
    <phoneticPr fontId="4" type="noConversion"/>
  </si>
  <si>
    <t>읍</t>
    <phoneticPr fontId="4" type="noConversion"/>
  </si>
  <si>
    <t>면</t>
    <phoneticPr fontId="4" type="noConversion"/>
  </si>
  <si>
    <t>소계</t>
    <phoneticPr fontId="4" type="noConversion"/>
  </si>
  <si>
    <t>-</t>
    <phoneticPr fontId="4" type="noConversion"/>
  </si>
  <si>
    <t>읍면</t>
    <phoneticPr fontId="4" type="noConversion"/>
  </si>
  <si>
    <t>단계</t>
    <phoneticPr fontId="4" type="noConversion"/>
  </si>
  <si>
    <t>지방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</si>
</sst>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5">
    <numFmt numFmtId="5" formatCode="&quot;₩&quot;#,##0;\-&quot;₩&quot;#,##0"/>
    <numFmt numFmtId="7" formatCode="&quot;₩&quot;#,##0.00;\-&quot;₩&quot;#,##0.00"/>
    <numFmt numFmtId="41" formatCode="_-* #,##0_-;\-* #,##0_-;_-* &quot;-&quot;_-;_-@_-"/>
    <numFmt numFmtId="176" formatCode="_ * #,##0_ ;_ * \-#,##0_ ;_ * &quot;-&quot;_ ;_ @_ "/>
    <numFmt numFmtId="177" formatCode="General&quot;년&quot;"/>
    <numFmt numFmtId="178" formatCode="#,##0;[Red]#,##0"/>
    <numFmt numFmtId="179" formatCode="_ * #,##0.00_ ;_ * \-#,##0.00_ ;_ * &quot;-&quot;??_ ;_ @_ "/>
    <numFmt numFmtId="180" formatCode="&quot;₩&quot;#,##0;&quot;₩&quot;&quot;₩&quot;\-#,##0"/>
    <numFmt numFmtId="181" formatCode="&quot;₩&quot;#,##0.00;&quot;₩&quot;&quot;₩&quot;\-#,##0.00"/>
    <numFmt numFmtId="182" formatCode="\$#.00"/>
    <numFmt numFmtId="183" formatCode="%#.00"/>
    <numFmt numFmtId="184" formatCode="#.00"/>
    <numFmt numFmtId="185" formatCode="#,##0."/>
    <numFmt numFmtId="186" formatCode="\$#."/>
    <numFmt numFmtId="187" formatCode="#."/>
    <numFmt numFmtId="188" formatCode="#,##0.000000000;[Red]\-#,##0.000000000"/>
    <numFmt numFmtId="189" formatCode="#,##0_);[Red]\(#,##0\)"/>
    <numFmt numFmtId="190" formatCode="#,##0\ ;[Red]&quot;△&quot;\ #,##0\ ;&quot;-&quot;\ \ ;@"/>
    <numFmt numFmtId="191" formatCode="##0&quot;년&quot;\ ;[Red]&quot;△&quot;\ ##0&quot;년&quot;\ ;&quot;-&quot;\ \ ;@"/>
    <numFmt numFmtId="192" formatCode="#,##0.0\ ;[Red]&quot;△&quot;\ #,##0.0\ ;&quot;-&quot;\ \ ;@"/>
    <numFmt numFmtId="193" formatCode="_-* #,##0.0_-;\-* #,##0.0_-;_-* &quot;-&quot;?_-;_-@_-"/>
    <numFmt numFmtId="194" formatCode="0_);[Red]\(0\)"/>
    <numFmt numFmtId="195" formatCode="0.0_);[Red]\(0.0\)"/>
    <numFmt numFmtId="196" formatCode="0.0"/>
    <numFmt numFmtId="197" formatCode="_-* #,##0_-;\-* #,##0_-;_-* &quot;-&quot;??_-;_-@_-"/>
  </numFmts>
  <fonts count="60">
    <font>
      <sz val="12"/>
      <name val="HY울릉도M"/>
      <family val="1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2"/>
      <name val="HY울릉도M"/>
      <family val="1"/>
      <charset val="129"/>
    </font>
    <font>
      <sz val="8"/>
      <name val="HY울릉도M"/>
      <family val="1"/>
      <charset val="129"/>
    </font>
    <font>
      <sz val="11"/>
      <name val="돋움"/>
      <family val="3"/>
      <charset val="129"/>
    </font>
    <font>
      <sz val="12"/>
      <name val="바탕체"/>
      <family val="1"/>
      <charset val="129"/>
    </font>
    <font>
      <sz val="8"/>
      <name val="돋움"/>
      <family val="3"/>
      <charset val="129"/>
    </font>
    <font>
      <sz val="10"/>
      <name val="Arial"/>
      <family val="2"/>
    </font>
    <font>
      <sz val="1"/>
      <color indexed="16"/>
      <name val="Courier"/>
      <family val="3"/>
    </font>
    <font>
      <sz val="1"/>
      <color indexed="8"/>
      <name val="Courier"/>
      <family val="3"/>
    </font>
    <font>
      <sz val="11"/>
      <color indexed="8"/>
      <name val="돋움"/>
      <family val="3"/>
      <charset val="129"/>
    </font>
    <font>
      <b/>
      <sz val="1"/>
      <color indexed="8"/>
      <name val="Courier"/>
      <family val="3"/>
    </font>
    <font>
      <sz val="10"/>
      <color indexed="8"/>
      <name val="맑은 고딕"/>
      <family val="3"/>
      <charset val="129"/>
    </font>
    <font>
      <sz val="10"/>
      <color indexed="9"/>
      <name val="맑은 고딕"/>
      <family val="3"/>
      <charset val="129"/>
    </font>
    <font>
      <sz val="10"/>
      <color indexed="10"/>
      <name val="맑은 고딕"/>
      <family val="3"/>
      <charset val="129"/>
    </font>
    <font>
      <b/>
      <sz val="10"/>
      <color indexed="52"/>
      <name val="맑은 고딕"/>
      <family val="3"/>
      <charset val="129"/>
    </font>
    <font>
      <sz val="12"/>
      <color indexed="24"/>
      <name val="바탕체"/>
      <family val="1"/>
      <charset val="129"/>
    </font>
    <font>
      <b/>
      <sz val="18"/>
      <color indexed="24"/>
      <name val="바탕체"/>
      <family val="1"/>
      <charset val="129"/>
    </font>
    <font>
      <b/>
      <sz val="15"/>
      <color indexed="24"/>
      <name val="바탕체"/>
      <family val="1"/>
      <charset val="129"/>
    </font>
    <font>
      <sz val="10"/>
      <color indexed="20"/>
      <name val="맑은 고딕"/>
      <family val="3"/>
      <charset val="129"/>
    </font>
    <font>
      <sz val="10"/>
      <name val="MS Sans Serif"/>
      <family val="2"/>
    </font>
    <font>
      <u/>
      <sz val="11"/>
      <color indexed="20"/>
      <name val="돋움"/>
      <family val="3"/>
      <charset val="129"/>
    </font>
    <font>
      <sz val="12"/>
      <name val="돋움체"/>
      <family val="3"/>
      <charset val="129"/>
    </font>
    <font>
      <sz val="1"/>
      <color indexed="0"/>
      <name val="Courier"/>
      <family val="3"/>
    </font>
    <font>
      <sz val="11"/>
      <name val="굴림체"/>
      <family val="3"/>
      <charset val="129"/>
    </font>
    <font>
      <sz val="10"/>
      <color indexed="60"/>
      <name val="맑은 고딕"/>
      <family val="3"/>
      <charset val="129"/>
    </font>
    <font>
      <i/>
      <sz val="10"/>
      <color indexed="23"/>
      <name val="맑은 고딕"/>
      <family val="3"/>
      <charset val="129"/>
    </font>
    <font>
      <b/>
      <sz val="10"/>
      <color indexed="9"/>
      <name val="맑은 고딕"/>
      <family val="3"/>
      <charset val="129"/>
    </font>
    <font>
      <sz val="10"/>
      <color indexed="52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sz val="10"/>
      <color indexed="62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0"/>
      <color indexed="17"/>
      <name val="맑은 고딕"/>
      <family val="3"/>
      <charset val="129"/>
    </font>
    <font>
      <b/>
      <sz val="10"/>
      <color indexed="63"/>
      <name val="맑은 고딕"/>
      <family val="3"/>
      <charset val="129"/>
    </font>
    <font>
      <sz val="1"/>
      <color indexed="0"/>
      <name val="Courier"/>
      <family val="3"/>
    </font>
    <font>
      <sz val="12"/>
      <name val="¹UAAA¼"/>
      <family val="3"/>
      <charset val="129"/>
    </font>
    <font>
      <b/>
      <sz val="12"/>
      <name val="Arial"/>
      <family val="2"/>
    </font>
    <font>
      <b/>
      <u/>
      <sz val="13"/>
      <name val="굴림체"/>
      <family val="3"/>
      <charset val="129"/>
    </font>
    <font>
      <sz val="12"/>
      <name val="굴림체"/>
      <family val="3"/>
      <charset val="129"/>
    </font>
    <font>
      <sz val="10"/>
      <name val="나눔고딕"/>
      <family val="3"/>
      <charset val="129"/>
    </font>
    <font>
      <sz val="11"/>
      <name val="나눔고딕"/>
      <family val="3"/>
      <charset val="129"/>
    </font>
    <font>
      <b/>
      <sz val="10"/>
      <name val="나눔고딕"/>
      <family val="3"/>
      <charset val="129"/>
    </font>
    <font>
      <b/>
      <sz val="11"/>
      <name val="나눔고딕"/>
      <family val="3"/>
      <charset val="129"/>
    </font>
    <font>
      <b/>
      <sz val="12"/>
      <name val="나눔고딕"/>
      <family val="3"/>
      <charset val="129"/>
    </font>
    <font>
      <b/>
      <sz val="14"/>
      <name val="나눔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0"/>
      <color theme="0"/>
      <name val="나눔고딕"/>
      <family val="3"/>
      <charset val="129"/>
    </font>
    <font>
      <sz val="9"/>
      <name val="굴림체"/>
      <family val="3"/>
      <charset val="129"/>
    </font>
    <font>
      <sz val="10"/>
      <name val="돋움"/>
      <family val="3"/>
      <charset val="129"/>
    </font>
    <font>
      <sz val="10"/>
      <color rgb="FF000000"/>
      <name val="HY울릉도M"/>
      <family val="1"/>
      <charset val="129"/>
    </font>
    <font>
      <sz val="10"/>
      <color rgb="FF000000"/>
      <name val="-윤고딕130"/>
      <family val="1"/>
      <charset val="129"/>
    </font>
    <font>
      <sz val="10"/>
      <color rgb="FF000000"/>
      <name val="-윤고딕120"/>
      <family val="1"/>
      <charset val="129"/>
    </font>
    <font>
      <sz val="9"/>
      <name val="나눔고딕"/>
      <family val="3"/>
      <charset val="129"/>
    </font>
    <font>
      <sz val="11"/>
      <color rgb="FF000000"/>
      <name val="-윤고딕120"/>
      <family val="1"/>
      <charset val="129"/>
    </font>
    <font>
      <vertAlign val="superscript"/>
      <sz val="10"/>
      <color rgb="FF000000"/>
      <name val="-윤고딕120"/>
      <family val="1"/>
      <charset val="129"/>
    </font>
    <font>
      <sz val="12"/>
      <color rgb="FF000000"/>
      <name val="-윤고딕120"/>
      <family val="1"/>
      <charset val="129"/>
    </font>
  </fonts>
  <fills count="3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9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E5E5E5"/>
        <bgColor indexed="64"/>
      </patternFill>
    </fill>
    <fill>
      <patternFill patternType="solid">
        <fgColor theme="4" tint="0.79998168889431442"/>
        <bgColor indexed="64"/>
      </patternFill>
    </fill>
  </fills>
  <borders count="10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medium">
        <color rgb="FF7F7F7F"/>
      </top>
      <bottom/>
      <diagonal/>
    </border>
    <border>
      <left/>
      <right style="medium">
        <color rgb="FFFFFFFF"/>
      </right>
      <top style="medium">
        <color rgb="FF7F7F7F"/>
      </top>
      <bottom/>
      <diagonal/>
    </border>
    <border>
      <left/>
      <right/>
      <top/>
      <bottom style="thin">
        <color rgb="FF7F7F7F"/>
      </bottom>
      <diagonal/>
    </border>
    <border>
      <left/>
      <right style="medium">
        <color rgb="FFFFFFFF"/>
      </right>
      <top/>
      <bottom style="thin">
        <color rgb="FF7F7F7F"/>
      </bottom>
      <diagonal/>
    </border>
    <border>
      <left style="medium">
        <color rgb="FFFFFFFF"/>
      </left>
      <right style="medium">
        <color rgb="FFFFFFFF"/>
      </right>
      <top style="medium">
        <color rgb="FF7F7F7F"/>
      </top>
      <bottom/>
      <diagonal/>
    </border>
    <border>
      <left style="medium">
        <color rgb="FFFFFFFF"/>
      </left>
      <right style="medium">
        <color rgb="FFFFFFFF"/>
      </right>
      <top/>
      <bottom style="thin">
        <color rgb="FF7F7F7F"/>
      </bottom>
      <diagonal/>
    </border>
    <border>
      <left style="medium">
        <color rgb="FFFFFFFF"/>
      </left>
      <right/>
      <top style="medium">
        <color rgb="FF7F7F7F"/>
      </top>
      <bottom/>
      <diagonal/>
    </border>
    <border>
      <left style="medium">
        <color rgb="FFFFFFFF"/>
      </left>
      <right/>
      <top/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/>
      <diagonal/>
    </border>
    <border>
      <left/>
      <right style="thin">
        <color rgb="FF7F7F7F"/>
      </right>
      <top/>
      <bottom/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/>
      <top style="thin">
        <color rgb="FF7F7F7F"/>
      </top>
      <bottom/>
      <diagonal/>
    </border>
    <border>
      <left/>
      <right/>
      <top style="thin">
        <color rgb="FF7F7F7F"/>
      </top>
      <bottom/>
      <diagonal/>
    </border>
    <border>
      <left style="thin">
        <color rgb="FF7F7F7F"/>
      </left>
      <right style="thin">
        <color rgb="FF7F7F7F"/>
      </right>
      <top/>
      <bottom/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medium">
        <color rgb="FF7F7F7F"/>
      </bottom>
      <diagonal/>
    </border>
    <border>
      <left/>
      <right/>
      <top/>
      <bottom style="medium">
        <color rgb="FF7F7F7F"/>
      </bottom>
      <diagonal/>
    </border>
    <border>
      <left/>
      <right style="thin">
        <color rgb="FF7F7F7F"/>
      </right>
      <top/>
      <bottom style="medium">
        <color rgb="FF7F7F7F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medium">
        <color rgb="FFFFFFFF"/>
      </left>
      <right/>
      <top style="medium">
        <color rgb="FF7F7F7F"/>
      </top>
      <bottom style="thin">
        <color rgb="FFFFFFFF"/>
      </bottom>
      <diagonal/>
    </border>
    <border>
      <left/>
      <right/>
      <top style="medium">
        <color rgb="FF7F7F7F"/>
      </top>
      <bottom style="thin">
        <color rgb="FFFFFFFF"/>
      </bottom>
      <diagonal/>
    </border>
    <border>
      <left/>
      <right style="medium">
        <color rgb="FFFFFFFF"/>
      </right>
      <top style="medium">
        <color rgb="FF7F7F7F"/>
      </top>
      <bottom style="thin">
        <color rgb="FFFFFFFF"/>
      </bottom>
      <diagonal/>
    </border>
    <border>
      <left style="medium">
        <color rgb="FFFFFFFF"/>
      </left>
      <right style="medium">
        <color rgb="FFFFFFFF"/>
      </right>
      <top style="thin">
        <color rgb="FFFFFFFF"/>
      </top>
      <bottom style="thin">
        <color rgb="FF7F7F7F"/>
      </bottom>
      <diagonal/>
    </border>
    <border>
      <left style="medium">
        <color rgb="FFFFFFFF"/>
      </left>
      <right/>
      <top style="thin">
        <color rgb="FFFFFFF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medium">
        <color rgb="FF7F7F7F"/>
      </bottom>
      <diagonal/>
    </border>
    <border>
      <left style="thin">
        <color rgb="FF7F7F7F"/>
      </left>
      <right/>
      <top style="thin">
        <color rgb="FF7F7F7F"/>
      </top>
      <bottom style="medium">
        <color rgb="FF7F7F7F"/>
      </bottom>
      <diagonal/>
    </border>
    <border>
      <left/>
      <right/>
      <top style="thin">
        <color rgb="FF7F7F7F"/>
      </top>
      <bottom style="medium">
        <color rgb="FF7F7F7F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6">
    <xf numFmtId="0" fontId="0" fillId="0" borderId="0">
      <alignment vertical="center"/>
    </xf>
    <xf numFmtId="187" fontId="9" fillId="0" borderId="0">
      <protection locked="0"/>
    </xf>
    <xf numFmtId="0" fontId="10" fillId="0" borderId="0">
      <protection locked="0"/>
    </xf>
    <xf numFmtId="187" fontId="9" fillId="0" borderId="0">
      <protection locked="0"/>
    </xf>
    <xf numFmtId="184" fontId="10" fillId="0" borderId="0">
      <protection locked="0"/>
    </xf>
    <xf numFmtId="187" fontId="9" fillId="0" borderId="0">
      <protection locked="0"/>
    </xf>
    <xf numFmtId="0" fontId="11" fillId="0" borderId="0"/>
    <xf numFmtId="0" fontId="12" fillId="0" borderId="0">
      <protection locked="0"/>
    </xf>
    <xf numFmtId="0" fontId="12" fillId="0" borderId="0">
      <protection locked="0"/>
    </xf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187" fontId="9" fillId="0" borderId="0">
      <protection locked="0"/>
    </xf>
    <xf numFmtId="0" fontId="10" fillId="0" borderId="0">
      <protection locked="0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187" fontId="9" fillId="0" borderId="0">
      <protection locked="0"/>
    </xf>
    <xf numFmtId="183" fontId="10" fillId="0" borderId="0">
      <protection locked="0"/>
    </xf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4" fontId="10" fillId="0" borderId="0">
      <protection locked="0"/>
    </xf>
    <xf numFmtId="185" fontId="10" fillId="0" borderId="0">
      <protection locked="0"/>
    </xf>
    <xf numFmtId="187" fontId="9" fillId="0" borderId="0">
      <protection locked="0"/>
    </xf>
    <xf numFmtId="187" fontId="9" fillId="0" borderId="0">
      <protection locked="0"/>
    </xf>
    <xf numFmtId="0" fontId="39" fillId="0" borderId="0"/>
    <xf numFmtId="0" fontId="10" fillId="0" borderId="1">
      <protection locked="0"/>
    </xf>
    <xf numFmtId="187" fontId="9" fillId="0" borderId="1">
      <protection locked="0"/>
    </xf>
    <xf numFmtId="176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80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187" fontId="9" fillId="0" borderId="0">
      <protection locked="0"/>
    </xf>
    <xf numFmtId="187" fontId="9" fillId="0" borderId="0">
      <protection locked="0"/>
    </xf>
    <xf numFmtId="182" fontId="10" fillId="0" borderId="0">
      <protection locked="0"/>
    </xf>
    <xf numFmtId="186" fontId="10" fillId="0" borderId="0">
      <protection locked="0"/>
    </xf>
    <xf numFmtId="0" fontId="40" fillId="0" borderId="2" applyNumberFormat="0" applyAlignment="0" applyProtection="0">
      <alignment horizontal="left" vertical="center"/>
    </xf>
    <xf numFmtId="0" fontId="40" fillId="0" borderId="3">
      <alignment horizontal="left" vertical="center"/>
    </xf>
    <xf numFmtId="0" fontId="8" fillId="0" borderId="0"/>
    <xf numFmtId="0" fontId="41" fillId="0" borderId="0" applyFill="0" applyBorder="0" applyProtection="0">
      <alignment horizontal="centerContinuous" vertical="center"/>
    </xf>
    <xf numFmtId="0" fontId="42" fillId="16" borderId="0" applyFill="0" applyBorder="0" applyProtection="0">
      <alignment horizontal="center"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1" borderId="4" applyNumberFormat="0" applyAlignment="0" applyProtection="0">
      <alignment vertical="center"/>
    </xf>
    <xf numFmtId="2" fontId="17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3" borderId="0" applyNumberFormat="0" applyBorder="0" applyAlignment="0" applyProtection="0">
      <alignment vertical="center"/>
    </xf>
    <xf numFmtId="0" fontId="17" fillId="0" borderId="0" applyFont="0" applyFill="0" applyBorder="0" applyAlignment="0" applyProtection="0"/>
    <xf numFmtId="3" fontId="21" fillId="0" borderId="5">
      <alignment horizontal="center"/>
    </xf>
    <xf numFmtId="187" fontId="9" fillId="0" borderId="0"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40" fontId="23" fillId="0" borderId="0" applyFont="0" applyFill="0" applyBorder="0" applyAlignment="0" applyProtection="0"/>
    <xf numFmtId="38" fontId="23" fillId="0" borderId="0" applyFont="0" applyFill="0" applyBorder="0" applyAlignment="0" applyProtection="0"/>
    <xf numFmtId="0" fontId="5" fillId="22" borderId="6" applyNumberFormat="0" applyFont="0" applyAlignment="0" applyProtection="0">
      <alignment vertical="center"/>
    </xf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87" fontId="24" fillId="0" borderId="0">
      <protection locked="0"/>
    </xf>
    <xf numFmtId="9" fontId="25" fillId="16" borderId="0" applyFill="0" applyBorder="0" applyProtection="0">
      <alignment horizontal="right"/>
    </xf>
    <xf numFmtId="10" fontId="25" fillId="0" borderId="0" applyFill="0" applyBorder="0" applyProtection="0">
      <alignment horizontal="right"/>
    </xf>
    <xf numFmtId="0" fontId="26" fillId="23" borderId="0" applyNumberFormat="0" applyBorder="0" applyAlignment="0" applyProtection="0">
      <alignment vertical="center"/>
    </xf>
    <xf numFmtId="0" fontId="23" fillId="0" borderId="0"/>
    <xf numFmtId="0" fontId="27" fillId="0" borderId="0" applyNumberFormat="0" applyFill="0" applyBorder="0" applyAlignment="0" applyProtection="0">
      <alignment vertical="center"/>
    </xf>
    <xf numFmtId="0" fontId="28" fillId="24" borderId="7" applyNumberForma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8" fillId="0" borderId="0"/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7" borderId="4" applyNumberFormat="0" applyAlignment="0" applyProtection="0">
      <alignment vertical="center"/>
    </xf>
    <xf numFmtId="4" fontId="17" fillId="0" borderId="0" applyFont="0" applyFill="0" applyBorder="0" applyAlignment="0" applyProtection="0"/>
    <xf numFmtId="3" fontId="17" fillId="0" borderId="0" applyFont="0" applyFill="0" applyBorder="0" applyAlignment="0" applyProtection="0"/>
    <xf numFmtId="0" fontId="32" fillId="0" borderId="0" applyNumberForma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6" fillId="0" borderId="0"/>
    <xf numFmtId="0" fontId="37" fillId="21" borderId="13" applyNumberFormat="0" applyAlignment="0" applyProtection="0">
      <alignment vertical="center"/>
    </xf>
    <xf numFmtId="187" fontId="24" fillId="0" borderId="0">
      <protection locked="0"/>
    </xf>
    <xf numFmtId="187" fontId="38" fillId="0" borderId="0">
      <protection locked="0"/>
    </xf>
    <xf numFmtId="187" fontId="24" fillId="0" borderId="0">
      <protection locked="0"/>
    </xf>
    <xf numFmtId="188" fontId="5" fillId="16" borderId="0" applyFill="0" applyBorder="0" applyProtection="0">
      <alignment horizontal="right"/>
    </xf>
    <xf numFmtId="179" fontId="6" fillId="0" borderId="0" applyFont="0" applyFill="0" applyBorder="0" applyAlignment="0" applyProtection="0"/>
    <xf numFmtId="187" fontId="24" fillId="0" borderId="0">
      <protection locked="0"/>
    </xf>
    <xf numFmtId="187" fontId="38" fillId="0" borderId="0">
      <protection locked="0"/>
    </xf>
    <xf numFmtId="187" fontId="24" fillId="0" borderId="0">
      <protection locked="0"/>
    </xf>
    <xf numFmtId="10" fontId="17" fillId="0" borderId="0" applyFont="0" applyFill="0" applyBorder="0" applyAlignment="0" applyProtection="0"/>
    <xf numFmtId="187" fontId="24" fillId="0" borderId="0">
      <protection locked="0"/>
    </xf>
    <xf numFmtId="187" fontId="38" fillId="0" borderId="0">
      <protection locked="0"/>
    </xf>
    <xf numFmtId="0" fontId="4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0" borderId="1" applyNumberFormat="0" applyFont="0" applyFill="0" applyAlignment="0" applyProtection="0"/>
    <xf numFmtId="7" fontId="17" fillId="0" borderId="0" applyFont="0" applyFill="0" applyBorder="0" applyAlignment="0" applyProtection="0"/>
    <xf numFmtId="5" fontId="17" fillId="0" borderId="0" applyFont="0" applyFill="0" applyBorder="0" applyAlignment="0" applyProtection="0"/>
    <xf numFmtId="0" fontId="51" fillId="0" borderId="0"/>
    <xf numFmtId="41" fontId="51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52" fillId="0" borderId="0">
      <alignment vertical="center"/>
    </xf>
    <xf numFmtId="41" fontId="5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490">
    <xf numFmtId="0" fontId="0" fillId="0" borderId="0" xfId="0">
      <alignment vertical="center"/>
    </xf>
    <xf numFmtId="178" fontId="43" fillId="0" borderId="0" xfId="113" applyNumberFormat="1" applyFont="1" applyAlignment="1" applyProtection="1">
      <alignment horizontal="center" vertical="center"/>
      <protection locked="0"/>
    </xf>
    <xf numFmtId="177" fontId="43" fillId="25" borderId="14" xfId="113" applyNumberFormat="1" applyFont="1" applyFill="1" applyBorder="1" applyAlignment="1" applyProtection="1">
      <alignment horizontal="center" vertical="center"/>
    </xf>
    <xf numFmtId="177" fontId="43" fillId="25" borderId="15" xfId="113" applyNumberFormat="1" applyFont="1" applyFill="1" applyBorder="1" applyAlignment="1" applyProtection="1">
      <alignment horizontal="center" vertical="center"/>
    </xf>
    <xf numFmtId="178" fontId="44" fillId="0" borderId="0" xfId="113" applyNumberFormat="1" applyFont="1" applyBorder="1" applyAlignment="1" applyProtection="1">
      <alignment horizontal="right" vertical="center"/>
      <protection locked="0"/>
    </xf>
    <xf numFmtId="178" fontId="44" fillId="0" borderId="0" xfId="113" applyNumberFormat="1" applyFont="1" applyBorder="1" applyAlignment="1" applyProtection="1">
      <alignment horizontal="center" vertical="center"/>
      <protection locked="0"/>
    </xf>
    <xf numFmtId="178" fontId="46" fillId="0" borderId="0" xfId="113" applyNumberFormat="1" applyFont="1" applyBorder="1" applyAlignment="1" applyProtection="1">
      <alignment horizontal="center" vertical="center"/>
      <protection locked="0"/>
    </xf>
    <xf numFmtId="178" fontId="44" fillId="0" borderId="0" xfId="113" applyNumberFormat="1" applyFont="1" applyFill="1" applyBorder="1" applyAlignment="1" applyProtection="1">
      <alignment horizontal="center" vertical="center"/>
      <protection locked="0"/>
    </xf>
    <xf numFmtId="178" fontId="44" fillId="0" borderId="0" xfId="113" applyNumberFormat="1" applyFont="1" applyAlignment="1" applyProtection="1">
      <alignment horizontal="center" vertical="center"/>
      <protection locked="0"/>
    </xf>
    <xf numFmtId="178" fontId="44" fillId="0" borderId="0" xfId="113" applyNumberFormat="1" applyFont="1" applyAlignment="1" applyProtection="1">
      <alignment horizontal="right"/>
      <protection locked="0"/>
    </xf>
    <xf numFmtId="178" fontId="46" fillId="0" borderId="0" xfId="113" applyNumberFormat="1" applyFont="1" applyAlignment="1" applyProtection="1">
      <alignment horizontal="right"/>
      <protection locked="0"/>
    </xf>
    <xf numFmtId="178" fontId="44" fillId="0" borderId="0" xfId="113" applyNumberFormat="1" applyFont="1" applyBorder="1" applyAlignment="1" applyProtection="1">
      <alignment horizontal="right"/>
      <protection locked="0"/>
    </xf>
    <xf numFmtId="178" fontId="44" fillId="27" borderId="0" xfId="113" applyNumberFormat="1" applyFont="1" applyFill="1" applyBorder="1" applyAlignment="1" applyProtection="1">
      <alignment horizontal="right"/>
      <protection locked="0"/>
    </xf>
    <xf numFmtId="178" fontId="46" fillId="0" borderId="0" xfId="113" applyNumberFormat="1" applyFont="1" applyBorder="1" applyAlignment="1" applyProtection="1">
      <alignment horizontal="right"/>
      <protection locked="0"/>
    </xf>
    <xf numFmtId="178" fontId="44" fillId="0" borderId="0" xfId="113" applyNumberFormat="1" applyFont="1" applyBorder="1" applyAlignment="1" applyProtection="1">
      <alignment horizontal="center"/>
      <protection locked="0"/>
    </xf>
    <xf numFmtId="178" fontId="44" fillId="0" borderId="0" xfId="113" applyNumberFormat="1" applyFont="1" applyAlignment="1" applyProtection="1">
      <alignment horizontal="center"/>
      <protection locked="0"/>
    </xf>
    <xf numFmtId="178" fontId="43" fillId="0" borderId="0" xfId="113" applyNumberFormat="1" applyFont="1" applyAlignment="1" applyProtection="1">
      <alignment horizontal="center"/>
      <protection locked="0"/>
    </xf>
    <xf numFmtId="41" fontId="43" fillId="0" borderId="0" xfId="84" applyFont="1" applyFill="1" applyAlignment="1">
      <alignment horizontal="center" vertical="center"/>
    </xf>
    <xf numFmtId="41" fontId="43" fillId="0" borderId="14" xfId="84" applyFont="1" applyFill="1" applyBorder="1" applyAlignment="1">
      <alignment horizontal="center" vertical="center"/>
    </xf>
    <xf numFmtId="41" fontId="43" fillId="0" borderId="22" xfId="84" applyFont="1" applyFill="1" applyBorder="1" applyAlignment="1">
      <alignment horizontal="center" vertical="center"/>
    </xf>
    <xf numFmtId="41" fontId="43" fillId="0" borderId="23" xfId="84" applyFont="1" applyFill="1" applyBorder="1" applyAlignment="1">
      <alignment horizontal="center" vertical="center"/>
    </xf>
    <xf numFmtId="41" fontId="43" fillId="0" borderId="24" xfId="84" applyFont="1" applyFill="1" applyBorder="1" applyAlignment="1">
      <alignment horizontal="center" vertical="center"/>
    </xf>
    <xf numFmtId="41" fontId="50" fillId="0" borderId="25" xfId="84" applyFont="1" applyFill="1" applyBorder="1" applyAlignment="1">
      <alignment horizontal="center" vertical="center"/>
    </xf>
    <xf numFmtId="41" fontId="43" fillId="0" borderId="18" xfId="84" applyFont="1" applyFill="1" applyBorder="1" applyAlignment="1">
      <alignment horizontal="center" vertical="center"/>
    </xf>
    <xf numFmtId="41" fontId="43" fillId="30" borderId="27" xfId="84" applyFont="1" applyFill="1" applyBorder="1" applyAlignment="1">
      <alignment horizontal="center" vertical="center"/>
    </xf>
    <xf numFmtId="0" fontId="43" fillId="29" borderId="18" xfId="112" applyFont="1" applyFill="1" applyBorder="1" applyAlignment="1">
      <alignment horizontal="center" vertical="center" shrinkToFit="1"/>
    </xf>
    <xf numFmtId="0" fontId="43" fillId="29" borderId="19" xfId="112" applyFont="1" applyFill="1" applyBorder="1" applyAlignment="1">
      <alignment horizontal="center" vertical="center" shrinkToFit="1"/>
    </xf>
    <xf numFmtId="0" fontId="43" fillId="28" borderId="24" xfId="112" applyFont="1" applyFill="1" applyBorder="1" applyAlignment="1">
      <alignment horizontal="center" vertical="center" shrinkToFit="1"/>
    </xf>
    <xf numFmtId="0" fontId="43" fillId="28" borderId="14" xfId="112" applyFont="1" applyFill="1" applyBorder="1" applyAlignment="1">
      <alignment horizontal="center" vertical="center" shrinkToFit="1"/>
    </xf>
    <xf numFmtId="0" fontId="43" fillId="0" borderId="24" xfId="112" applyFont="1" applyFill="1" applyBorder="1" applyAlignment="1">
      <alignment horizontal="center" vertical="center" shrinkToFit="1"/>
    </xf>
    <xf numFmtId="0" fontId="43" fillId="0" borderId="14" xfId="112" applyFont="1" applyFill="1" applyBorder="1" applyAlignment="1">
      <alignment horizontal="center" vertical="center" shrinkToFit="1"/>
    </xf>
    <xf numFmtId="0" fontId="43" fillId="28" borderId="22" xfId="112" applyFont="1" applyFill="1" applyBorder="1" applyAlignment="1">
      <alignment horizontal="center" vertical="center" shrinkToFit="1"/>
    </xf>
    <xf numFmtId="0" fontId="43" fillId="0" borderId="28" xfId="112" applyFont="1" applyFill="1" applyBorder="1" applyAlignment="1">
      <alignment horizontal="center" vertical="center" shrinkToFit="1"/>
    </xf>
    <xf numFmtId="0" fontId="43" fillId="0" borderId="5" xfId="112" applyFont="1" applyFill="1" applyBorder="1" applyAlignment="1">
      <alignment horizontal="center" vertical="center" shrinkToFit="1"/>
    </xf>
    <xf numFmtId="0" fontId="43" fillId="28" borderId="19" xfId="112" applyFont="1" applyFill="1" applyBorder="1" applyAlignment="1">
      <alignment horizontal="center" vertical="center" shrinkToFit="1"/>
    </xf>
    <xf numFmtId="0" fontId="47" fillId="0" borderId="0" xfId="0" applyFont="1" applyFill="1" applyBorder="1" applyAlignment="1">
      <alignment vertical="center"/>
    </xf>
    <xf numFmtId="0" fontId="48" fillId="0" borderId="0" xfId="0" applyFont="1" applyFill="1" applyBorder="1" applyAlignment="1">
      <alignment vertical="center" wrapText="1"/>
    </xf>
    <xf numFmtId="0" fontId="43" fillId="0" borderId="0" xfId="0" applyFont="1" applyFill="1" applyBorder="1" applyAlignment="1">
      <alignment horizontal="center" vertical="center"/>
    </xf>
    <xf numFmtId="41" fontId="45" fillId="0" borderId="0" xfId="83" applyFont="1" applyFill="1" applyBorder="1" applyAlignment="1">
      <alignment horizontal="center" vertical="center"/>
    </xf>
    <xf numFmtId="0" fontId="43" fillId="0" borderId="0" xfId="0" applyFont="1" applyFill="1" applyBorder="1">
      <alignment vertical="center"/>
    </xf>
    <xf numFmtId="0" fontId="43" fillId="0" borderId="0" xfId="0" applyFont="1" applyFill="1">
      <alignment vertical="center"/>
    </xf>
    <xf numFmtId="0" fontId="45" fillId="0" borderId="30" xfId="0" applyFont="1" applyFill="1" applyBorder="1" applyAlignment="1">
      <alignment horizontal="left" vertical="center"/>
    </xf>
    <xf numFmtId="177" fontId="43" fillId="25" borderId="31" xfId="113" applyNumberFormat="1" applyFont="1" applyFill="1" applyBorder="1" applyAlignment="1" applyProtection="1">
      <alignment horizontal="center" vertical="center"/>
    </xf>
    <xf numFmtId="177" fontId="43" fillId="25" borderId="27" xfId="113" applyNumberFormat="1" applyFont="1" applyFill="1" applyBorder="1" applyAlignment="1" applyProtection="1">
      <alignment horizontal="center" vertical="center"/>
    </xf>
    <xf numFmtId="190" fontId="43" fillId="29" borderId="19" xfId="84" applyNumberFormat="1" applyFont="1" applyFill="1" applyBorder="1" applyAlignment="1">
      <alignment horizontal="right" vertical="center"/>
    </xf>
    <xf numFmtId="190" fontId="43" fillId="29" borderId="20" xfId="84" applyNumberFormat="1" applyFont="1" applyFill="1" applyBorder="1" applyAlignment="1">
      <alignment horizontal="right" vertical="center"/>
    </xf>
    <xf numFmtId="190" fontId="43" fillId="28" borderId="14" xfId="84" applyNumberFormat="1" applyFont="1" applyFill="1" applyBorder="1" applyAlignment="1">
      <alignment horizontal="right" vertical="center"/>
    </xf>
    <xf numFmtId="190" fontId="43" fillId="28" borderId="15" xfId="84" applyNumberFormat="1" applyFont="1" applyFill="1" applyBorder="1" applyAlignment="1">
      <alignment horizontal="right" vertical="center"/>
    </xf>
    <xf numFmtId="190" fontId="43" fillId="0" borderId="14" xfId="84" applyNumberFormat="1" applyFont="1" applyFill="1" applyBorder="1" applyAlignment="1">
      <alignment horizontal="right" vertical="center"/>
    </xf>
    <xf numFmtId="190" fontId="43" fillId="0" borderId="15" xfId="84" applyNumberFormat="1" applyFont="1" applyFill="1" applyBorder="1" applyAlignment="1">
      <alignment horizontal="right" vertical="center"/>
    </xf>
    <xf numFmtId="190" fontId="43" fillId="0" borderId="5" xfId="84" applyNumberFormat="1" applyFont="1" applyFill="1" applyBorder="1" applyAlignment="1">
      <alignment horizontal="right" vertical="center"/>
    </xf>
    <xf numFmtId="190" fontId="43" fillId="0" borderId="17" xfId="84" applyNumberFormat="1" applyFont="1" applyFill="1" applyBorder="1" applyAlignment="1">
      <alignment horizontal="right" vertical="center"/>
    </xf>
    <xf numFmtId="0" fontId="43" fillId="31" borderId="14" xfId="0" applyFont="1" applyFill="1" applyBorder="1" applyAlignment="1">
      <alignment horizontal="center" vertical="center" shrinkToFit="1"/>
    </xf>
    <xf numFmtId="41" fontId="43" fillId="31" borderId="14" xfId="0" applyNumberFormat="1" applyFont="1" applyFill="1" applyBorder="1" applyAlignment="1">
      <alignment horizontal="right" vertical="center"/>
    </xf>
    <xf numFmtId="189" fontId="43" fillId="31" borderId="14" xfId="83" applyNumberFormat="1" applyFont="1" applyFill="1" applyBorder="1" applyAlignment="1" applyProtection="1">
      <alignment horizontal="center" vertical="center"/>
      <protection locked="0"/>
    </xf>
    <xf numFmtId="191" fontId="43" fillId="31" borderId="14" xfId="85" applyNumberFormat="1" applyFont="1" applyFill="1" applyBorder="1" applyAlignment="1">
      <alignment horizontal="center" vertical="center"/>
    </xf>
    <xf numFmtId="41" fontId="43" fillId="31" borderId="5" xfId="0" applyNumberFormat="1" applyFont="1" applyFill="1" applyBorder="1" applyAlignment="1">
      <alignment horizontal="right" vertical="center"/>
    </xf>
    <xf numFmtId="0" fontId="43" fillId="31" borderId="14" xfId="0" applyFont="1" applyFill="1" applyBorder="1" applyAlignment="1">
      <alignment horizontal="center" vertical="center"/>
    </xf>
    <xf numFmtId="0" fontId="43" fillId="31" borderId="5" xfId="0" applyFont="1" applyFill="1" applyBorder="1" applyAlignment="1">
      <alignment horizontal="center" vertical="center"/>
    </xf>
    <xf numFmtId="41" fontId="43" fillId="28" borderId="16" xfId="84" applyFont="1" applyFill="1" applyBorder="1" applyAlignment="1">
      <alignment horizontal="center" vertical="center"/>
    </xf>
    <xf numFmtId="177" fontId="43" fillId="25" borderId="26" xfId="113" applyNumberFormat="1" applyFont="1" applyFill="1" applyBorder="1" applyAlignment="1" applyProtection="1">
      <alignment horizontal="center" vertical="center"/>
    </xf>
    <xf numFmtId="41" fontId="43" fillId="30" borderId="26" xfId="84" applyFont="1" applyFill="1" applyBorder="1" applyAlignment="1">
      <alignment horizontal="center" vertical="center"/>
    </xf>
    <xf numFmtId="41" fontId="50" fillId="0" borderId="24" xfId="84" applyFont="1" applyFill="1" applyBorder="1" applyAlignment="1">
      <alignment horizontal="center" vertical="center"/>
    </xf>
    <xf numFmtId="189" fontId="43" fillId="31" borderId="5" xfId="83" applyNumberFormat="1" applyFont="1" applyFill="1" applyBorder="1" applyAlignment="1" applyProtection="1">
      <alignment horizontal="center" vertical="center"/>
      <protection locked="0"/>
    </xf>
    <xf numFmtId="191" fontId="43" fillId="31" borderId="5" xfId="85" applyNumberFormat="1" applyFont="1" applyFill="1" applyBorder="1" applyAlignment="1">
      <alignment horizontal="center" vertical="center"/>
    </xf>
    <xf numFmtId="177" fontId="43" fillId="25" borderId="52" xfId="113" applyNumberFormat="1" applyFont="1" applyFill="1" applyBorder="1" applyAlignment="1" applyProtection="1">
      <alignment horizontal="center" vertical="center"/>
    </xf>
    <xf numFmtId="190" fontId="43" fillId="28" borderId="5" xfId="84" applyNumberFormat="1" applyFont="1" applyFill="1" applyBorder="1" applyAlignment="1">
      <alignment horizontal="right" vertical="center"/>
    </xf>
    <xf numFmtId="190" fontId="43" fillId="28" borderId="17" xfId="84" applyNumberFormat="1" applyFont="1" applyFill="1" applyBorder="1" applyAlignment="1">
      <alignment horizontal="right" vertical="center"/>
    </xf>
    <xf numFmtId="0" fontId="45" fillId="0" borderId="0" xfId="0" applyFont="1" applyFill="1" applyBorder="1" applyAlignment="1">
      <alignment vertical="center" wrapText="1"/>
    </xf>
    <xf numFmtId="0" fontId="45" fillId="0" borderId="0" xfId="0" applyFont="1" applyFill="1" applyBorder="1" applyAlignment="1">
      <alignment horizontal="left" vertical="center"/>
    </xf>
    <xf numFmtId="189" fontId="43" fillId="31" borderId="14" xfId="83" applyNumberFormat="1" applyFont="1" applyFill="1" applyBorder="1" applyAlignment="1" applyProtection="1">
      <alignment horizontal="right" vertical="center"/>
      <protection locked="0"/>
    </xf>
    <xf numFmtId="41" fontId="43" fillId="28" borderId="18" xfId="84" applyFont="1" applyFill="1" applyBorder="1" applyAlignment="1">
      <alignment horizontal="center" vertical="center"/>
    </xf>
    <xf numFmtId="190" fontId="43" fillId="28" borderId="19" xfId="84" applyNumberFormat="1" applyFont="1" applyFill="1" applyBorder="1" applyAlignment="1">
      <alignment horizontal="right" vertical="center"/>
    </xf>
    <xf numFmtId="41" fontId="50" fillId="0" borderId="28" xfId="84" applyFont="1" applyFill="1" applyBorder="1" applyAlignment="1">
      <alignment horizontal="center" vertical="center"/>
    </xf>
    <xf numFmtId="190" fontId="43" fillId="28" borderId="20" xfId="84" applyNumberFormat="1" applyFont="1" applyFill="1" applyBorder="1" applyAlignment="1">
      <alignment horizontal="right" vertical="center"/>
    </xf>
    <xf numFmtId="0" fontId="43" fillId="31" borderId="5" xfId="0" applyFont="1" applyFill="1" applyBorder="1" applyAlignment="1">
      <alignment horizontal="center" vertical="center" shrinkToFit="1"/>
    </xf>
    <xf numFmtId="0" fontId="43" fillId="31" borderId="14" xfId="0" applyFont="1" applyFill="1" applyBorder="1" applyAlignment="1">
      <alignment horizontal="center" vertical="center" wrapText="1"/>
    </xf>
    <xf numFmtId="0" fontId="43" fillId="0" borderId="0" xfId="120" applyFont="1">
      <alignment vertical="center"/>
    </xf>
    <xf numFmtId="41" fontId="43" fillId="30" borderId="26" xfId="121" applyFont="1" applyFill="1" applyBorder="1" applyAlignment="1">
      <alignment horizontal="center" vertical="center" wrapText="1"/>
    </xf>
    <xf numFmtId="0" fontId="43" fillId="0" borderId="0" xfId="120" applyFont="1" applyAlignment="1">
      <alignment horizontal="center" vertical="center"/>
    </xf>
    <xf numFmtId="190" fontId="43" fillId="29" borderId="19" xfId="121" applyNumberFormat="1" applyFont="1" applyFill="1" applyBorder="1" applyAlignment="1">
      <alignment horizontal="right" vertical="center"/>
    </xf>
    <xf numFmtId="192" fontId="43" fillId="29" borderId="19" xfId="121" applyNumberFormat="1" applyFont="1" applyFill="1" applyBorder="1" applyAlignment="1">
      <alignment horizontal="right" vertical="center"/>
    </xf>
    <xf numFmtId="0" fontId="43" fillId="28" borderId="16" xfId="112" applyFont="1" applyFill="1" applyBorder="1" applyAlignment="1">
      <alignment horizontal="center" vertical="center" shrinkToFit="1"/>
    </xf>
    <xf numFmtId="190" fontId="43" fillId="28" borderId="14" xfId="121" applyNumberFormat="1" applyFont="1" applyFill="1" applyBorder="1" applyAlignment="1">
      <alignment horizontal="right" vertical="center"/>
    </xf>
    <xf numFmtId="192" fontId="43" fillId="28" borderId="14" xfId="121" applyNumberFormat="1" applyFont="1" applyFill="1" applyBorder="1" applyAlignment="1">
      <alignment horizontal="right" vertical="center"/>
    </xf>
    <xf numFmtId="192" fontId="43" fillId="28" borderId="15" xfId="121" applyNumberFormat="1" applyFont="1" applyFill="1" applyBorder="1" applyAlignment="1">
      <alignment horizontal="right" vertical="center"/>
    </xf>
    <xf numFmtId="41" fontId="43" fillId="0" borderId="0" xfId="121" applyFont="1" applyAlignment="1">
      <alignment horizontal="center" vertical="center"/>
    </xf>
    <xf numFmtId="190" fontId="43" fillId="0" borderId="14" xfId="121" applyNumberFormat="1" applyFont="1" applyBorder="1" applyAlignment="1">
      <alignment horizontal="right" vertical="center"/>
    </xf>
    <xf numFmtId="192" fontId="43" fillId="0" borderId="14" xfId="121" applyNumberFormat="1" applyFont="1" applyBorder="1" applyAlignment="1">
      <alignment horizontal="right" vertical="center"/>
    </xf>
    <xf numFmtId="192" fontId="43" fillId="0" borderId="15" xfId="121" applyNumberFormat="1" applyFont="1" applyBorder="1" applyAlignment="1">
      <alignment horizontal="right" vertical="center"/>
    </xf>
    <xf numFmtId="190" fontId="43" fillId="0" borderId="5" xfId="121" applyNumberFormat="1" applyFont="1" applyBorder="1" applyAlignment="1">
      <alignment horizontal="right" vertical="center"/>
    </xf>
    <xf numFmtId="192" fontId="43" fillId="0" borderId="5" xfId="121" applyNumberFormat="1" applyFont="1" applyBorder="1" applyAlignment="1">
      <alignment horizontal="right" vertical="center"/>
    </xf>
    <xf numFmtId="192" fontId="43" fillId="0" borderId="17" xfId="121" applyNumberFormat="1" applyFont="1" applyBorder="1" applyAlignment="1">
      <alignment horizontal="right" vertical="center"/>
    </xf>
    <xf numFmtId="193" fontId="43" fillId="0" borderId="0" xfId="84" applyNumberFormat="1" applyFont="1" applyFill="1" applyAlignment="1">
      <alignment horizontal="center" vertical="center"/>
    </xf>
    <xf numFmtId="41" fontId="43" fillId="30" borderId="26" xfId="84" applyFont="1" applyFill="1" applyBorder="1" applyAlignment="1">
      <alignment horizontal="center" vertical="center"/>
    </xf>
    <xf numFmtId="41" fontId="43" fillId="28" borderId="14" xfId="84" applyFont="1" applyFill="1" applyBorder="1" applyAlignment="1">
      <alignment horizontal="center" vertical="center"/>
    </xf>
    <xf numFmtId="41" fontId="43" fillId="30" borderId="55" xfId="121" applyFont="1" applyFill="1" applyBorder="1" applyAlignment="1">
      <alignment horizontal="center" vertical="center" wrapText="1"/>
    </xf>
    <xf numFmtId="41" fontId="43" fillId="30" borderId="27" xfId="121" applyFont="1" applyFill="1" applyBorder="1" applyAlignment="1">
      <alignment horizontal="center" vertical="center" wrapText="1"/>
    </xf>
    <xf numFmtId="0" fontId="47" fillId="0" borderId="0" xfId="120" applyFont="1" applyAlignment="1">
      <alignment horizontal="left" vertical="center"/>
    </xf>
    <xf numFmtId="190" fontId="43" fillId="29" borderId="38" xfId="121" applyNumberFormat="1" applyFont="1" applyFill="1" applyBorder="1" applyAlignment="1">
      <alignment horizontal="right" vertical="center"/>
    </xf>
    <xf numFmtId="190" fontId="43" fillId="29" borderId="20" xfId="121" applyNumberFormat="1" applyFont="1" applyFill="1" applyBorder="1" applyAlignment="1">
      <alignment horizontal="right" vertical="center"/>
    </xf>
    <xf numFmtId="190" fontId="43" fillId="28" borderId="46" xfId="121" applyNumberFormat="1" applyFont="1" applyFill="1" applyBorder="1" applyAlignment="1">
      <alignment horizontal="right" vertical="center"/>
    </xf>
    <xf numFmtId="190" fontId="43" fillId="28" borderId="15" xfId="121" applyNumberFormat="1" applyFont="1" applyFill="1" applyBorder="1" applyAlignment="1">
      <alignment horizontal="right" vertical="center"/>
    </xf>
    <xf numFmtId="190" fontId="43" fillId="0" borderId="46" xfId="121" applyNumberFormat="1" applyFont="1" applyBorder="1" applyAlignment="1">
      <alignment horizontal="right" vertical="center"/>
    </xf>
    <xf numFmtId="190" fontId="43" fillId="0" borderId="15" xfId="121" applyNumberFormat="1" applyFont="1" applyBorder="1" applyAlignment="1">
      <alignment horizontal="right" vertical="center"/>
    </xf>
    <xf numFmtId="190" fontId="43" fillId="0" borderId="53" xfId="121" applyNumberFormat="1" applyFont="1" applyBorder="1" applyAlignment="1">
      <alignment horizontal="right" vertical="center"/>
    </xf>
    <xf numFmtId="190" fontId="43" fillId="0" borderId="17" xfId="121" applyNumberFormat="1" applyFont="1" applyBorder="1" applyAlignment="1">
      <alignment horizontal="right" vertical="center"/>
    </xf>
    <xf numFmtId="0" fontId="45" fillId="0" borderId="0" xfId="120" applyFont="1" applyAlignment="1">
      <alignment horizontal="left" vertical="center"/>
    </xf>
    <xf numFmtId="41" fontId="43" fillId="32" borderId="16" xfId="84" applyFont="1" applyFill="1" applyBorder="1" applyAlignment="1">
      <alignment horizontal="center" vertical="center"/>
    </xf>
    <xf numFmtId="41" fontId="43" fillId="32" borderId="14" xfId="84" applyFont="1" applyFill="1" applyBorder="1" applyAlignment="1">
      <alignment horizontal="center" vertical="center"/>
    </xf>
    <xf numFmtId="190" fontId="43" fillId="32" borderId="14" xfId="84" applyNumberFormat="1" applyFont="1" applyFill="1" applyBorder="1" applyAlignment="1">
      <alignment horizontal="right" vertical="center"/>
    </xf>
    <xf numFmtId="190" fontId="43" fillId="32" borderId="15" xfId="84" applyNumberFormat="1" applyFont="1" applyFill="1" applyBorder="1" applyAlignment="1">
      <alignment horizontal="right" vertical="center"/>
    </xf>
    <xf numFmtId="41" fontId="43" fillId="28" borderId="56" xfId="84" applyFont="1" applyFill="1" applyBorder="1" applyAlignment="1">
      <alignment horizontal="center" vertical="center"/>
    </xf>
    <xf numFmtId="41" fontId="43" fillId="31" borderId="24" xfId="84" applyFont="1" applyFill="1" applyBorder="1" applyAlignment="1">
      <alignment horizontal="center" vertical="center"/>
    </xf>
    <xf numFmtId="190" fontId="43" fillId="0" borderId="23" xfId="84" applyNumberFormat="1" applyFont="1" applyFill="1" applyBorder="1" applyAlignment="1">
      <alignment horizontal="right" vertical="center"/>
    </xf>
    <xf numFmtId="190" fontId="43" fillId="0" borderId="54" xfId="84" applyNumberFormat="1" applyFont="1" applyFill="1" applyBorder="1" applyAlignment="1">
      <alignment horizontal="right" vertical="center"/>
    </xf>
    <xf numFmtId="0" fontId="53" fillId="33" borderId="62" xfId="0" applyFont="1" applyFill="1" applyBorder="1" applyAlignment="1">
      <alignment horizontal="center" vertical="center" wrapText="1"/>
    </xf>
    <xf numFmtId="0" fontId="54" fillId="33" borderId="63" xfId="0" applyFont="1" applyFill="1" applyBorder="1" applyAlignment="1">
      <alignment horizontal="center" vertical="center" wrapText="1"/>
    </xf>
    <xf numFmtId="0" fontId="54" fillId="33" borderId="62" xfId="0" applyFont="1" applyFill="1" applyBorder="1" applyAlignment="1">
      <alignment horizontal="center" vertical="center" wrapText="1"/>
    </xf>
    <xf numFmtId="0" fontId="54" fillId="33" borderId="64" xfId="0" applyFont="1" applyFill="1" applyBorder="1" applyAlignment="1">
      <alignment horizontal="center" vertical="center" wrapText="1"/>
    </xf>
    <xf numFmtId="0" fontId="54" fillId="33" borderId="65" xfId="0" applyFont="1" applyFill="1" applyBorder="1" applyAlignment="1">
      <alignment horizontal="center" vertical="center" wrapText="1"/>
    </xf>
    <xf numFmtId="3" fontId="55" fillId="0" borderId="68" xfId="0" applyNumberFormat="1" applyFont="1" applyBorder="1" applyAlignment="1">
      <alignment horizontal="right" vertical="center" wrapText="1"/>
    </xf>
    <xf numFmtId="3" fontId="55" fillId="0" borderId="69" xfId="0" applyNumberFormat="1" applyFont="1" applyBorder="1" applyAlignment="1">
      <alignment horizontal="right" vertical="center" wrapText="1"/>
    </xf>
    <xf numFmtId="0" fontId="53" fillId="34" borderId="68" xfId="0" applyFont="1" applyFill="1" applyBorder="1" applyAlignment="1">
      <alignment horizontal="center" vertical="center" wrapText="1"/>
    </xf>
    <xf numFmtId="0" fontId="55" fillId="34" borderId="77" xfId="0" applyFont="1" applyFill="1" applyBorder="1" applyAlignment="1">
      <alignment horizontal="center" vertical="center" wrapText="1"/>
    </xf>
    <xf numFmtId="0" fontId="55" fillId="34" borderId="76" xfId="0" applyFont="1" applyFill="1" applyBorder="1" applyAlignment="1">
      <alignment horizontal="center" vertical="center" wrapText="1"/>
    </xf>
    <xf numFmtId="0" fontId="53" fillId="34" borderId="73" xfId="0" applyFont="1" applyFill="1" applyBorder="1" applyAlignment="1">
      <alignment horizontal="center" vertical="center" wrapText="1"/>
    </xf>
    <xf numFmtId="0" fontId="53" fillId="34" borderId="78" xfId="0" applyFont="1" applyFill="1" applyBorder="1" applyAlignment="1">
      <alignment horizontal="center" vertical="center" wrapText="1"/>
    </xf>
    <xf numFmtId="41" fontId="43" fillId="28" borderId="31" xfId="84" applyFont="1" applyFill="1" applyBorder="1" applyAlignment="1">
      <alignment horizontal="center" vertical="center"/>
    </xf>
    <xf numFmtId="41" fontId="43" fillId="28" borderId="47" xfId="84" applyFont="1" applyFill="1" applyBorder="1" applyAlignment="1">
      <alignment horizontal="center" vertical="center"/>
    </xf>
    <xf numFmtId="190" fontId="43" fillId="31" borderId="14" xfId="84" applyNumberFormat="1" applyFont="1" applyFill="1" applyBorder="1" applyAlignment="1">
      <alignment horizontal="right" vertical="center"/>
    </xf>
    <xf numFmtId="190" fontId="43" fillId="31" borderId="15" xfId="84" applyNumberFormat="1" applyFont="1" applyFill="1" applyBorder="1" applyAlignment="1">
      <alignment horizontal="right" vertical="center"/>
    </xf>
    <xf numFmtId="41" fontId="50" fillId="0" borderId="19" xfId="84" applyFont="1" applyFill="1" applyBorder="1" applyAlignment="1">
      <alignment horizontal="center" vertical="center"/>
    </xf>
    <xf numFmtId="192" fontId="55" fillId="0" borderId="78" xfId="0" applyNumberFormat="1" applyFont="1" applyBorder="1" applyAlignment="1">
      <alignment horizontal="right" vertical="center" wrapText="1"/>
    </xf>
    <xf numFmtId="41" fontId="43" fillId="0" borderId="28" xfId="84" applyFont="1" applyFill="1" applyBorder="1" applyAlignment="1">
      <alignment horizontal="center" vertical="center"/>
    </xf>
    <xf numFmtId="190" fontId="43" fillId="31" borderId="14" xfId="0" applyNumberFormat="1" applyFont="1" applyFill="1" applyBorder="1" applyAlignment="1">
      <alignment horizontal="right" vertical="center"/>
    </xf>
    <xf numFmtId="190" fontId="43" fillId="31" borderId="15" xfId="0" applyNumberFormat="1" applyFont="1" applyFill="1" applyBorder="1" applyAlignment="1">
      <alignment horizontal="right" vertical="center"/>
    </xf>
    <xf numFmtId="190" fontId="45" fillId="26" borderId="48" xfId="83" applyNumberFormat="1" applyFont="1" applyFill="1" applyBorder="1" applyAlignment="1" applyProtection="1">
      <alignment horizontal="right" vertical="center"/>
    </xf>
    <xf numFmtId="190" fontId="45" fillId="26" borderId="31" xfId="83" applyNumberFormat="1" applyFont="1" applyFill="1" applyBorder="1" applyAlignment="1" applyProtection="1">
      <alignment horizontal="right" vertical="center"/>
    </xf>
    <xf numFmtId="190" fontId="45" fillId="26" borderId="14" xfId="83" applyNumberFormat="1" applyFont="1" applyFill="1" applyBorder="1" applyAlignment="1" applyProtection="1">
      <alignment horizontal="right" vertical="center"/>
    </xf>
    <xf numFmtId="190" fontId="45" fillId="26" borderId="15" xfId="83" applyNumberFormat="1" applyFont="1" applyFill="1" applyBorder="1" applyAlignment="1" applyProtection="1">
      <alignment horizontal="right" vertical="center"/>
    </xf>
    <xf numFmtId="190" fontId="45" fillId="28" borderId="14" xfId="0" applyNumberFormat="1" applyFont="1" applyFill="1" applyBorder="1" applyAlignment="1">
      <alignment horizontal="right" vertical="center"/>
    </xf>
    <xf numFmtId="190" fontId="45" fillId="28" borderId="15" xfId="0" applyNumberFormat="1" applyFont="1" applyFill="1" applyBorder="1" applyAlignment="1">
      <alignment horizontal="right" vertical="center"/>
    </xf>
    <xf numFmtId="190" fontId="45" fillId="28" borderId="31" xfId="0" applyNumberFormat="1" applyFont="1" applyFill="1" applyBorder="1" applyAlignment="1">
      <alignment horizontal="right" vertical="center"/>
    </xf>
    <xf numFmtId="190" fontId="43" fillId="0" borderId="31" xfId="0" applyNumberFormat="1" applyFont="1" applyFill="1" applyBorder="1" applyAlignment="1">
      <alignment horizontal="right" vertical="center"/>
    </xf>
    <xf numFmtId="190" fontId="43" fillId="0" borderId="14" xfId="83" applyNumberFormat="1" applyFont="1" applyBorder="1" applyAlignment="1" applyProtection="1">
      <alignment horizontal="right" vertical="center"/>
      <protection locked="0"/>
    </xf>
    <xf numFmtId="190" fontId="45" fillId="28" borderId="14" xfId="83" applyNumberFormat="1" applyFont="1" applyFill="1" applyBorder="1" applyAlignment="1" applyProtection="1">
      <alignment horizontal="right" vertical="center"/>
      <protection locked="0"/>
    </xf>
    <xf numFmtId="190" fontId="43" fillId="31" borderId="5" xfId="0" applyNumberFormat="1" applyFont="1" applyFill="1" applyBorder="1" applyAlignment="1">
      <alignment horizontal="right" vertical="center"/>
    </xf>
    <xf numFmtId="190" fontId="43" fillId="31" borderId="17" xfId="0" applyNumberFormat="1" applyFont="1" applyFill="1" applyBorder="1" applyAlignment="1">
      <alignment horizontal="right" vertical="center"/>
    </xf>
    <xf numFmtId="190" fontId="43" fillId="0" borderId="14" xfId="0" applyNumberFormat="1" applyFont="1" applyFill="1" applyBorder="1" applyAlignment="1">
      <alignment horizontal="right" vertical="center"/>
    </xf>
    <xf numFmtId="190" fontId="43" fillId="0" borderId="14" xfId="0" applyNumberFormat="1" applyFont="1" applyBorder="1" applyAlignment="1">
      <alignment horizontal="right" vertical="center"/>
    </xf>
    <xf numFmtId="190" fontId="43" fillId="0" borderId="5" xfId="0" applyNumberFormat="1" applyFont="1" applyBorder="1" applyAlignment="1">
      <alignment horizontal="right" vertical="center"/>
    </xf>
    <xf numFmtId="190" fontId="43" fillId="31" borderId="31" xfId="0" applyNumberFormat="1" applyFont="1" applyFill="1" applyBorder="1" applyAlignment="1">
      <alignment horizontal="right" vertical="center"/>
    </xf>
    <xf numFmtId="177" fontId="43" fillId="25" borderId="26" xfId="113" applyNumberFormat="1" applyFont="1" applyFill="1" applyBorder="1" applyAlignment="1" applyProtection="1">
      <alignment horizontal="center" vertical="center"/>
    </xf>
    <xf numFmtId="41" fontId="43" fillId="30" borderId="26" xfId="84" applyFont="1" applyFill="1" applyBorder="1" applyAlignment="1">
      <alignment horizontal="center" vertical="center"/>
    </xf>
    <xf numFmtId="0" fontId="43" fillId="35" borderId="14" xfId="0" applyFont="1" applyFill="1" applyBorder="1" applyAlignment="1">
      <alignment horizontal="center" vertical="center" shrinkToFit="1"/>
    </xf>
    <xf numFmtId="41" fontId="43" fillId="35" borderId="14" xfId="0" applyNumberFormat="1" applyFont="1" applyFill="1" applyBorder="1" applyAlignment="1">
      <alignment horizontal="right" vertical="center"/>
    </xf>
    <xf numFmtId="189" fontId="43" fillId="35" borderId="14" xfId="83" applyNumberFormat="1" applyFont="1" applyFill="1" applyBorder="1" applyAlignment="1" applyProtection="1">
      <alignment horizontal="center" vertical="center"/>
      <protection locked="0"/>
    </xf>
    <xf numFmtId="191" fontId="43" fillId="35" borderId="14" xfId="85" applyNumberFormat="1" applyFont="1" applyFill="1" applyBorder="1" applyAlignment="1">
      <alignment horizontal="center" vertical="center"/>
    </xf>
    <xf numFmtId="190" fontId="43" fillId="35" borderId="14" xfId="0" applyNumberFormat="1" applyFont="1" applyFill="1" applyBorder="1" applyAlignment="1">
      <alignment horizontal="right" vertical="center"/>
    </xf>
    <xf numFmtId="190" fontId="43" fillId="35" borderId="15" xfId="0" applyNumberFormat="1" applyFont="1" applyFill="1" applyBorder="1" applyAlignment="1">
      <alignment horizontal="right" vertical="center"/>
    </xf>
    <xf numFmtId="190" fontId="45" fillId="26" borderId="83" xfId="83" applyNumberFormat="1" applyFont="1" applyFill="1" applyBorder="1" applyAlignment="1" applyProtection="1">
      <alignment horizontal="right" vertical="center"/>
    </xf>
    <xf numFmtId="189" fontId="43" fillId="35" borderId="14" xfId="83" applyNumberFormat="1" applyFont="1" applyFill="1" applyBorder="1" applyAlignment="1" applyProtection="1">
      <alignment horizontal="right" vertical="center"/>
      <protection locked="0"/>
    </xf>
    <xf numFmtId="190" fontId="43" fillId="31" borderId="14" xfId="0" applyNumberFormat="1" applyFont="1" applyFill="1" applyBorder="1" applyAlignment="1">
      <alignment horizontal="center" vertical="center"/>
    </xf>
    <xf numFmtId="190" fontId="43" fillId="35" borderId="14" xfId="0" applyNumberFormat="1" applyFont="1" applyFill="1" applyBorder="1" applyAlignment="1">
      <alignment horizontal="center" vertical="center"/>
    </xf>
    <xf numFmtId="0" fontId="43" fillId="0" borderId="0" xfId="0" applyFont="1" applyFill="1" applyAlignment="1">
      <alignment horizontal="center" vertical="center"/>
    </xf>
    <xf numFmtId="190" fontId="43" fillId="31" borderId="5" xfId="0" applyNumberFormat="1" applyFont="1" applyFill="1" applyBorder="1" applyAlignment="1">
      <alignment horizontal="center" vertical="center"/>
    </xf>
    <xf numFmtId="0" fontId="43" fillId="0" borderId="0" xfId="111" applyFont="1" applyFill="1">
      <alignment vertical="center"/>
    </xf>
    <xf numFmtId="189" fontId="43" fillId="35" borderId="14" xfId="124" applyNumberFormat="1" applyFont="1" applyFill="1" applyBorder="1" applyAlignment="1" applyProtection="1">
      <alignment horizontal="center" vertical="center"/>
      <protection locked="0"/>
    </xf>
    <xf numFmtId="189" fontId="43" fillId="31" borderId="14" xfId="124" applyNumberFormat="1" applyFont="1" applyFill="1" applyBorder="1" applyAlignment="1" applyProtection="1">
      <alignment horizontal="center" vertical="center"/>
      <protection locked="0"/>
    </xf>
    <xf numFmtId="189" fontId="45" fillId="28" borderId="19" xfId="124" applyNumberFormat="1" applyFont="1" applyFill="1" applyBorder="1" applyAlignment="1" applyProtection="1">
      <alignment horizontal="center" vertical="center"/>
      <protection locked="0"/>
    </xf>
    <xf numFmtId="189" fontId="43" fillId="31" borderId="5" xfId="124" applyNumberFormat="1" applyFont="1" applyFill="1" applyBorder="1" applyAlignment="1" applyProtection="1">
      <alignment horizontal="center" vertical="center"/>
      <protection locked="0"/>
    </xf>
    <xf numFmtId="0" fontId="43" fillId="31" borderId="14" xfId="111" applyFont="1" applyFill="1" applyBorder="1" applyAlignment="1">
      <alignment horizontal="center" vertical="center"/>
    </xf>
    <xf numFmtId="0" fontId="45" fillId="0" borderId="30" xfId="125" applyFont="1" applyFill="1" applyBorder="1" applyAlignment="1">
      <alignment horizontal="left" vertical="center"/>
    </xf>
    <xf numFmtId="0" fontId="48" fillId="0" borderId="0" xfId="125" applyFont="1" applyFill="1" applyBorder="1" applyAlignment="1">
      <alignment vertical="center" wrapText="1"/>
    </xf>
    <xf numFmtId="0" fontId="43" fillId="0" borderId="0" xfId="125" applyFont="1" applyFill="1" applyBorder="1" applyAlignment="1">
      <alignment horizontal="center" vertical="center"/>
    </xf>
    <xf numFmtId="41" fontId="45" fillId="0" borderId="0" xfId="124" applyFont="1" applyFill="1" applyBorder="1" applyAlignment="1">
      <alignment horizontal="center" vertical="center"/>
    </xf>
    <xf numFmtId="0" fontId="43" fillId="0" borderId="0" xfId="125" applyFont="1" applyFill="1">
      <alignment vertical="center"/>
    </xf>
    <xf numFmtId="41" fontId="43" fillId="0" borderId="0" xfId="85" applyFont="1" applyFill="1" applyAlignment="1">
      <alignment horizontal="center" vertical="center"/>
    </xf>
    <xf numFmtId="190" fontId="43" fillId="29" borderId="19" xfId="85" applyNumberFormat="1" applyFont="1" applyFill="1" applyBorder="1" applyAlignment="1">
      <alignment horizontal="right" vertical="center"/>
    </xf>
    <xf numFmtId="41" fontId="43" fillId="32" borderId="16" xfId="85" applyFont="1" applyFill="1" applyBorder="1" applyAlignment="1">
      <alignment horizontal="center" vertical="center"/>
    </xf>
    <xf numFmtId="190" fontId="43" fillId="32" borderId="14" xfId="85" applyNumberFormat="1" applyFont="1" applyFill="1" applyBorder="1" applyAlignment="1">
      <alignment horizontal="right" vertical="center"/>
    </xf>
    <xf numFmtId="41" fontId="43" fillId="0" borderId="24" xfId="85" applyFont="1" applyFill="1" applyBorder="1" applyAlignment="1">
      <alignment horizontal="center" vertical="center"/>
    </xf>
    <xf numFmtId="41" fontId="43" fillId="0" borderId="23" xfId="85" applyFont="1" applyFill="1" applyBorder="1" applyAlignment="1">
      <alignment horizontal="center" vertical="center"/>
    </xf>
    <xf numFmtId="41" fontId="43" fillId="0" borderId="14" xfId="85" applyFont="1" applyFill="1" applyBorder="1" applyAlignment="1">
      <alignment horizontal="center" vertical="center"/>
    </xf>
    <xf numFmtId="41" fontId="50" fillId="0" borderId="25" xfId="85" applyFont="1" applyFill="1" applyBorder="1" applyAlignment="1">
      <alignment horizontal="center" vertical="center"/>
    </xf>
    <xf numFmtId="190" fontId="43" fillId="0" borderId="14" xfId="85" applyNumberFormat="1" applyFont="1" applyFill="1" applyBorder="1" applyAlignment="1">
      <alignment horizontal="right" vertical="center"/>
    </xf>
    <xf numFmtId="190" fontId="48" fillId="0" borderId="0" xfId="0" applyNumberFormat="1" applyFont="1" applyFill="1" applyBorder="1" applyAlignment="1">
      <alignment vertical="center" wrapText="1"/>
    </xf>
    <xf numFmtId="190" fontId="43" fillId="0" borderId="0" xfId="0" applyNumberFormat="1" applyFont="1" applyFill="1" applyBorder="1">
      <alignment vertical="center"/>
    </xf>
    <xf numFmtId="190" fontId="44" fillId="0" borderId="0" xfId="113" applyNumberFormat="1" applyFont="1" applyAlignment="1" applyProtection="1">
      <alignment horizontal="center"/>
      <protection locked="0"/>
    </xf>
    <xf numFmtId="41" fontId="43" fillId="0" borderId="3" xfId="84" applyFont="1" applyFill="1" applyBorder="1" applyAlignment="1">
      <alignment horizontal="center" vertical="center"/>
    </xf>
    <xf numFmtId="41" fontId="50" fillId="0" borderId="3" xfId="84" applyFont="1" applyFill="1" applyBorder="1" applyAlignment="1">
      <alignment horizontal="center" vertical="center"/>
    </xf>
    <xf numFmtId="190" fontId="43" fillId="0" borderId="3" xfId="84" applyNumberFormat="1" applyFont="1" applyFill="1" applyBorder="1" applyAlignment="1">
      <alignment horizontal="right" vertical="center"/>
    </xf>
    <xf numFmtId="41" fontId="56" fillId="30" borderId="26" xfId="121" applyFont="1" applyFill="1" applyBorder="1" applyAlignment="1">
      <alignment horizontal="center" vertical="center" wrapText="1"/>
    </xf>
    <xf numFmtId="41" fontId="56" fillId="30" borderId="27" xfId="121" applyFont="1" applyFill="1" applyBorder="1" applyAlignment="1">
      <alignment horizontal="center" vertical="center" wrapText="1"/>
    </xf>
    <xf numFmtId="192" fontId="43" fillId="29" borderId="48" xfId="121" applyNumberFormat="1" applyFont="1" applyFill="1" applyBorder="1" applyAlignment="1">
      <alignment horizontal="right" vertical="center"/>
    </xf>
    <xf numFmtId="192" fontId="43" fillId="29" borderId="49" xfId="121" applyNumberFormat="1" applyFont="1" applyFill="1" applyBorder="1" applyAlignment="1">
      <alignment horizontal="right" vertical="center"/>
    </xf>
    <xf numFmtId="178" fontId="43" fillId="25" borderId="5" xfId="113" applyNumberFormat="1" applyFont="1" applyFill="1" applyBorder="1" applyAlignment="1" applyProtection="1">
      <alignment horizontal="center" vertical="center" wrapText="1"/>
    </xf>
    <xf numFmtId="178" fontId="43" fillId="25" borderId="5" xfId="113" applyNumberFormat="1" applyFont="1" applyFill="1" applyBorder="1" applyAlignment="1" applyProtection="1">
      <alignment horizontal="center" vertical="center"/>
    </xf>
    <xf numFmtId="190" fontId="43" fillId="25" borderId="5" xfId="113" applyNumberFormat="1" applyFont="1" applyFill="1" applyBorder="1" applyAlignment="1" applyProtection="1">
      <alignment horizontal="center" vertical="center"/>
    </xf>
    <xf numFmtId="190" fontId="43" fillId="25" borderId="5" xfId="113" applyNumberFormat="1" applyFont="1" applyFill="1" applyBorder="1" applyAlignment="1" applyProtection="1">
      <alignment horizontal="center" vertical="center" wrapText="1"/>
    </xf>
    <xf numFmtId="177" fontId="43" fillId="25" borderId="5" xfId="113" applyNumberFormat="1" applyFont="1" applyFill="1" applyBorder="1" applyAlignment="1" applyProtection="1">
      <alignment horizontal="center" vertical="center"/>
    </xf>
    <xf numFmtId="177" fontId="43" fillId="25" borderId="17" xfId="113" applyNumberFormat="1" applyFont="1" applyFill="1" applyBorder="1" applyAlignment="1" applyProtection="1">
      <alignment horizontal="center" vertical="center"/>
    </xf>
    <xf numFmtId="41" fontId="45" fillId="26" borderId="25" xfId="83" applyNumberFormat="1" applyFont="1" applyFill="1" applyBorder="1" applyAlignment="1" applyProtection="1">
      <alignment horizontal="right" vertical="center"/>
    </xf>
    <xf numFmtId="189" fontId="45" fillId="26" borderId="25" xfId="83" applyNumberFormat="1" applyFont="1" applyFill="1" applyBorder="1" applyAlignment="1" applyProtection="1">
      <alignment horizontal="center" vertical="center"/>
    </xf>
    <xf numFmtId="189" fontId="45" fillId="26" borderId="25" xfId="124" applyNumberFormat="1" applyFont="1" applyFill="1" applyBorder="1" applyAlignment="1" applyProtection="1">
      <alignment horizontal="center" vertical="center"/>
    </xf>
    <xf numFmtId="190" fontId="45" fillId="26" borderId="25" xfId="83" applyNumberFormat="1" applyFont="1" applyFill="1" applyBorder="1" applyAlignment="1" applyProtection="1">
      <alignment horizontal="center" vertical="center"/>
    </xf>
    <xf numFmtId="190" fontId="45" fillId="26" borderId="25" xfId="83" applyNumberFormat="1" applyFont="1" applyFill="1" applyBorder="1" applyAlignment="1" applyProtection="1">
      <alignment horizontal="right" vertical="center"/>
    </xf>
    <xf numFmtId="190" fontId="45" fillId="26" borderId="84" xfId="83" applyNumberFormat="1" applyFont="1" applyFill="1" applyBorder="1" applyAlignment="1" applyProtection="1">
      <alignment horizontal="right" vertical="center"/>
    </xf>
    <xf numFmtId="0" fontId="45" fillId="28" borderId="19" xfId="0" applyFont="1" applyFill="1" applyBorder="1" applyAlignment="1">
      <alignment horizontal="center" vertical="center"/>
    </xf>
    <xf numFmtId="0" fontId="45" fillId="28" borderId="19" xfId="0" applyFont="1" applyFill="1" applyBorder="1" applyAlignment="1">
      <alignment vertical="center"/>
    </xf>
    <xf numFmtId="41" fontId="45" fillId="28" borderId="19" xfId="0" applyNumberFormat="1" applyFont="1" applyFill="1" applyBorder="1" applyAlignment="1">
      <alignment horizontal="right" vertical="center"/>
    </xf>
    <xf numFmtId="189" fontId="45" fillId="28" borderId="19" xfId="83" applyNumberFormat="1" applyFont="1" applyFill="1" applyBorder="1" applyAlignment="1" applyProtection="1">
      <alignment horizontal="center" vertical="center"/>
      <protection locked="0"/>
    </xf>
    <xf numFmtId="190" fontId="45" fillId="28" borderId="19" xfId="0" applyNumberFormat="1" applyFont="1" applyFill="1" applyBorder="1" applyAlignment="1">
      <alignment horizontal="center" vertical="center"/>
    </xf>
    <xf numFmtId="190" fontId="45" fillId="28" borderId="19" xfId="0" applyNumberFormat="1" applyFont="1" applyFill="1" applyBorder="1" applyAlignment="1">
      <alignment horizontal="right" vertical="center"/>
    </xf>
    <xf numFmtId="190" fontId="45" fillId="28" borderId="20" xfId="0" applyNumberFormat="1" applyFont="1" applyFill="1" applyBorder="1" applyAlignment="1">
      <alignment horizontal="right" vertical="center"/>
    </xf>
    <xf numFmtId="0" fontId="45" fillId="28" borderId="29" xfId="0" applyFont="1" applyFill="1" applyBorder="1" applyAlignment="1">
      <alignment horizontal="center" vertical="center"/>
    </xf>
    <xf numFmtId="0" fontId="45" fillId="28" borderId="29" xfId="0" applyFont="1" applyFill="1" applyBorder="1" applyAlignment="1">
      <alignment vertical="center"/>
    </xf>
    <xf numFmtId="41" fontId="45" fillId="28" borderId="29" xfId="0" applyNumberFormat="1" applyFont="1" applyFill="1" applyBorder="1" applyAlignment="1">
      <alignment horizontal="right" vertical="center"/>
    </xf>
    <xf numFmtId="189" fontId="43" fillId="28" borderId="29" xfId="83" applyNumberFormat="1" applyFont="1" applyFill="1" applyBorder="1" applyAlignment="1" applyProtection="1">
      <alignment horizontal="center" vertical="center"/>
      <protection locked="0"/>
    </xf>
    <xf numFmtId="189" fontId="43" fillId="28" borderId="29" xfId="124" applyNumberFormat="1" applyFont="1" applyFill="1" applyBorder="1" applyAlignment="1" applyProtection="1">
      <alignment horizontal="center" vertical="center"/>
      <protection locked="0"/>
    </xf>
    <xf numFmtId="177" fontId="43" fillId="28" borderId="29" xfId="83" applyNumberFormat="1" applyFont="1" applyFill="1" applyBorder="1" applyAlignment="1" applyProtection="1">
      <alignment horizontal="center" vertical="center"/>
      <protection locked="0"/>
    </xf>
    <xf numFmtId="190" fontId="45" fillId="28" borderId="29" xfId="0" applyNumberFormat="1" applyFont="1" applyFill="1" applyBorder="1" applyAlignment="1">
      <alignment horizontal="center" vertical="center"/>
    </xf>
    <xf numFmtId="190" fontId="45" fillId="28" borderId="29" xfId="0" applyNumberFormat="1" applyFont="1" applyFill="1" applyBorder="1" applyAlignment="1">
      <alignment horizontal="right" vertical="center"/>
    </xf>
    <xf numFmtId="190" fontId="45" fillId="28" borderId="41" xfId="0" applyNumberFormat="1" applyFont="1" applyFill="1" applyBorder="1" applyAlignment="1">
      <alignment horizontal="right" vertical="center"/>
    </xf>
    <xf numFmtId="0" fontId="43" fillId="35" borderId="5" xfId="0" applyFont="1" applyFill="1" applyBorder="1" applyAlignment="1">
      <alignment horizontal="center" vertical="center" shrinkToFit="1"/>
    </xf>
    <xf numFmtId="41" fontId="43" fillId="35" borderId="5" xfId="0" applyNumberFormat="1" applyFont="1" applyFill="1" applyBorder="1" applyAlignment="1">
      <alignment horizontal="right" vertical="center"/>
    </xf>
    <xf numFmtId="189" fontId="43" fillId="35" borderId="5" xfId="83" applyNumberFormat="1" applyFont="1" applyFill="1" applyBorder="1" applyAlignment="1" applyProtection="1">
      <alignment horizontal="center" vertical="center"/>
      <protection locked="0"/>
    </xf>
    <xf numFmtId="189" fontId="43" fillId="35" borderId="5" xfId="124" applyNumberFormat="1" applyFont="1" applyFill="1" applyBorder="1" applyAlignment="1" applyProtection="1">
      <alignment horizontal="center" vertical="center"/>
      <protection locked="0"/>
    </xf>
    <xf numFmtId="191" fontId="43" fillId="35" borderId="5" xfId="85" applyNumberFormat="1" applyFont="1" applyFill="1" applyBorder="1" applyAlignment="1">
      <alignment horizontal="center" vertical="center"/>
    </xf>
    <xf numFmtId="190" fontId="43" fillId="35" borderId="5" xfId="0" applyNumberFormat="1" applyFont="1" applyFill="1" applyBorder="1" applyAlignment="1">
      <alignment horizontal="center" vertical="center"/>
    </xf>
    <xf numFmtId="190" fontId="43" fillId="35" borderId="5" xfId="0" applyNumberFormat="1" applyFont="1" applyFill="1" applyBorder="1" applyAlignment="1">
      <alignment horizontal="right" vertical="center"/>
    </xf>
    <xf numFmtId="190" fontId="43" fillId="35" borderId="17" xfId="0" applyNumberFormat="1" applyFont="1" applyFill="1" applyBorder="1" applyAlignment="1">
      <alignment horizontal="right" vertical="center"/>
    </xf>
    <xf numFmtId="0" fontId="43" fillId="31" borderId="23" xfId="0" applyFont="1" applyFill="1" applyBorder="1" applyAlignment="1">
      <alignment horizontal="center" vertical="center" shrinkToFit="1"/>
    </xf>
    <xf numFmtId="41" fontId="43" fillId="31" borderId="23" xfId="0" applyNumberFormat="1" applyFont="1" applyFill="1" applyBorder="1" applyAlignment="1">
      <alignment horizontal="right" vertical="center"/>
    </xf>
    <xf numFmtId="189" fontId="43" fillId="31" borderId="23" xfId="83" applyNumberFormat="1" applyFont="1" applyFill="1" applyBorder="1" applyAlignment="1" applyProtection="1">
      <alignment horizontal="center" vertical="center"/>
      <protection locked="0"/>
    </xf>
    <xf numFmtId="189" fontId="43" fillId="31" borderId="23" xfId="124" applyNumberFormat="1" applyFont="1" applyFill="1" applyBorder="1" applyAlignment="1" applyProtection="1">
      <alignment horizontal="center" vertical="center"/>
      <protection locked="0"/>
    </xf>
    <xf numFmtId="191" fontId="43" fillId="31" borderId="23" xfId="85" applyNumberFormat="1" applyFont="1" applyFill="1" applyBorder="1" applyAlignment="1">
      <alignment horizontal="center" vertical="center"/>
    </xf>
    <xf numFmtId="190" fontId="43" fillId="31" borderId="23" xfId="0" applyNumberFormat="1" applyFont="1" applyFill="1" applyBorder="1" applyAlignment="1">
      <alignment horizontal="center" vertical="center"/>
    </xf>
    <xf numFmtId="190" fontId="43" fillId="31" borderId="23" xfId="0" applyNumberFormat="1" applyFont="1" applyFill="1" applyBorder="1" applyAlignment="1">
      <alignment horizontal="right" vertical="center"/>
    </xf>
    <xf numFmtId="190" fontId="43" fillId="31" borderId="54" xfId="0" applyNumberFormat="1" applyFont="1" applyFill="1" applyBorder="1" applyAlignment="1">
      <alignment horizontal="right" vertical="center"/>
    </xf>
    <xf numFmtId="0" fontId="45" fillId="28" borderId="19" xfId="0" applyFont="1" applyFill="1" applyBorder="1" applyAlignment="1">
      <alignment horizontal="center" vertical="center" shrinkToFit="1"/>
    </xf>
    <xf numFmtId="0" fontId="45" fillId="28" borderId="19" xfId="0" applyFont="1" applyFill="1" applyBorder="1" applyAlignment="1">
      <alignment vertical="center" shrinkToFit="1"/>
    </xf>
    <xf numFmtId="0" fontId="45" fillId="28" borderId="29" xfId="0" applyFont="1" applyFill="1" applyBorder="1" applyAlignment="1">
      <alignment horizontal="center" vertical="center" shrinkToFit="1"/>
    </xf>
    <xf numFmtId="0" fontId="45" fillId="28" borderId="29" xfId="0" applyFont="1" applyFill="1" applyBorder="1" applyAlignment="1">
      <alignment vertical="center" shrinkToFit="1"/>
    </xf>
    <xf numFmtId="189" fontId="45" fillId="28" borderId="29" xfId="83" applyNumberFormat="1" applyFont="1" applyFill="1" applyBorder="1" applyAlignment="1" applyProtection="1">
      <alignment horizontal="center" vertical="center"/>
      <protection locked="0"/>
    </xf>
    <xf numFmtId="189" fontId="45" fillId="28" borderId="29" xfId="124" applyNumberFormat="1" applyFont="1" applyFill="1" applyBorder="1" applyAlignment="1" applyProtection="1">
      <alignment horizontal="center" vertical="center"/>
      <protection locked="0"/>
    </xf>
    <xf numFmtId="0" fontId="43" fillId="31" borderId="23" xfId="0" applyFont="1" applyFill="1" applyBorder="1" applyAlignment="1">
      <alignment horizontal="center" vertical="center"/>
    </xf>
    <xf numFmtId="190" fontId="43" fillId="0" borderId="23" xfId="0" applyNumberFormat="1" applyFont="1" applyBorder="1" applyAlignment="1">
      <alignment horizontal="right" vertical="center"/>
    </xf>
    <xf numFmtId="41" fontId="45" fillId="28" borderId="20" xfId="0" applyNumberFormat="1" applyFont="1" applyFill="1" applyBorder="1" applyAlignment="1">
      <alignment horizontal="right" vertical="center"/>
    </xf>
    <xf numFmtId="189" fontId="43" fillId="35" borderId="5" xfId="83" applyNumberFormat="1" applyFont="1" applyFill="1" applyBorder="1" applyAlignment="1" applyProtection="1">
      <alignment horizontal="right" vertical="center"/>
      <protection locked="0"/>
    </xf>
    <xf numFmtId="41" fontId="45" fillId="28" borderId="41" xfId="0" applyNumberFormat="1" applyFont="1" applyFill="1" applyBorder="1" applyAlignment="1">
      <alignment horizontal="right" vertical="center"/>
    </xf>
    <xf numFmtId="0" fontId="53" fillId="34" borderId="66" xfId="0" applyFont="1" applyFill="1" applyBorder="1" applyAlignment="1">
      <alignment horizontal="center" vertical="center" wrapText="1"/>
    </xf>
    <xf numFmtId="0" fontId="53" fillId="34" borderId="70" xfId="0" applyFont="1" applyFill="1" applyBorder="1" applyAlignment="1">
      <alignment horizontal="center" vertical="center" wrapText="1"/>
    </xf>
    <xf numFmtId="0" fontId="54" fillId="33" borderId="88" xfId="0" applyFont="1" applyFill="1" applyBorder="1" applyAlignment="1">
      <alignment horizontal="center" vertical="center" wrapText="1"/>
    </xf>
    <xf numFmtId="0" fontId="54" fillId="33" borderId="89" xfId="0" applyFont="1" applyFill="1" applyBorder="1" applyAlignment="1">
      <alignment horizontal="center" vertical="center" wrapText="1"/>
    </xf>
    <xf numFmtId="0" fontId="55" fillId="0" borderId="68" xfId="0" applyFont="1" applyBorder="1" applyAlignment="1">
      <alignment horizontal="right" vertical="center" wrapText="1"/>
    </xf>
    <xf numFmtId="0" fontId="55" fillId="0" borderId="69" xfId="0" applyFont="1" applyBorder="1" applyAlignment="1">
      <alignment horizontal="right" vertical="center" wrapText="1"/>
    </xf>
    <xf numFmtId="0" fontId="53" fillId="34" borderId="90" xfId="0" applyFont="1" applyFill="1" applyBorder="1" applyAlignment="1">
      <alignment horizontal="center" vertical="center" wrapText="1"/>
    </xf>
    <xf numFmtId="0" fontId="55" fillId="0" borderId="78" xfId="0" applyFont="1" applyBorder="1" applyAlignment="1">
      <alignment horizontal="right" vertical="center" wrapText="1"/>
    </xf>
    <xf numFmtId="194" fontId="55" fillId="0" borderId="68" xfId="83" applyNumberFormat="1" applyFont="1" applyBorder="1" applyAlignment="1">
      <alignment horizontal="center" vertical="center" wrapText="1"/>
    </xf>
    <xf numFmtId="194" fontId="55" fillId="0" borderId="78" xfId="83" applyNumberFormat="1" applyFont="1" applyBorder="1" applyAlignment="1">
      <alignment horizontal="center" vertical="center" wrapText="1"/>
    </xf>
    <xf numFmtId="195" fontId="55" fillId="0" borderId="68" xfId="83" applyNumberFormat="1" applyFont="1" applyBorder="1" applyAlignment="1">
      <alignment horizontal="center" vertical="center" wrapText="1"/>
    </xf>
    <xf numFmtId="195" fontId="55" fillId="0" borderId="69" xfId="83" applyNumberFormat="1" applyFont="1" applyBorder="1" applyAlignment="1">
      <alignment horizontal="center" vertical="center" wrapText="1"/>
    </xf>
    <xf numFmtId="195" fontId="55" fillId="0" borderId="78" xfId="83" applyNumberFormat="1" applyFont="1" applyBorder="1" applyAlignment="1">
      <alignment horizontal="center" vertical="center" wrapText="1"/>
    </xf>
    <xf numFmtId="0" fontId="59" fillId="34" borderId="71" xfId="0" applyFont="1" applyFill="1" applyBorder="1" applyAlignment="1">
      <alignment horizontal="center" vertical="center" wrapText="1"/>
    </xf>
    <xf numFmtId="194" fontId="55" fillId="0" borderId="68" xfId="0" applyNumberFormat="1" applyFont="1" applyBorder="1" applyAlignment="1">
      <alignment horizontal="right" vertical="center" wrapText="1"/>
    </xf>
    <xf numFmtId="195" fontId="55" fillId="0" borderId="68" xfId="0" applyNumberFormat="1" applyFont="1" applyBorder="1" applyAlignment="1">
      <alignment horizontal="right" vertical="center" wrapText="1"/>
    </xf>
    <xf numFmtId="195" fontId="55" fillId="0" borderId="69" xfId="0" applyNumberFormat="1" applyFont="1" applyBorder="1" applyAlignment="1">
      <alignment horizontal="right" vertical="center" wrapText="1"/>
    </xf>
    <xf numFmtId="2" fontId="55" fillId="0" borderId="78" xfId="0" applyNumberFormat="1" applyFont="1" applyBorder="1" applyAlignment="1">
      <alignment horizontal="right" vertical="center" wrapText="1"/>
    </xf>
    <xf numFmtId="196" fontId="55" fillId="0" borderId="68" xfId="0" applyNumberFormat="1" applyFont="1" applyBorder="1" applyAlignment="1">
      <alignment horizontal="right" vertical="center" wrapText="1"/>
    </xf>
    <xf numFmtId="196" fontId="55" fillId="0" borderId="69" xfId="0" applyNumberFormat="1" applyFont="1" applyBorder="1" applyAlignment="1">
      <alignment horizontal="right" vertical="center" wrapText="1"/>
    </xf>
    <xf numFmtId="196" fontId="55" fillId="0" borderId="78" xfId="0" applyNumberFormat="1" applyFont="1" applyBorder="1" applyAlignment="1">
      <alignment horizontal="right" vertical="center" wrapText="1"/>
    </xf>
    <xf numFmtId="196" fontId="55" fillId="0" borderId="91" xfId="0" applyNumberFormat="1" applyFont="1" applyBorder="1" applyAlignment="1">
      <alignment horizontal="right" vertical="center" wrapText="1"/>
    </xf>
    <xf numFmtId="196" fontId="0" fillId="0" borderId="0" xfId="0" applyNumberFormat="1">
      <alignment vertical="center"/>
    </xf>
    <xf numFmtId="0" fontId="59" fillId="34" borderId="80" xfId="0" applyFont="1" applyFill="1" applyBorder="1" applyAlignment="1">
      <alignment horizontal="center" vertical="center" wrapText="1"/>
    </xf>
    <xf numFmtId="0" fontId="55" fillId="0" borderId="69" xfId="0" applyFont="1" applyBorder="1" applyAlignment="1">
      <alignment vertical="center" wrapText="1"/>
    </xf>
    <xf numFmtId="0" fontId="55" fillId="0" borderId="67" xfId="0" applyFont="1" applyBorder="1" applyAlignment="1">
      <alignment vertical="center" wrapText="1"/>
    </xf>
    <xf numFmtId="189" fontId="43" fillId="0" borderId="14" xfId="124" applyNumberFormat="1" applyFont="1" applyFill="1" applyBorder="1" applyAlignment="1" applyProtection="1">
      <alignment horizontal="center" vertical="center"/>
      <protection locked="0"/>
    </xf>
    <xf numFmtId="0" fontId="43" fillId="0" borderId="14" xfId="0" applyFont="1" applyFill="1" applyBorder="1" applyAlignment="1">
      <alignment horizontal="center" vertical="center" shrinkToFit="1"/>
    </xf>
    <xf numFmtId="41" fontId="43" fillId="0" borderId="14" xfId="0" applyNumberFormat="1" applyFont="1" applyFill="1" applyBorder="1" applyAlignment="1">
      <alignment horizontal="right" vertical="center"/>
    </xf>
    <xf numFmtId="189" fontId="43" fillId="0" borderId="14" xfId="83" applyNumberFormat="1" applyFont="1" applyFill="1" applyBorder="1" applyAlignment="1" applyProtection="1">
      <alignment horizontal="center" vertical="center"/>
      <protection locked="0"/>
    </xf>
    <xf numFmtId="191" fontId="43" fillId="0" borderId="14" xfId="85" applyNumberFormat="1" applyFont="1" applyFill="1" applyBorder="1" applyAlignment="1">
      <alignment horizontal="center" vertical="center"/>
    </xf>
    <xf numFmtId="190" fontId="43" fillId="0" borderId="14" xfId="0" applyNumberFormat="1" applyFont="1" applyFill="1" applyBorder="1" applyAlignment="1">
      <alignment horizontal="center" vertical="center"/>
    </xf>
    <xf numFmtId="190" fontId="43" fillId="0" borderId="15" xfId="0" applyNumberFormat="1" applyFont="1" applyFill="1" applyBorder="1" applyAlignment="1">
      <alignment horizontal="right" vertical="center"/>
    </xf>
    <xf numFmtId="190" fontId="43" fillId="0" borderId="14" xfId="83" applyNumberFormat="1" applyFont="1" applyFill="1" applyBorder="1" applyAlignment="1" applyProtection="1">
      <alignment horizontal="right" vertical="center"/>
      <protection locked="0"/>
    </xf>
    <xf numFmtId="178" fontId="44" fillId="0" borderId="0" xfId="113" applyNumberFormat="1" applyFont="1" applyFill="1" applyAlignment="1" applyProtection="1">
      <alignment horizontal="right"/>
      <protection locked="0"/>
    </xf>
    <xf numFmtId="189" fontId="43" fillId="31" borderId="23" xfId="83" applyNumberFormat="1" applyFont="1" applyFill="1" applyBorder="1" applyAlignment="1" applyProtection="1">
      <alignment horizontal="right" vertical="center"/>
      <protection locked="0"/>
    </xf>
    <xf numFmtId="197" fontId="43" fillId="31" borderId="14" xfId="0" applyNumberFormat="1" applyFont="1" applyFill="1" applyBorder="1" applyAlignment="1">
      <alignment horizontal="right" vertical="center"/>
    </xf>
    <xf numFmtId="41" fontId="43" fillId="32" borderId="14" xfId="84" applyFont="1" applyFill="1" applyBorder="1" applyAlignment="1">
      <alignment horizontal="center" vertical="center"/>
    </xf>
    <xf numFmtId="41" fontId="43" fillId="30" borderId="26" xfId="84" applyFont="1" applyFill="1" applyBorder="1" applyAlignment="1">
      <alignment horizontal="center" vertical="center"/>
    </xf>
    <xf numFmtId="41" fontId="43" fillId="0" borderId="14" xfId="84" applyFont="1" applyFill="1" applyBorder="1" applyAlignment="1">
      <alignment horizontal="center" vertical="center"/>
    </xf>
    <xf numFmtId="41" fontId="43" fillId="31" borderId="14" xfId="84" applyFont="1" applyFill="1" applyBorder="1" applyAlignment="1">
      <alignment horizontal="center" vertical="center"/>
    </xf>
    <xf numFmtId="41" fontId="43" fillId="30" borderId="26" xfId="85" applyFont="1" applyFill="1" applyBorder="1" applyAlignment="1">
      <alignment horizontal="center" vertical="center"/>
    </xf>
    <xf numFmtId="41" fontId="43" fillId="32" borderId="14" xfId="85" applyFont="1" applyFill="1" applyBorder="1" applyAlignment="1">
      <alignment horizontal="center" vertical="center"/>
    </xf>
    <xf numFmtId="0" fontId="43" fillId="0" borderId="5" xfId="0" applyFont="1" applyFill="1" applyBorder="1" applyAlignment="1">
      <alignment horizontal="center" vertical="center" shrinkToFit="1"/>
    </xf>
    <xf numFmtId="41" fontId="43" fillId="0" borderId="5" xfId="0" applyNumberFormat="1" applyFont="1" applyFill="1" applyBorder="1" applyAlignment="1">
      <alignment horizontal="right" vertical="center"/>
    </xf>
    <xf numFmtId="189" fontId="43" fillId="0" borderId="5" xfId="83" applyNumberFormat="1" applyFont="1" applyFill="1" applyBorder="1" applyAlignment="1" applyProtection="1">
      <alignment horizontal="center" vertical="center"/>
      <protection locked="0"/>
    </xf>
    <xf numFmtId="189" fontId="43" fillId="0" borderId="5" xfId="124" applyNumberFormat="1" applyFont="1" applyFill="1" applyBorder="1" applyAlignment="1" applyProtection="1">
      <alignment horizontal="center" vertical="center"/>
      <protection locked="0"/>
    </xf>
    <xf numFmtId="191" fontId="43" fillId="0" borderId="5" xfId="85" applyNumberFormat="1" applyFont="1" applyFill="1" applyBorder="1" applyAlignment="1">
      <alignment horizontal="center" vertical="center"/>
    </xf>
    <xf numFmtId="190" fontId="43" fillId="0" borderId="5" xfId="0" applyNumberFormat="1" applyFont="1" applyFill="1" applyBorder="1" applyAlignment="1">
      <alignment horizontal="center" vertical="center"/>
    </xf>
    <xf numFmtId="190" fontId="43" fillId="0" borderId="5" xfId="0" applyNumberFormat="1" applyFont="1" applyFill="1" applyBorder="1" applyAlignment="1">
      <alignment horizontal="right" vertical="center"/>
    </xf>
    <xf numFmtId="190" fontId="43" fillId="0" borderId="17" xfId="0" applyNumberFormat="1" applyFont="1" applyFill="1" applyBorder="1" applyAlignment="1">
      <alignment horizontal="right" vertical="center"/>
    </xf>
    <xf numFmtId="178" fontId="44" fillId="0" borderId="0" xfId="113" applyNumberFormat="1" applyFont="1" applyFill="1" applyAlignment="1" applyProtection="1">
      <alignment horizontal="center" vertical="center"/>
      <protection locked="0"/>
    </xf>
    <xf numFmtId="189" fontId="43" fillId="0" borderId="23" xfId="124" applyNumberFormat="1" applyFont="1" applyFill="1" applyBorder="1" applyAlignment="1" applyProtection="1">
      <alignment horizontal="center" vertical="center"/>
      <protection locked="0"/>
    </xf>
    <xf numFmtId="0" fontId="45" fillId="28" borderId="93" xfId="0" applyFont="1" applyFill="1" applyBorder="1" applyAlignment="1">
      <alignment horizontal="center" vertical="center"/>
    </xf>
    <xf numFmtId="0" fontId="50" fillId="31" borderId="24" xfId="0" applyFont="1" applyFill="1" applyBorder="1" applyAlignment="1">
      <alignment horizontal="center" vertical="center" shrinkToFit="1"/>
    </xf>
    <xf numFmtId="0" fontId="50" fillId="31" borderId="28" xfId="0" applyFont="1" applyFill="1" applyBorder="1" applyAlignment="1">
      <alignment horizontal="center" vertical="center" shrinkToFit="1"/>
    </xf>
    <xf numFmtId="0" fontId="50" fillId="31" borderId="24" xfId="0" applyFont="1" applyFill="1" applyBorder="1" applyAlignment="1">
      <alignment horizontal="center" vertical="center"/>
    </xf>
    <xf numFmtId="0" fontId="50" fillId="31" borderId="28" xfId="0" applyFont="1" applyFill="1" applyBorder="1" applyAlignment="1">
      <alignment horizontal="center" vertical="center"/>
    </xf>
    <xf numFmtId="0" fontId="50" fillId="0" borderId="28" xfId="0" applyFont="1" applyFill="1" applyBorder="1" applyAlignment="1">
      <alignment horizontal="center" vertical="center"/>
    </xf>
    <xf numFmtId="0" fontId="50" fillId="0" borderId="24" xfId="0" applyFont="1" applyFill="1" applyBorder="1" applyAlignment="1">
      <alignment horizontal="center" vertical="center"/>
    </xf>
    <xf numFmtId="0" fontId="43" fillId="31" borderId="19" xfId="0" applyFont="1" applyFill="1" applyBorder="1" applyAlignment="1">
      <alignment horizontal="center" vertical="center" shrinkToFit="1"/>
    </xf>
    <xf numFmtId="0" fontId="43" fillId="31" borderId="29" xfId="0" applyFont="1" applyFill="1" applyBorder="1" applyAlignment="1">
      <alignment horizontal="center" vertical="center" shrinkToFit="1"/>
    </xf>
    <xf numFmtId="41" fontId="43" fillId="31" borderId="29" xfId="0" applyNumberFormat="1" applyFont="1" applyFill="1" applyBorder="1" applyAlignment="1">
      <alignment horizontal="right" vertical="center"/>
    </xf>
    <xf numFmtId="190" fontId="43" fillId="31" borderId="29" xfId="0" applyNumberFormat="1" applyFont="1" applyFill="1" applyBorder="1" applyAlignment="1">
      <alignment horizontal="right" vertical="center"/>
    </xf>
    <xf numFmtId="189" fontId="43" fillId="31" borderId="29" xfId="83" applyNumberFormat="1" applyFont="1" applyFill="1" applyBorder="1" applyAlignment="1" applyProtection="1">
      <alignment horizontal="center" vertical="center"/>
      <protection locked="0"/>
    </xf>
    <xf numFmtId="189" fontId="43" fillId="0" borderId="29" xfId="124" applyNumberFormat="1" applyFont="1" applyFill="1" applyBorder="1" applyAlignment="1" applyProtection="1">
      <alignment horizontal="center" vertical="center"/>
      <protection locked="0"/>
    </xf>
    <xf numFmtId="191" fontId="43" fillId="31" borderId="29" xfId="85" applyNumberFormat="1" applyFont="1" applyFill="1" applyBorder="1" applyAlignment="1">
      <alignment horizontal="center" vertical="center"/>
    </xf>
    <xf numFmtId="190" fontId="43" fillId="31" borderId="29" xfId="0" applyNumberFormat="1" applyFont="1" applyFill="1" applyBorder="1" applyAlignment="1">
      <alignment horizontal="center" vertical="center"/>
    </xf>
    <xf numFmtId="190" fontId="43" fillId="31" borderId="41" xfId="0" applyNumberFormat="1" applyFont="1" applyFill="1" applyBorder="1" applyAlignment="1">
      <alignment horizontal="right" vertical="center"/>
    </xf>
    <xf numFmtId="0" fontId="43" fillId="31" borderId="29" xfId="0" applyFont="1" applyFill="1" applyBorder="1" applyAlignment="1">
      <alignment horizontal="center" vertical="center"/>
    </xf>
    <xf numFmtId="189" fontId="43" fillId="31" borderId="29" xfId="124" applyNumberFormat="1" applyFont="1" applyFill="1" applyBorder="1" applyAlignment="1" applyProtection="1">
      <alignment horizontal="center" vertical="center"/>
      <protection locked="0"/>
    </xf>
    <xf numFmtId="0" fontId="45" fillId="31" borderId="93" xfId="0" applyFont="1" applyFill="1" applyBorder="1" applyAlignment="1">
      <alignment horizontal="center" vertical="center"/>
    </xf>
    <xf numFmtId="0" fontId="43" fillId="0" borderId="14" xfId="0" applyFont="1" applyFill="1" applyBorder="1" applyAlignment="1">
      <alignment horizontal="center" vertical="center"/>
    </xf>
    <xf numFmtId="0" fontId="43" fillId="0" borderId="14" xfId="0" applyFont="1" applyFill="1" applyBorder="1" applyAlignment="1">
      <alignment horizontal="center" vertical="center" wrapText="1"/>
    </xf>
    <xf numFmtId="0" fontId="43" fillId="0" borderId="23" xfId="0" applyFont="1" applyFill="1" applyBorder="1" applyAlignment="1">
      <alignment horizontal="center" vertical="center"/>
    </xf>
    <xf numFmtId="0" fontId="43" fillId="35" borderId="23" xfId="0" applyFont="1" applyFill="1" applyBorder="1" applyAlignment="1">
      <alignment horizontal="center" vertical="center" shrinkToFit="1"/>
    </xf>
    <xf numFmtId="0" fontId="50" fillId="31" borderId="25" xfId="0" applyFont="1" applyFill="1" applyBorder="1" applyAlignment="1">
      <alignment horizontal="center" vertical="center" shrinkToFit="1"/>
    </xf>
    <xf numFmtId="0" fontId="50" fillId="31" borderId="19" xfId="0" applyFont="1" applyFill="1" applyBorder="1" applyAlignment="1">
      <alignment horizontal="center" vertical="center" shrinkToFit="1"/>
    </xf>
    <xf numFmtId="0" fontId="43" fillId="31" borderId="25" xfId="0" applyFont="1" applyFill="1" applyBorder="1" applyAlignment="1">
      <alignment horizontal="center" vertical="center" shrinkToFit="1"/>
    </xf>
    <xf numFmtId="0" fontId="43" fillId="31" borderId="94" xfId="0" applyFont="1" applyFill="1" applyBorder="1" applyAlignment="1">
      <alignment horizontal="center" vertical="center" shrinkToFit="1"/>
    </xf>
    <xf numFmtId="0" fontId="43" fillId="0" borderId="23" xfId="0" applyFont="1" applyFill="1" applyBorder="1" applyAlignment="1">
      <alignment horizontal="center" vertical="center" shrinkToFit="1"/>
    </xf>
    <xf numFmtId="0" fontId="43" fillId="31" borderId="19" xfId="0" applyFont="1" applyFill="1" applyBorder="1" applyAlignment="1">
      <alignment horizontal="center" vertical="center"/>
    </xf>
    <xf numFmtId="0" fontId="43" fillId="31" borderId="25" xfId="0" applyFont="1" applyFill="1" applyBorder="1" applyAlignment="1">
      <alignment horizontal="center" vertical="center"/>
    </xf>
    <xf numFmtId="0" fontId="43" fillId="31" borderId="94" xfId="0" applyFont="1" applyFill="1" applyBorder="1" applyAlignment="1">
      <alignment horizontal="center" vertical="center"/>
    </xf>
    <xf numFmtId="0" fontId="43" fillId="31" borderId="95" xfId="0" applyFont="1" applyFill="1" applyBorder="1" applyAlignment="1">
      <alignment horizontal="center" vertical="center"/>
    </xf>
    <xf numFmtId="0" fontId="43" fillId="31" borderId="94" xfId="0" applyFont="1" applyFill="1" applyBorder="1" applyAlignment="1">
      <alignment vertical="center"/>
    </xf>
    <xf numFmtId="41" fontId="43" fillId="0" borderId="96" xfId="84" applyFont="1" applyFill="1" applyBorder="1" applyAlignment="1">
      <alignment horizontal="left" vertical="center"/>
    </xf>
    <xf numFmtId="190" fontId="43" fillId="0" borderId="97" xfId="84" applyNumberFormat="1" applyFont="1" applyFill="1" applyBorder="1" applyAlignment="1">
      <alignment horizontal="right" vertical="center"/>
    </xf>
    <xf numFmtId="41" fontId="43" fillId="28" borderId="28" xfId="84" applyFont="1" applyFill="1" applyBorder="1" applyAlignment="1">
      <alignment horizontal="center" vertical="center"/>
    </xf>
    <xf numFmtId="190" fontId="43" fillId="28" borderId="94" xfId="84" applyNumberFormat="1" applyFont="1" applyFill="1" applyBorder="1" applyAlignment="1">
      <alignment horizontal="right" vertical="center"/>
    </xf>
    <xf numFmtId="190" fontId="43" fillId="28" borderId="98" xfId="84" applyNumberFormat="1" applyFont="1" applyFill="1" applyBorder="1" applyAlignment="1">
      <alignment horizontal="right" vertical="center"/>
    </xf>
    <xf numFmtId="41" fontId="43" fillId="0" borderId="16" xfId="84" applyFont="1" applyFill="1" applyBorder="1" applyAlignment="1">
      <alignment horizontal="center" vertical="center"/>
    </xf>
    <xf numFmtId="41" fontId="43" fillId="0" borderId="48" xfId="84" applyFont="1" applyFill="1" applyBorder="1" applyAlignment="1">
      <alignment horizontal="center" vertical="center"/>
    </xf>
    <xf numFmtId="41" fontId="43" fillId="30" borderId="27" xfId="85" applyFont="1" applyFill="1" applyBorder="1" applyAlignment="1">
      <alignment horizontal="center" vertical="center"/>
    </xf>
    <xf numFmtId="190" fontId="43" fillId="29" borderId="20" xfId="85" applyNumberFormat="1" applyFont="1" applyFill="1" applyBorder="1" applyAlignment="1">
      <alignment horizontal="right" vertical="center"/>
    </xf>
    <xf numFmtId="190" fontId="43" fillId="32" borderId="15" xfId="85" applyNumberFormat="1" applyFont="1" applyFill="1" applyBorder="1" applyAlignment="1">
      <alignment horizontal="right" vertical="center"/>
    </xf>
    <xf numFmtId="190" fontId="43" fillId="0" borderId="15" xfId="85" applyNumberFormat="1" applyFont="1" applyFill="1" applyBorder="1" applyAlignment="1">
      <alignment horizontal="right" vertical="center"/>
    </xf>
    <xf numFmtId="41" fontId="43" fillId="0" borderId="28" xfId="85" applyFont="1" applyFill="1" applyBorder="1" applyAlignment="1">
      <alignment horizontal="center" vertical="center"/>
    </xf>
    <xf numFmtId="41" fontId="50" fillId="0" borderId="94" xfId="85" applyFont="1" applyFill="1" applyBorder="1" applyAlignment="1">
      <alignment horizontal="center" vertical="center"/>
    </xf>
    <xf numFmtId="41" fontId="43" fillId="0" borderId="5" xfId="85" applyFont="1" applyFill="1" applyBorder="1" applyAlignment="1">
      <alignment horizontal="center" vertical="center"/>
    </xf>
    <xf numFmtId="190" fontId="43" fillId="0" borderId="5" xfId="85" applyNumberFormat="1" applyFont="1" applyFill="1" applyBorder="1" applyAlignment="1">
      <alignment horizontal="right" vertical="center"/>
    </xf>
    <xf numFmtId="190" fontId="43" fillId="0" borderId="17" xfId="85" applyNumberFormat="1" applyFont="1" applyFill="1" applyBorder="1" applyAlignment="1">
      <alignment horizontal="right" vertical="center"/>
    </xf>
    <xf numFmtId="0" fontId="43" fillId="31" borderId="95" xfId="0" applyFont="1" applyFill="1" applyBorder="1" applyAlignment="1">
      <alignment horizontal="center" vertical="center" shrinkToFit="1"/>
    </xf>
    <xf numFmtId="177" fontId="43" fillId="25" borderId="5" xfId="113" applyNumberFormat="1" applyFont="1" applyFill="1" applyBorder="1" applyAlignment="1" applyProtection="1">
      <alignment horizontal="center" vertical="center"/>
    </xf>
    <xf numFmtId="178" fontId="43" fillId="25" borderId="5" xfId="113" applyNumberFormat="1" applyFont="1" applyFill="1" applyBorder="1" applyAlignment="1" applyProtection="1">
      <alignment horizontal="center" vertical="center"/>
    </xf>
    <xf numFmtId="178" fontId="44" fillId="0" borderId="0" xfId="113" applyNumberFormat="1" applyFont="1" applyFill="1" applyBorder="1" applyAlignment="1" applyProtection="1">
      <alignment horizontal="right"/>
      <protection locked="0"/>
    </xf>
    <xf numFmtId="0" fontId="43" fillId="0" borderId="25" xfId="0" applyFont="1" applyFill="1" applyBorder="1" applyAlignment="1">
      <alignment horizontal="center" vertical="center"/>
    </xf>
    <xf numFmtId="0" fontId="43" fillId="0" borderId="19" xfId="0" applyFont="1" applyFill="1" applyBorder="1" applyAlignment="1">
      <alignment horizontal="center" vertical="center"/>
    </xf>
    <xf numFmtId="178" fontId="46" fillId="0" borderId="0" xfId="113" applyNumberFormat="1" applyFont="1" applyAlignment="1" applyProtection="1">
      <alignment horizontal="center"/>
      <protection locked="0"/>
    </xf>
    <xf numFmtId="178" fontId="44" fillId="27" borderId="0" xfId="113" applyNumberFormat="1" applyFont="1" applyFill="1" applyBorder="1" applyAlignment="1" applyProtection="1">
      <alignment horizontal="center"/>
      <protection locked="0"/>
    </xf>
    <xf numFmtId="178" fontId="46" fillId="0" borderId="0" xfId="113" applyNumberFormat="1" applyFont="1" applyBorder="1" applyAlignment="1" applyProtection="1">
      <alignment horizontal="center"/>
      <protection locked="0"/>
    </xf>
    <xf numFmtId="178" fontId="44" fillId="0" borderId="33" xfId="113" applyNumberFormat="1" applyFont="1" applyBorder="1" applyAlignment="1" applyProtection="1">
      <alignment horizontal="center" vertical="center"/>
      <protection locked="0"/>
    </xf>
    <xf numFmtId="178" fontId="44" fillId="0" borderId="29" xfId="113" applyNumberFormat="1" applyFont="1" applyBorder="1" applyAlignment="1" applyProtection="1">
      <alignment horizontal="center" vertical="center"/>
      <protection locked="0"/>
    </xf>
    <xf numFmtId="178" fontId="44" fillId="0" borderId="41" xfId="113" applyNumberFormat="1" applyFont="1" applyBorder="1" applyAlignment="1" applyProtection="1">
      <alignment horizontal="center" vertical="center"/>
      <protection locked="0"/>
    </xf>
    <xf numFmtId="178" fontId="44" fillId="0" borderId="16" xfId="113" applyNumberFormat="1" applyFont="1" applyBorder="1" applyAlignment="1" applyProtection="1">
      <alignment horizontal="center" vertical="center"/>
      <protection locked="0"/>
    </xf>
    <xf numFmtId="178" fontId="44" fillId="0" borderId="14" xfId="113" applyNumberFormat="1" applyFont="1" applyBorder="1" applyAlignment="1" applyProtection="1">
      <alignment horizontal="center" vertical="center"/>
      <protection locked="0"/>
    </xf>
    <xf numFmtId="178" fontId="44" fillId="0" borderId="15" xfId="113" applyNumberFormat="1" applyFont="1" applyBorder="1" applyAlignment="1" applyProtection="1">
      <alignment horizontal="center" vertical="center"/>
      <protection locked="0"/>
    </xf>
    <xf numFmtId="178" fontId="44" fillId="0" borderId="16" xfId="113" applyNumberFormat="1" applyFont="1" applyBorder="1" applyAlignment="1" applyProtection="1">
      <alignment horizontal="right"/>
      <protection locked="0"/>
    </xf>
    <xf numFmtId="178" fontId="44" fillId="0" borderId="21" xfId="113" applyNumberFormat="1" applyFont="1" applyBorder="1" applyAlignment="1" applyProtection="1">
      <alignment horizontal="center" vertical="center"/>
      <protection locked="0"/>
    </xf>
    <xf numFmtId="178" fontId="44" fillId="0" borderId="5" xfId="113" applyNumberFormat="1" applyFont="1" applyBorder="1" applyAlignment="1" applyProtection="1">
      <alignment horizontal="center" vertical="center"/>
      <protection locked="0"/>
    </xf>
    <xf numFmtId="178" fontId="44" fillId="0" borderId="17" xfId="113" applyNumberFormat="1" applyFont="1" applyBorder="1" applyAlignment="1" applyProtection="1">
      <alignment horizontal="center" vertical="center"/>
      <protection locked="0"/>
    </xf>
    <xf numFmtId="178" fontId="44" fillId="0" borderId="18" xfId="113" applyNumberFormat="1" applyFont="1" applyBorder="1" applyAlignment="1" applyProtection="1">
      <alignment horizontal="center" vertical="center"/>
      <protection locked="0"/>
    </xf>
    <xf numFmtId="178" fontId="44" fillId="0" borderId="19" xfId="113" applyNumberFormat="1" applyFont="1" applyBorder="1" applyAlignment="1" applyProtection="1">
      <alignment horizontal="center" vertical="center"/>
      <protection locked="0"/>
    </xf>
    <xf numFmtId="178" fontId="44" fillId="0" borderId="20" xfId="113" applyNumberFormat="1" applyFont="1" applyBorder="1" applyAlignment="1" applyProtection="1">
      <alignment horizontal="center" vertical="center"/>
      <protection locked="0"/>
    </xf>
    <xf numFmtId="178" fontId="44" fillId="0" borderId="99" xfId="113" applyNumberFormat="1" applyFont="1" applyBorder="1" applyAlignment="1" applyProtection="1">
      <alignment horizontal="center" vertical="center"/>
      <protection locked="0"/>
    </xf>
    <xf numFmtId="178" fontId="44" fillId="0" borderId="100" xfId="113" applyNumberFormat="1" applyFont="1" applyBorder="1" applyAlignment="1" applyProtection="1">
      <alignment horizontal="center" vertical="center"/>
      <protection locked="0"/>
    </xf>
    <xf numFmtId="178" fontId="44" fillId="0" borderId="101" xfId="113" applyNumberFormat="1" applyFont="1" applyBorder="1" applyAlignment="1" applyProtection="1">
      <alignment horizontal="center" vertical="center"/>
      <protection locked="0"/>
    </xf>
    <xf numFmtId="178" fontId="44" fillId="0" borderId="22" xfId="113" applyNumberFormat="1" applyFont="1" applyBorder="1" applyAlignment="1" applyProtection="1">
      <alignment horizontal="center" vertical="center"/>
      <protection locked="0"/>
    </xf>
    <xf numFmtId="178" fontId="44" fillId="0" borderId="23" xfId="113" applyNumberFormat="1" applyFont="1" applyBorder="1" applyAlignment="1" applyProtection="1">
      <alignment horizontal="center" vertical="center"/>
      <protection locked="0"/>
    </xf>
    <xf numFmtId="178" fontId="44" fillId="0" borderId="54" xfId="113" applyNumberFormat="1" applyFont="1" applyBorder="1" applyAlignment="1" applyProtection="1">
      <alignment horizontal="center" vertical="center"/>
      <protection locked="0"/>
    </xf>
    <xf numFmtId="178" fontId="44" fillId="0" borderId="22" xfId="113" applyNumberFormat="1" applyFont="1" applyBorder="1" applyAlignment="1" applyProtection="1">
      <alignment horizontal="right"/>
      <protection locked="0"/>
    </xf>
    <xf numFmtId="178" fontId="46" fillId="0" borderId="33" xfId="113" applyNumberFormat="1" applyFont="1" applyBorder="1" applyAlignment="1" applyProtection="1">
      <alignment horizontal="center" vertical="center"/>
      <protection locked="0"/>
    </xf>
    <xf numFmtId="178" fontId="43" fillId="25" borderId="37" xfId="113" applyNumberFormat="1" applyFont="1" applyFill="1" applyBorder="1" applyAlignment="1" applyProtection="1">
      <alignment horizontal="center" vertical="center"/>
    </xf>
    <xf numFmtId="178" fontId="43" fillId="25" borderId="36" xfId="113" applyNumberFormat="1" applyFont="1" applyFill="1" applyBorder="1" applyAlignment="1" applyProtection="1">
      <alignment horizontal="center" vertical="center"/>
    </xf>
    <xf numFmtId="178" fontId="43" fillId="25" borderId="38" xfId="113" applyNumberFormat="1" applyFont="1" applyFill="1" applyBorder="1" applyAlignment="1" applyProtection="1">
      <alignment horizontal="center" vertical="center"/>
    </xf>
    <xf numFmtId="178" fontId="43" fillId="25" borderId="39" xfId="113" applyNumberFormat="1" applyFont="1" applyFill="1" applyBorder="1" applyAlignment="1" applyProtection="1">
      <alignment horizontal="center" vertical="center"/>
    </xf>
    <xf numFmtId="178" fontId="43" fillId="25" borderId="29" xfId="113" applyNumberFormat="1" applyFont="1" applyFill="1" applyBorder="1" applyAlignment="1" applyProtection="1">
      <alignment horizontal="center" vertical="center"/>
    </xf>
    <xf numFmtId="178" fontId="43" fillId="25" borderId="41" xfId="113" applyNumberFormat="1" applyFont="1" applyFill="1" applyBorder="1" applyAlignment="1" applyProtection="1">
      <alignment horizontal="center" vertical="center"/>
    </xf>
    <xf numFmtId="177" fontId="43" fillId="25" borderId="29" xfId="113" applyNumberFormat="1" applyFont="1" applyFill="1" applyBorder="1" applyAlignment="1" applyProtection="1">
      <alignment horizontal="center" vertical="center"/>
    </xf>
    <xf numFmtId="177" fontId="43" fillId="25" borderId="5" xfId="113" applyNumberFormat="1" applyFont="1" applyFill="1" applyBorder="1" applyAlignment="1" applyProtection="1">
      <alignment horizontal="center" vertical="center"/>
    </xf>
    <xf numFmtId="178" fontId="45" fillId="26" borderId="24" xfId="113" applyNumberFormat="1" applyFont="1" applyFill="1" applyBorder="1" applyAlignment="1" applyProtection="1">
      <alignment horizontal="center" vertical="center"/>
      <protection locked="0"/>
    </xf>
    <xf numFmtId="178" fontId="45" fillId="26" borderId="25" xfId="113" applyNumberFormat="1" applyFont="1" applyFill="1" applyBorder="1" applyAlignment="1" applyProtection="1">
      <alignment horizontal="center" vertical="center"/>
      <protection locked="0"/>
    </xf>
    <xf numFmtId="178" fontId="43" fillId="25" borderId="33" xfId="113" applyNumberFormat="1" applyFont="1" applyFill="1" applyBorder="1" applyAlignment="1" applyProtection="1">
      <alignment horizontal="center" vertical="center"/>
    </xf>
    <xf numFmtId="178" fontId="43" fillId="25" borderId="21" xfId="113" applyNumberFormat="1" applyFont="1" applyFill="1" applyBorder="1" applyAlignment="1" applyProtection="1">
      <alignment horizontal="center" vertical="center"/>
    </xf>
    <xf numFmtId="178" fontId="43" fillId="25" borderId="5" xfId="113" applyNumberFormat="1" applyFont="1" applyFill="1" applyBorder="1" applyAlignment="1" applyProtection="1">
      <alignment horizontal="center" vertical="center"/>
    </xf>
    <xf numFmtId="178" fontId="43" fillId="25" borderId="29" xfId="113" applyNumberFormat="1" applyFont="1" applyFill="1" applyBorder="1" applyAlignment="1" applyProtection="1">
      <alignment horizontal="center" vertical="center" wrapText="1"/>
    </xf>
    <xf numFmtId="190" fontId="43" fillId="25" borderId="29" xfId="113" applyNumberFormat="1" applyFont="1" applyFill="1" applyBorder="1" applyAlignment="1" applyProtection="1">
      <alignment horizontal="center" vertical="center" wrapText="1"/>
    </xf>
    <xf numFmtId="41" fontId="43" fillId="30" borderId="42" xfId="83" applyFont="1" applyFill="1" applyBorder="1" applyAlignment="1">
      <alignment horizontal="center" vertical="center"/>
    </xf>
    <xf numFmtId="41" fontId="43" fillId="30" borderId="43" xfId="83" applyFont="1" applyFill="1" applyBorder="1" applyAlignment="1">
      <alignment horizontal="center" vertical="center"/>
    </xf>
    <xf numFmtId="41" fontId="43" fillId="30" borderId="44" xfId="83" applyFont="1" applyFill="1" applyBorder="1" applyAlignment="1">
      <alignment horizontal="center" vertical="center"/>
    </xf>
    <xf numFmtId="41" fontId="43" fillId="30" borderId="45" xfId="83" applyFont="1" applyFill="1" applyBorder="1" applyAlignment="1">
      <alignment horizontal="center" vertical="center"/>
    </xf>
    <xf numFmtId="178" fontId="43" fillId="25" borderId="35" xfId="113" applyNumberFormat="1" applyFont="1" applyFill="1" applyBorder="1" applyAlignment="1" applyProtection="1">
      <alignment horizontal="center" vertical="center"/>
    </xf>
    <xf numFmtId="178" fontId="43" fillId="25" borderId="40" xfId="113" applyNumberFormat="1" applyFont="1" applyFill="1" applyBorder="1" applyAlignment="1" applyProtection="1">
      <alignment horizontal="center" vertical="center"/>
    </xf>
    <xf numFmtId="41" fontId="43" fillId="30" borderId="33" xfId="83" applyFont="1" applyFill="1" applyBorder="1" applyAlignment="1">
      <alignment horizontal="center" vertical="center"/>
    </xf>
    <xf numFmtId="41" fontId="43" fillId="30" borderId="29" xfId="83" applyFont="1" applyFill="1" applyBorder="1" applyAlignment="1">
      <alignment horizontal="center" vertical="center"/>
    </xf>
    <xf numFmtId="41" fontId="43" fillId="30" borderId="34" xfId="83" applyFont="1" applyFill="1" applyBorder="1" applyAlignment="1">
      <alignment horizontal="center" vertical="center"/>
    </xf>
    <xf numFmtId="41" fontId="43" fillId="30" borderId="26" xfId="83" applyFont="1" applyFill="1" applyBorder="1" applyAlignment="1">
      <alignment horizontal="center" vertical="center"/>
    </xf>
    <xf numFmtId="41" fontId="43" fillId="32" borderId="14" xfId="84" applyFont="1" applyFill="1" applyBorder="1" applyAlignment="1">
      <alignment horizontal="center" vertical="center"/>
    </xf>
    <xf numFmtId="41" fontId="43" fillId="28" borderId="21" xfId="84" applyFont="1" applyFill="1" applyBorder="1" applyAlignment="1">
      <alignment horizontal="center" vertical="center"/>
    </xf>
    <xf numFmtId="41" fontId="43" fillId="28" borderId="5" xfId="84" applyFont="1" applyFill="1" applyBorder="1" applyAlignment="1">
      <alignment horizontal="center" vertical="center"/>
    </xf>
    <xf numFmtId="41" fontId="43" fillId="30" borderId="33" xfId="84" applyFont="1" applyFill="1" applyBorder="1" applyAlignment="1">
      <alignment horizontal="center" vertical="center" wrapText="1"/>
    </xf>
    <xf numFmtId="41" fontId="43" fillId="30" borderId="34" xfId="84" applyFont="1" applyFill="1" applyBorder="1" applyAlignment="1">
      <alignment horizontal="center" vertical="center"/>
    </xf>
    <xf numFmtId="41" fontId="43" fillId="30" borderId="29" xfId="84" applyFont="1" applyFill="1" applyBorder="1" applyAlignment="1">
      <alignment horizontal="center" vertical="center" wrapText="1"/>
    </xf>
    <xf numFmtId="41" fontId="43" fillId="30" borderId="26" xfId="84" applyFont="1" applyFill="1" applyBorder="1" applyAlignment="1">
      <alignment horizontal="center" vertical="center"/>
    </xf>
    <xf numFmtId="41" fontId="43" fillId="29" borderId="18" xfId="84" applyFont="1" applyFill="1" applyBorder="1" applyAlignment="1">
      <alignment horizontal="center" vertical="center"/>
    </xf>
    <xf numFmtId="41" fontId="43" fillId="29" borderId="19" xfId="84" applyFont="1" applyFill="1" applyBorder="1" applyAlignment="1">
      <alignment horizontal="center" vertical="center"/>
    </xf>
    <xf numFmtId="41" fontId="43" fillId="28" borderId="14" xfId="84" applyFont="1" applyFill="1" applyBorder="1" applyAlignment="1">
      <alignment horizontal="center" vertical="center"/>
    </xf>
    <xf numFmtId="41" fontId="43" fillId="0" borderId="46" xfId="84" applyFont="1" applyFill="1" applyBorder="1" applyAlignment="1">
      <alignment horizontal="center" vertical="center"/>
    </xf>
    <xf numFmtId="41" fontId="43" fillId="0" borderId="31" xfId="84" applyFont="1" applyFill="1" applyBorder="1" applyAlignment="1">
      <alignment horizontal="center" vertical="center"/>
    </xf>
    <xf numFmtId="41" fontId="43" fillId="28" borderId="94" xfId="84" applyFont="1" applyFill="1" applyBorder="1" applyAlignment="1">
      <alignment horizontal="center" vertical="center"/>
    </xf>
    <xf numFmtId="41" fontId="43" fillId="28" borderId="19" xfId="84" applyFont="1" applyFill="1" applyBorder="1" applyAlignment="1">
      <alignment horizontal="center" vertical="center"/>
    </xf>
    <xf numFmtId="41" fontId="43" fillId="0" borderId="53" xfId="84" applyFont="1" applyFill="1" applyBorder="1" applyAlignment="1">
      <alignment horizontal="center" vertical="center"/>
    </xf>
    <xf numFmtId="41" fontId="43" fillId="0" borderId="32" xfId="84" applyFont="1" applyFill="1" applyBorder="1" applyAlignment="1">
      <alignment horizontal="center" vertical="center"/>
    </xf>
    <xf numFmtId="41" fontId="43" fillId="30" borderId="35" xfId="121" applyFont="1" applyFill="1" applyBorder="1" applyAlignment="1">
      <alignment horizontal="center" vertical="center" wrapText="1"/>
    </xf>
    <xf numFmtId="41" fontId="43" fillId="30" borderId="37" xfId="121" applyFont="1" applyFill="1" applyBorder="1" applyAlignment="1">
      <alignment horizontal="center" vertical="center" wrapText="1"/>
    </xf>
    <xf numFmtId="41" fontId="43" fillId="30" borderId="36" xfId="121" applyFont="1" applyFill="1" applyBorder="1" applyAlignment="1">
      <alignment horizontal="center" vertical="center" wrapText="1"/>
    </xf>
    <xf numFmtId="41" fontId="43" fillId="30" borderId="14" xfId="121" applyFont="1" applyFill="1" applyBorder="1" applyAlignment="1">
      <alignment horizontal="center" vertical="center" wrapText="1"/>
    </xf>
    <xf numFmtId="41" fontId="43" fillId="30" borderId="26" xfId="121" applyFont="1" applyFill="1" applyBorder="1" applyAlignment="1">
      <alignment horizontal="center" vertical="center" wrapText="1"/>
    </xf>
    <xf numFmtId="41" fontId="43" fillId="30" borderId="33" xfId="121" applyFont="1" applyFill="1" applyBorder="1" applyAlignment="1">
      <alignment horizontal="center" vertical="center"/>
    </xf>
    <xf numFmtId="41" fontId="43" fillId="30" borderId="29" xfId="121" applyFont="1" applyFill="1" applyBorder="1" applyAlignment="1">
      <alignment horizontal="center" vertical="center"/>
    </xf>
    <xf numFmtId="41" fontId="43" fillId="30" borderId="16" xfId="121" applyFont="1" applyFill="1" applyBorder="1" applyAlignment="1">
      <alignment horizontal="center" vertical="center"/>
    </xf>
    <xf numFmtId="41" fontId="43" fillId="30" borderId="14" xfId="121" applyFont="1" applyFill="1" applyBorder="1" applyAlignment="1">
      <alignment horizontal="center" vertical="center"/>
    </xf>
    <xf numFmtId="41" fontId="43" fillId="30" borderId="34" xfId="121" applyFont="1" applyFill="1" applyBorder="1" applyAlignment="1">
      <alignment horizontal="center" vertical="center"/>
    </xf>
    <xf numFmtId="41" fontId="43" fillId="30" borderId="26" xfId="121" applyFont="1" applyFill="1" applyBorder="1" applyAlignment="1">
      <alignment horizontal="center" vertical="center"/>
    </xf>
    <xf numFmtId="41" fontId="43" fillId="30" borderId="15" xfId="121" applyFont="1" applyFill="1" applyBorder="1" applyAlignment="1">
      <alignment horizontal="center" vertical="center" wrapText="1"/>
    </xf>
    <xf numFmtId="41" fontId="43" fillId="30" borderId="40" xfId="121" applyFont="1" applyFill="1" applyBorder="1" applyAlignment="1">
      <alignment horizontal="center" vertical="center" wrapText="1"/>
    </xf>
    <xf numFmtId="41" fontId="43" fillId="0" borderId="81" xfId="84" applyFont="1" applyFill="1" applyBorder="1" applyAlignment="1">
      <alignment horizontal="center" vertical="center"/>
    </xf>
    <xf numFmtId="41" fontId="43" fillId="0" borderId="30" xfId="84" applyFont="1" applyFill="1" applyBorder="1" applyAlignment="1">
      <alignment horizontal="center" vertical="center"/>
    </xf>
    <xf numFmtId="41" fontId="43" fillId="0" borderId="82" xfId="84" applyFont="1" applyFill="1" applyBorder="1" applyAlignment="1">
      <alignment horizontal="center" vertical="center"/>
    </xf>
    <xf numFmtId="41" fontId="43" fillId="31" borderId="14" xfId="84" applyFont="1" applyFill="1" applyBorder="1" applyAlignment="1">
      <alignment horizontal="center" vertical="center"/>
    </xf>
    <xf numFmtId="41" fontId="43" fillId="0" borderId="38" xfId="84" applyFont="1" applyFill="1" applyBorder="1" applyAlignment="1">
      <alignment horizontal="center" vertical="center"/>
    </xf>
    <xf numFmtId="41" fontId="43" fillId="0" borderId="39" xfId="84" applyFont="1" applyFill="1" applyBorder="1" applyAlignment="1">
      <alignment horizontal="center" vertical="center"/>
    </xf>
    <xf numFmtId="41" fontId="43" fillId="0" borderId="47" xfId="84" applyFont="1" applyFill="1" applyBorder="1" applyAlignment="1">
      <alignment horizontal="center" vertical="center"/>
    </xf>
    <xf numFmtId="41" fontId="43" fillId="0" borderId="14" xfId="84" applyFont="1" applyFill="1" applyBorder="1" applyAlignment="1">
      <alignment horizontal="center" vertical="center"/>
    </xf>
    <xf numFmtId="41" fontId="43" fillId="30" borderId="42" xfId="84" applyFont="1" applyFill="1" applyBorder="1" applyAlignment="1">
      <alignment horizontal="center" vertical="center" wrapText="1"/>
    </xf>
    <xf numFmtId="41" fontId="43" fillId="30" borderId="50" xfId="84" applyFont="1" applyFill="1" applyBorder="1" applyAlignment="1">
      <alignment horizontal="center" vertical="center" wrapText="1"/>
    </xf>
    <xf numFmtId="41" fontId="43" fillId="30" borderId="43" xfId="84" applyFont="1" applyFill="1" applyBorder="1" applyAlignment="1">
      <alignment horizontal="center" vertical="center" wrapText="1"/>
    </xf>
    <xf numFmtId="41" fontId="43" fillId="30" borderId="44" xfId="84" applyFont="1" applyFill="1" applyBorder="1" applyAlignment="1">
      <alignment horizontal="center" vertical="center" wrapText="1"/>
    </xf>
    <xf numFmtId="41" fontId="43" fillId="30" borderId="51" xfId="84" applyFont="1" applyFill="1" applyBorder="1" applyAlignment="1">
      <alignment horizontal="center" vertical="center" wrapText="1"/>
    </xf>
    <xf numFmtId="41" fontId="43" fillId="30" borderId="45" xfId="84" applyFont="1" applyFill="1" applyBorder="1" applyAlignment="1">
      <alignment horizontal="center" vertical="center" wrapText="1"/>
    </xf>
    <xf numFmtId="41" fontId="43" fillId="0" borderId="48" xfId="84" applyFont="1" applyFill="1" applyBorder="1" applyAlignment="1">
      <alignment horizontal="center" vertical="center"/>
    </xf>
    <xf numFmtId="41" fontId="43" fillId="30" borderId="29" xfId="85" applyFont="1" applyFill="1" applyBorder="1" applyAlignment="1">
      <alignment horizontal="center" vertical="center" wrapText="1"/>
    </xf>
    <xf numFmtId="41" fontId="43" fillId="30" borderId="26" xfId="85" applyFont="1" applyFill="1" applyBorder="1" applyAlignment="1">
      <alignment horizontal="center" vertical="center"/>
    </xf>
    <xf numFmtId="41" fontId="43" fillId="29" borderId="18" xfId="85" applyFont="1" applyFill="1" applyBorder="1" applyAlignment="1">
      <alignment horizontal="center" vertical="center"/>
    </xf>
    <xf numFmtId="41" fontId="43" fillId="29" borderId="19" xfId="85" applyFont="1" applyFill="1" applyBorder="1" applyAlignment="1">
      <alignment horizontal="center" vertical="center"/>
    </xf>
    <xf numFmtId="41" fontId="43" fillId="32" borderId="14" xfId="85" applyFont="1" applyFill="1" applyBorder="1" applyAlignment="1">
      <alignment horizontal="center" vertical="center"/>
    </xf>
    <xf numFmtId="41" fontId="43" fillId="30" borderId="33" xfId="85" applyFont="1" applyFill="1" applyBorder="1" applyAlignment="1">
      <alignment horizontal="center" vertical="center" wrapText="1"/>
    </xf>
    <xf numFmtId="41" fontId="43" fillId="30" borderId="34" xfId="85" applyFont="1" applyFill="1" applyBorder="1" applyAlignment="1">
      <alignment horizontal="center" vertical="center"/>
    </xf>
    <xf numFmtId="41" fontId="43" fillId="30" borderId="29" xfId="121" applyFont="1" applyFill="1" applyBorder="1" applyAlignment="1">
      <alignment horizontal="center" vertical="center" wrapText="1"/>
    </xf>
    <xf numFmtId="41" fontId="43" fillId="30" borderId="41" xfId="121" applyFont="1" applyFill="1" applyBorder="1" applyAlignment="1">
      <alignment horizontal="center" vertical="center" wrapText="1"/>
    </xf>
    <xf numFmtId="41" fontId="43" fillId="30" borderId="42" xfId="121" applyFont="1" applyFill="1" applyBorder="1" applyAlignment="1">
      <alignment horizontal="center" vertical="center"/>
    </xf>
    <xf numFmtId="41" fontId="43" fillId="30" borderId="43" xfId="121" applyFont="1" applyFill="1" applyBorder="1" applyAlignment="1">
      <alignment horizontal="center" vertical="center"/>
    </xf>
    <xf numFmtId="41" fontId="43" fillId="30" borderId="44" xfId="121" applyFont="1" applyFill="1" applyBorder="1" applyAlignment="1">
      <alignment horizontal="center" vertical="center"/>
    </xf>
    <xf numFmtId="41" fontId="43" fillId="30" borderId="45" xfId="121" applyFont="1" applyFill="1" applyBorder="1" applyAlignment="1">
      <alignment horizontal="center" vertical="center"/>
    </xf>
    <xf numFmtId="41" fontId="43" fillId="28" borderId="57" xfId="84" applyFont="1" applyFill="1" applyBorder="1" applyAlignment="1">
      <alignment horizontal="center" vertical="center"/>
    </xf>
    <xf numFmtId="41" fontId="43" fillId="28" borderId="32" xfId="84" applyFont="1" applyFill="1" applyBorder="1" applyAlignment="1">
      <alignment horizontal="center" vertical="center"/>
    </xf>
    <xf numFmtId="0" fontId="53" fillId="33" borderId="58" xfId="0" applyFont="1" applyFill="1" applyBorder="1" applyAlignment="1">
      <alignment horizontal="center" vertical="center" wrapText="1"/>
    </xf>
    <xf numFmtId="0" fontId="53" fillId="33" borderId="59" xfId="0" applyFont="1" applyFill="1" applyBorder="1" applyAlignment="1">
      <alignment horizontal="center" vertical="center" wrapText="1"/>
    </xf>
    <xf numFmtId="0" fontId="53" fillId="33" borderId="60" xfId="0" applyFont="1" applyFill="1" applyBorder="1" applyAlignment="1">
      <alignment horizontal="center" vertical="center" wrapText="1"/>
    </xf>
    <xf numFmtId="0" fontId="53" fillId="33" borderId="61" xfId="0" applyFont="1" applyFill="1" applyBorder="1" applyAlignment="1">
      <alignment horizontal="center" vertical="center" wrapText="1"/>
    </xf>
    <xf numFmtId="0" fontId="53" fillId="34" borderId="67" xfId="0" applyFont="1" applyFill="1" applyBorder="1" applyAlignment="1">
      <alignment horizontal="center" vertical="center" wrapText="1"/>
    </xf>
    <xf numFmtId="0" fontId="53" fillId="34" borderId="66" xfId="0" applyFont="1" applyFill="1" applyBorder="1" applyAlignment="1">
      <alignment horizontal="center" vertical="center" wrapText="1"/>
    </xf>
    <xf numFmtId="0" fontId="53" fillId="34" borderId="75" xfId="0" applyFont="1" applyFill="1" applyBorder="1" applyAlignment="1">
      <alignment horizontal="center" vertical="center" wrapText="1"/>
    </xf>
    <xf numFmtId="0" fontId="53" fillId="34" borderId="70" xfId="0" applyFont="1" applyFill="1" applyBorder="1" applyAlignment="1">
      <alignment horizontal="center" vertical="center" wrapText="1"/>
    </xf>
    <xf numFmtId="0" fontId="55" fillId="34" borderId="0" xfId="0" applyFont="1" applyFill="1" applyAlignment="1">
      <alignment horizontal="center" vertical="center" wrapText="1"/>
    </xf>
    <xf numFmtId="0" fontId="55" fillId="34" borderId="71" xfId="0" applyFont="1" applyFill="1" applyBorder="1" applyAlignment="1">
      <alignment horizontal="center" vertical="center" wrapText="1"/>
    </xf>
    <xf numFmtId="0" fontId="55" fillId="34" borderId="79" xfId="0" applyFont="1" applyFill="1" applyBorder="1" applyAlignment="1">
      <alignment horizontal="center" vertical="center" wrapText="1"/>
    </xf>
    <xf numFmtId="0" fontId="55" fillId="34" borderId="80" xfId="0" applyFont="1" applyFill="1" applyBorder="1" applyAlignment="1">
      <alignment horizontal="center" vertical="center" wrapText="1"/>
    </xf>
    <xf numFmtId="0" fontId="53" fillId="34" borderId="74" xfId="0" applyFont="1" applyFill="1" applyBorder="1" applyAlignment="1">
      <alignment horizontal="center" vertical="center" wrapText="1"/>
    </xf>
    <xf numFmtId="0" fontId="53" fillId="34" borderId="69" xfId="0" applyFont="1" applyFill="1" applyBorder="1" applyAlignment="1">
      <alignment horizontal="center" vertical="center" wrapText="1"/>
    </xf>
    <xf numFmtId="0" fontId="55" fillId="34" borderId="72" xfId="0" applyFont="1" applyFill="1" applyBorder="1" applyAlignment="1">
      <alignment horizontal="center" vertical="center" wrapText="1"/>
    </xf>
    <xf numFmtId="0" fontId="53" fillId="34" borderId="92" xfId="0" applyFont="1" applyFill="1" applyBorder="1" applyAlignment="1">
      <alignment horizontal="center" vertical="center" wrapText="1"/>
    </xf>
    <xf numFmtId="0" fontId="53" fillId="34" borderId="90" xfId="0" applyFont="1" applyFill="1" applyBorder="1" applyAlignment="1">
      <alignment horizontal="center" vertical="center" wrapText="1"/>
    </xf>
    <xf numFmtId="0" fontId="53" fillId="33" borderId="85" xfId="0" applyFont="1" applyFill="1" applyBorder="1" applyAlignment="1">
      <alignment horizontal="center" vertical="center" wrapText="1"/>
    </xf>
    <xf numFmtId="0" fontId="53" fillId="33" borderId="86" xfId="0" applyFont="1" applyFill="1" applyBorder="1" applyAlignment="1">
      <alignment horizontal="center" vertical="center" wrapText="1"/>
    </xf>
    <xf numFmtId="0" fontId="55" fillId="0" borderId="69" xfId="0" applyFont="1" applyBorder="1" applyAlignment="1">
      <alignment horizontal="right" vertical="center" wrapText="1"/>
    </xf>
    <xf numFmtId="0" fontId="55" fillId="0" borderId="67" xfId="0" applyFont="1" applyBorder="1" applyAlignment="1">
      <alignment horizontal="right" vertical="center" wrapText="1"/>
    </xf>
    <xf numFmtId="0" fontId="53" fillId="33" borderId="87" xfId="0" applyFont="1" applyFill="1" applyBorder="1" applyAlignment="1">
      <alignment horizontal="center" vertical="center" wrapText="1"/>
    </xf>
  </cellXfs>
  <cellStyles count="126">
    <cellStyle name="´þ" xfId="1"/>
    <cellStyle name="´þ·¯" xfId="2"/>
    <cellStyle name="°ia¤¼o " xfId="3"/>
    <cellStyle name="°íá¤¼ò¼ýá¡" xfId="4"/>
    <cellStyle name="°ia¤aa " xfId="5"/>
    <cellStyle name="°ia¤aa·a1" xfId="6"/>
    <cellStyle name="°íá¤ãâ·â1" xfId="7"/>
    <cellStyle name="°íá¤ãâ·â2" xfId="8"/>
    <cellStyle name="20% - 강조색1" xfId="9" builtinId="30" customBuiltin="1"/>
    <cellStyle name="20% - 강조색2" xfId="10" builtinId="34" customBuiltin="1"/>
    <cellStyle name="20% - 강조색3" xfId="11" builtinId="38" customBuiltin="1"/>
    <cellStyle name="20% - 강조색4" xfId="12" builtinId="42" customBuiltin="1"/>
    <cellStyle name="20% - 강조색5" xfId="13" builtinId="46" customBuiltin="1"/>
    <cellStyle name="20% - 강조색6" xfId="14" builtinId="50" customBuiltin="1"/>
    <cellStyle name="³?a" xfId="15"/>
    <cellStyle name="³¯â¥" xfId="16"/>
    <cellStyle name="40% - 강조색1" xfId="17" builtinId="31" customBuiltin="1"/>
    <cellStyle name="40% - 강조색2" xfId="18" builtinId="35" customBuiltin="1"/>
    <cellStyle name="40% - 강조색3" xfId="19" builtinId="39" customBuiltin="1"/>
    <cellStyle name="40% - 강조색4" xfId="20" builtinId="43" customBuiltin="1"/>
    <cellStyle name="40% - 강조색5" xfId="21" builtinId="47" customBuiltin="1"/>
    <cellStyle name="40% - 강조색6" xfId="22" builtinId="51" customBuiltin="1"/>
    <cellStyle name="60% - 강조색1" xfId="23" builtinId="32" customBuiltin="1"/>
    <cellStyle name="60% - 강조색2" xfId="24" builtinId="36" customBuiltin="1"/>
    <cellStyle name="60% - 강조색3" xfId="25" builtinId="40" customBuiltin="1"/>
    <cellStyle name="60% - 강조색4" xfId="26" builtinId="44" customBuiltin="1"/>
    <cellStyle name="60% - 강조색5" xfId="27" builtinId="48" customBuiltin="1"/>
    <cellStyle name="60% - 강조색6" xfId="28" builtinId="52" customBuiltin="1"/>
    <cellStyle name="AeE­ [0]_INQUIRY ¿μ¾÷AßAø " xfId="29"/>
    <cellStyle name="AeE­_INQUIRY ¿μ¾÷AßAø " xfId="30"/>
    <cellStyle name="Æu¼ " xfId="31"/>
    <cellStyle name="Æû¼¾æ®" xfId="32"/>
    <cellStyle name="AÞ¸¶ [0]_INQUIRY ¿μ¾÷AßAø " xfId="33"/>
    <cellStyle name="AÞ¸¶_INQUIRY ¿μ¾÷AßAø " xfId="34"/>
    <cellStyle name="Àú¸®¼ö" xfId="35"/>
    <cellStyle name="Àú¸®¼ö0" xfId="36"/>
    <cellStyle name="Au¸r " xfId="37"/>
    <cellStyle name="Au¸r¼" xfId="38"/>
    <cellStyle name="C￥AØ_¿μ¾÷CoE² " xfId="39"/>
    <cellStyle name="Çõ»ê" xfId="40"/>
    <cellStyle name="Co≫" xfId="41"/>
    <cellStyle name="Comma [0]_ SG&amp;A Bridge " xfId="42"/>
    <cellStyle name="Comma_ SG&amp;A Bridge " xfId="43"/>
    <cellStyle name="Currency [0]_ SG&amp;A Bridge " xfId="44"/>
    <cellStyle name="Currency_ SG&amp;A Bridge " xfId="45"/>
    <cellStyle name="E­æo±" xfId="46"/>
    <cellStyle name="E­æo±a" xfId="47"/>
    <cellStyle name="È­æó±âè£" xfId="48"/>
    <cellStyle name="È­æó±âè£0" xfId="49"/>
    <cellStyle name="Header1" xfId="50"/>
    <cellStyle name="Header2" xfId="51"/>
    <cellStyle name="Normal_ SG&amp;A Bridge " xfId="52"/>
    <cellStyle name="title [1]" xfId="53"/>
    <cellStyle name="title [2]" xfId="54"/>
    <cellStyle name="강조색1" xfId="55" builtinId="29" customBuiltin="1"/>
    <cellStyle name="강조색2" xfId="56" builtinId="33" customBuiltin="1"/>
    <cellStyle name="강조색3" xfId="57" builtinId="37" customBuiltin="1"/>
    <cellStyle name="강조색4" xfId="58" builtinId="41" customBuiltin="1"/>
    <cellStyle name="강조색5" xfId="59" builtinId="45" customBuiltin="1"/>
    <cellStyle name="강조색6" xfId="60" builtinId="49" customBuiltin="1"/>
    <cellStyle name="경고문" xfId="61" builtinId="11" customBuiltin="1"/>
    <cellStyle name="계산" xfId="62" builtinId="22" customBuiltin="1"/>
    <cellStyle name="고정소숫점" xfId="63"/>
    <cellStyle name="고정출력1" xfId="64"/>
    <cellStyle name="고정출력2" xfId="65"/>
    <cellStyle name="나쁨" xfId="66" builtinId="27" customBuiltin="1"/>
    <cellStyle name="날짜" xfId="67"/>
    <cellStyle name="내역서" xfId="68"/>
    <cellStyle name="달러" xfId="69"/>
    <cellStyle name="뒤에 오는 하이퍼링크_③인구&amp;용량 검토(옹진군)" xfId="70"/>
    <cellStyle name="똿뗦먛귟 [0.00]_PRODUCT DETAIL Q1" xfId="71"/>
    <cellStyle name="똿뗦먛귟_PRODUCT DETAIL Q1" xfId="72"/>
    <cellStyle name="메모" xfId="73" builtinId="10" customBuiltin="1"/>
    <cellStyle name="믅됞 [0.00]_PRODUCT DETAIL Q1" xfId="74"/>
    <cellStyle name="믅됞_PRODUCT DETAIL Q1" xfId="75"/>
    <cellStyle name="백 " xfId="76"/>
    <cellStyle name="백분율 [0]" xfId="77"/>
    <cellStyle name="백분율 [2]" xfId="78"/>
    <cellStyle name="보통" xfId="79" builtinId="28" customBuiltin="1"/>
    <cellStyle name="뷭?_BOOKSHIP" xfId="80"/>
    <cellStyle name="설명 텍스트" xfId="81" builtinId="53" customBuiltin="1"/>
    <cellStyle name="셀 확인" xfId="82" builtinId="23" customBuiltin="1"/>
    <cellStyle name="쉼표 [0]" xfId="83" builtinId="6"/>
    <cellStyle name="쉼표 [0] 2" xfId="84"/>
    <cellStyle name="쉼표 [0] 2 2" xfId="85"/>
    <cellStyle name="쉼표 [0] 2 3" xfId="118"/>
    <cellStyle name="쉼표 [0] 3" xfId="121"/>
    <cellStyle name="쉼표 [0] 4" xfId="124"/>
    <cellStyle name="스타일 1" xfId="86"/>
    <cellStyle name="연결된 셀" xfId="87" builtinId="24" customBuiltin="1"/>
    <cellStyle name="요약" xfId="88" builtinId="25" customBuiltin="1"/>
    <cellStyle name="입력" xfId="89" builtinId="20" customBuiltin="1"/>
    <cellStyle name="자리수" xfId="90"/>
    <cellStyle name="자리수0" xfId="91"/>
    <cellStyle name="제목" xfId="92" builtinId="15" customBuiltin="1"/>
    <cellStyle name="제목 1" xfId="93" builtinId="16" customBuiltin="1"/>
    <cellStyle name="제목 2" xfId="94" builtinId="17" customBuiltin="1"/>
    <cellStyle name="제목 3" xfId="95" builtinId="18" customBuiltin="1"/>
    <cellStyle name="제목 4" xfId="96" builtinId="19" customBuiltin="1"/>
    <cellStyle name="좋음" xfId="97" builtinId="26" customBuiltin="1"/>
    <cellStyle name="지정되지 않음" xfId="98"/>
    <cellStyle name="출력" xfId="99" builtinId="21" customBuiltin="1"/>
    <cellStyle name="콤" xfId="100"/>
    <cellStyle name="콤_용인시확인필요개발사업(확인)" xfId="101"/>
    <cellStyle name="콤마 [" xfId="102"/>
    <cellStyle name="콤마 [0]" xfId="119"/>
    <cellStyle name="콤마 [2]" xfId="103"/>
    <cellStyle name="콤마_(1.토)" xfId="104"/>
    <cellStyle name="통" xfId="105"/>
    <cellStyle name="통_용인시확인필요개발사업(확인)" xfId="106"/>
    <cellStyle name="통화 [" xfId="107"/>
    <cellStyle name="퍼센트" xfId="108"/>
    <cellStyle name="표" xfId="109"/>
    <cellStyle name="표_용인시확인필요개발사업(확인)" xfId="110"/>
    <cellStyle name="표준" xfId="0" builtinId="0"/>
    <cellStyle name="표준 2" xfId="111"/>
    <cellStyle name="표준 2 2" xfId="125"/>
    <cellStyle name="표준 3" xfId="117"/>
    <cellStyle name="표준 4" xfId="120"/>
    <cellStyle name="표준 5" xfId="122"/>
    <cellStyle name="표준 6" xfId="123"/>
    <cellStyle name="표준_2.1 계획인구 추정" xfId="112"/>
    <cellStyle name="표준_population_200708" xfId="113"/>
    <cellStyle name="합산" xfId="114"/>
    <cellStyle name="화폐기호" xfId="115"/>
    <cellStyle name="화폐기호0" xfId="1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7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6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312;&#49464;&#48124;\&#44277;&#50976;%20&#47928;&#49436;\Documents%20and%20Settings\KEI\&#48148;&#53461;%20&#54868;&#47732;\&#50857;&#51064;&#49884;%20&#52509;&#47049;\&#51333;&#54868;&#50472;%20&#48155;&#51008;&#54028;&#51068;\&#50857;&#51064;&#49569;&#48512;&#51088;&#47308;\&#49569;&#48512;(1&#52264;20051231)\f_&#44221;&#44592;&#46020;_&#50857;&#51064;&#49884;_&#44221;&#44592;&#46020;_&#50857;&#51064;&#49884;_&#51221;&#51008;&#49692;_031-329-2250_&#47588;&#47549;&#5110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46160;&#49688;\&#45824;&#52397;&#45840;(3)&#54616;&#46300;\4.&#52280;&#44256;&#51088;&#47308;\1.&#50696;&#48708;&#53440;&#45817;&#49457;&#48372;&#44256;&#49436;\&#48512;&#47197;(&#48708;&#50857;&#54016;)\01&#50857;&#49688;&#49688;&#50836;&#47049;\me\from%20&#52384;&#50885;\&#51060;&#51204;&#51088;&#47308;\&#49345;&#49688;&#46020;&#53685;&#44228;\&#54872;&#44221;&#48512;&#49345;&#49688;&#46020;&#53685;&#44228;(2004)\8&#51109;%20&#44305;&#50669;&#49345;&#49688;&#460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221;&#51032;&#49437;\&#49688;&#46020;&#51221;&#48708;\&#49688;&#46020;&#51221;&#48708;\&#45224;&#54620;&#44053;&#44428;\V.%20&#49373;&#54876;&#50857;&#49688;%20&#49688;&#50836;&#47049;(&#51109;&#47000;&#44228;&#54925;&#51064;&#44396;&#51201;&#50857;)\&#49373;&#54876;&#50857;&#49688;&#49688;&#50836;&#47049;(&#44552;&#54924;&#52628;&#51221;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45224;&#54840;\04&#50724;&#50684;&#50896;&#51312;&#49324;\&#51204;&#44288;&#47532;&#51088;(04&#45380;7&#50900;&#44620;&#51648;)\&#50724;&#50684;&#50896;&#51312;&#49324;\2003&#50724;&#50684;&#50896;&#51312;&#49324;\&#45824;&#52293;&#51648;&#50669;\&#52629;&#49328;&#54788;&#54889;(5&#44060;&#47732;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1.2-2.&#51064;&#44396;&#52628;&#51221;(&#49373;&#51092;&#47784;&#54805;&#48277;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2.5-&#50857;&#49688;&#49688;&#50836;&#47049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1.2-3.&#49324;&#54924;&#51201;&#50976;&#51077;&#51064;&#4439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ngCode"/>
      <sheetName val="메인메뉴"/>
      <sheetName val="6.매립장"/>
      <sheetName val="7.매립장침출수"/>
      <sheetName val="Variables"/>
      <sheetName val="hid_6.매립장"/>
      <sheetName val="hid_7.매립장침출수"/>
    </sheetNames>
    <sheetDataSet>
      <sheetData sheetId="0" refreshError="1">
        <row r="1">
          <cell r="B1" t="str">
            <v>경기도</v>
          </cell>
        </row>
        <row r="101">
          <cell r="B101" t="str">
            <v>용인시</v>
          </cell>
        </row>
        <row r="102">
          <cell r="B102" t="str">
            <v>고기동</v>
          </cell>
        </row>
        <row r="103">
          <cell r="B103" t="str">
            <v>고림동</v>
          </cell>
        </row>
        <row r="104">
          <cell r="B104" t="str">
            <v>구성읍</v>
          </cell>
        </row>
        <row r="105">
          <cell r="B105" t="str">
            <v>기흥읍</v>
          </cell>
        </row>
        <row r="106">
          <cell r="B106" t="str">
            <v>김량장동</v>
          </cell>
        </row>
        <row r="107">
          <cell r="B107" t="str">
            <v>남동</v>
          </cell>
        </row>
        <row r="108">
          <cell r="B108" t="str">
            <v>남사면</v>
          </cell>
        </row>
        <row r="109">
          <cell r="B109" t="str">
            <v>동천동</v>
          </cell>
        </row>
        <row r="110">
          <cell r="B110" t="str">
            <v>마평동</v>
          </cell>
        </row>
        <row r="111">
          <cell r="B111" t="str">
            <v>모현면</v>
          </cell>
        </row>
        <row r="112">
          <cell r="B112" t="str">
            <v>백암면</v>
          </cell>
        </row>
        <row r="113">
          <cell r="B113" t="str">
            <v>삼가동</v>
          </cell>
        </row>
        <row r="114">
          <cell r="B114" t="str">
            <v>상현동</v>
          </cell>
        </row>
        <row r="115">
          <cell r="B115" t="str">
            <v>성복동</v>
          </cell>
        </row>
        <row r="116">
          <cell r="B116" t="str">
            <v>신봉동</v>
          </cell>
        </row>
        <row r="117">
          <cell r="B117" t="str">
            <v>양지면</v>
          </cell>
        </row>
        <row r="118">
          <cell r="B118" t="str">
            <v>역북동</v>
          </cell>
        </row>
        <row r="119">
          <cell r="B119" t="str">
            <v>운학동</v>
          </cell>
        </row>
        <row r="120">
          <cell r="B120" t="str">
            <v>원삼면</v>
          </cell>
        </row>
        <row r="121">
          <cell r="B121" t="str">
            <v>유방동</v>
          </cell>
        </row>
        <row r="122">
          <cell r="B122" t="str">
            <v>이동면</v>
          </cell>
        </row>
        <row r="123">
          <cell r="B123" t="str">
            <v>죽전동</v>
          </cell>
        </row>
        <row r="124">
          <cell r="B124" t="str">
            <v>포곡면</v>
          </cell>
        </row>
        <row r="125">
          <cell r="B125" t="str">
            <v>풍덕천동</v>
          </cell>
        </row>
        <row r="126">
          <cell r="B126" t="str">
            <v>해곡동</v>
          </cell>
        </row>
        <row r="127">
          <cell r="B127" t="str">
            <v>호동</v>
          </cell>
        </row>
        <row r="202">
          <cell r="J202" t="str">
            <v>가실리</v>
          </cell>
        </row>
        <row r="203">
          <cell r="J203" t="str">
            <v>금어리</v>
          </cell>
        </row>
        <row r="204">
          <cell r="J204" t="str">
            <v>둔전리</v>
          </cell>
        </row>
        <row r="205">
          <cell r="J205" t="str">
            <v>마성리</v>
          </cell>
        </row>
        <row r="206">
          <cell r="J206" t="str">
            <v>삼계리</v>
          </cell>
        </row>
        <row r="207">
          <cell r="J207" t="str">
            <v>신원리</v>
          </cell>
        </row>
        <row r="208">
          <cell r="J208" t="str">
            <v>영문리</v>
          </cell>
        </row>
        <row r="209">
          <cell r="J209" t="str">
            <v>유운리</v>
          </cell>
        </row>
        <row r="210">
          <cell r="J210" t="str">
            <v>전대리</v>
          </cell>
        </row>
        <row r="10002">
          <cell r="E10002" t="str">
            <v>가동</v>
          </cell>
          <cell r="Z10002" t="str">
            <v>생활폐기물</v>
          </cell>
          <cell r="AC10002" t="str">
            <v>수변구역</v>
          </cell>
          <cell r="AI10002" t="str">
            <v>처리후방류</v>
          </cell>
        </row>
        <row r="10003">
          <cell r="E10003" t="str">
            <v>비가동</v>
          </cell>
          <cell r="Z10003" t="str">
            <v>사업장일반폐기물</v>
          </cell>
          <cell r="AC10003" t="str">
            <v>특별대책지역</v>
          </cell>
          <cell r="AI10003" t="str">
            <v>처리후종말</v>
          </cell>
        </row>
        <row r="10004">
          <cell r="Z10004" t="str">
            <v>사업장건설폐기물</v>
          </cell>
          <cell r="AC10004" t="str">
            <v>수변+특별대책지역</v>
          </cell>
          <cell r="AI10004" t="str">
            <v>무처리종말</v>
          </cell>
        </row>
        <row r="10005">
          <cell r="Z10005" t="str">
            <v>지정폐기물</v>
          </cell>
          <cell r="AC10005" t="str">
            <v>기타</v>
          </cell>
          <cell r="AI10005" t="str">
            <v>무처리방류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연도별 수돗물공급추이"/>
      <sheetName val="2.지구별 수돗물공급현황"/>
      <sheetName val="3.월별 수돗물공급현황"/>
      <sheetName val="4.1시설별연공급량및수익내역"/>
      <sheetName val="4.2수요자별연공급량및수익내역"/>
      <sheetName val="수요자"/>
      <sheetName val="5.1시설별일공급량내역"/>
      <sheetName val="5.2수요자별일공급량내역"/>
      <sheetName val="6.지역별도송수관로현황"/>
      <sheetName val="7.정수장현황"/>
      <sheetName val="8.수원현황"/>
      <sheetName val="9.직제및직원현황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7">
          <cell r="A7" t="str">
            <v>전체</v>
          </cell>
          <cell r="Q7">
            <v>2667065728</v>
          </cell>
        </row>
        <row r="8">
          <cell r="A8" t="str">
            <v>전체</v>
          </cell>
          <cell r="M8" t="str">
            <v>원수</v>
          </cell>
          <cell r="Q8">
            <v>1490482600</v>
          </cell>
        </row>
        <row r="9">
          <cell r="A9" t="str">
            <v>전체</v>
          </cell>
          <cell r="M9" t="str">
            <v>침전수</v>
          </cell>
          <cell r="Q9">
            <v>168756615</v>
          </cell>
        </row>
        <row r="10">
          <cell r="A10" t="str">
            <v>전체</v>
          </cell>
          <cell r="M10" t="str">
            <v>정수</v>
          </cell>
          <cell r="Q10">
            <v>1007826512.9999999</v>
          </cell>
        </row>
        <row r="11">
          <cell r="A11" t="str">
            <v>수도권</v>
          </cell>
          <cell r="Q11">
            <v>1251158600</v>
          </cell>
        </row>
        <row r="12">
          <cell r="A12" t="str">
            <v>수도권</v>
          </cell>
          <cell r="M12" t="str">
            <v>원수</v>
          </cell>
          <cell r="Q12">
            <v>803467468</v>
          </cell>
        </row>
        <row r="13">
          <cell r="A13" t="str">
            <v>수도권</v>
          </cell>
          <cell r="M13" t="str">
            <v>침전수</v>
          </cell>
          <cell r="Q13">
            <v>25508506</v>
          </cell>
        </row>
        <row r="14">
          <cell r="A14" t="str">
            <v>수도권</v>
          </cell>
          <cell r="M14" t="str">
            <v>정수</v>
          </cell>
          <cell r="Q14">
            <v>422182626</v>
          </cell>
        </row>
        <row r="15">
          <cell r="A15" t="str">
            <v>팔당</v>
          </cell>
          <cell r="Q15">
            <v>225982529</v>
          </cell>
        </row>
        <row r="16">
          <cell r="A16" t="str">
            <v>팔당</v>
          </cell>
          <cell r="M16" t="str">
            <v>원수</v>
          </cell>
          <cell r="Q16">
            <v>121543520</v>
          </cell>
        </row>
        <row r="17">
          <cell r="A17" t="str">
            <v>팔당</v>
          </cell>
          <cell r="M17" t="str">
            <v>침전수</v>
          </cell>
          <cell r="Q17">
            <v>0</v>
          </cell>
        </row>
        <row r="18">
          <cell r="A18" t="str">
            <v>팔당</v>
          </cell>
          <cell r="M18" t="str">
            <v>정수</v>
          </cell>
          <cell r="Q18">
            <v>104439009</v>
          </cell>
        </row>
        <row r="19">
          <cell r="A19" t="str">
            <v>팔당</v>
          </cell>
          <cell r="Q19">
            <v>121520042</v>
          </cell>
        </row>
        <row r="20">
          <cell r="A20" t="str">
            <v>수도권</v>
          </cell>
          <cell r="K20" t="str">
            <v>지자체</v>
          </cell>
          <cell r="M20" t="str">
            <v>원수</v>
          </cell>
          <cell r="Q20">
            <v>121520042</v>
          </cell>
        </row>
        <row r="21">
          <cell r="A21" t="str">
            <v>수도권</v>
          </cell>
          <cell r="M21" t="str">
            <v>원수</v>
          </cell>
          <cell r="Q21">
            <v>0</v>
          </cell>
        </row>
        <row r="22">
          <cell r="A22" t="str">
            <v>수도권</v>
          </cell>
          <cell r="Q22">
            <v>104462487</v>
          </cell>
        </row>
        <row r="23">
          <cell r="A23" t="str">
            <v>수도권</v>
          </cell>
          <cell r="K23" t="str">
            <v>지자체</v>
          </cell>
          <cell r="M23" t="str">
            <v>정수</v>
          </cell>
          <cell r="Q23">
            <v>6922388</v>
          </cell>
        </row>
        <row r="24">
          <cell r="A24" t="str">
            <v>수도권</v>
          </cell>
          <cell r="K24" t="str">
            <v>지자체</v>
          </cell>
          <cell r="M24" t="str">
            <v>정수</v>
          </cell>
          <cell r="Q24">
            <v>5663205</v>
          </cell>
        </row>
        <row r="25">
          <cell r="A25" t="str">
            <v>수도권</v>
          </cell>
          <cell r="K25" t="str">
            <v>지자체</v>
          </cell>
          <cell r="M25" t="str">
            <v>정수</v>
          </cell>
          <cell r="Q25">
            <v>19294300</v>
          </cell>
        </row>
        <row r="26">
          <cell r="A26" t="str">
            <v>수도권</v>
          </cell>
          <cell r="K26" t="str">
            <v>지자체</v>
          </cell>
          <cell r="M26" t="str">
            <v>정수</v>
          </cell>
          <cell r="Q26">
            <v>46485</v>
          </cell>
        </row>
        <row r="27">
          <cell r="A27" t="str">
            <v>수도권</v>
          </cell>
          <cell r="K27" t="str">
            <v>기타</v>
          </cell>
          <cell r="M27" t="str">
            <v>원수</v>
          </cell>
          <cell r="Q27">
            <v>0</v>
          </cell>
        </row>
        <row r="28">
          <cell r="A28" t="str">
            <v>수도권</v>
          </cell>
          <cell r="K28" t="str">
            <v>지자체</v>
          </cell>
          <cell r="M28" t="str">
            <v>정수</v>
          </cell>
          <cell r="Q28">
            <v>3061772</v>
          </cell>
        </row>
        <row r="29">
          <cell r="A29" t="str">
            <v>수도권</v>
          </cell>
          <cell r="K29" t="str">
            <v>지자체</v>
          </cell>
          <cell r="M29" t="str">
            <v>정수</v>
          </cell>
          <cell r="Q29">
            <v>6261532</v>
          </cell>
        </row>
        <row r="30">
          <cell r="A30" t="str">
            <v>수도권</v>
          </cell>
          <cell r="K30" t="str">
            <v>지자체</v>
          </cell>
          <cell r="M30" t="str">
            <v>정수</v>
          </cell>
          <cell r="Q30">
            <v>19838954</v>
          </cell>
        </row>
        <row r="31">
          <cell r="A31" t="str">
            <v>수도권</v>
          </cell>
          <cell r="K31" t="str">
            <v>지자체</v>
          </cell>
          <cell r="M31" t="str">
            <v>정수</v>
          </cell>
          <cell r="Q31">
            <v>9208827</v>
          </cell>
        </row>
        <row r="32">
          <cell r="A32" t="str">
            <v>수도권</v>
          </cell>
          <cell r="K32" t="str">
            <v>지자체</v>
          </cell>
          <cell r="M32" t="str">
            <v>정수</v>
          </cell>
          <cell r="Q32">
            <v>5471299</v>
          </cell>
        </row>
        <row r="33">
          <cell r="A33" t="str">
            <v>수도권</v>
          </cell>
          <cell r="K33" t="str">
            <v>지자체</v>
          </cell>
          <cell r="M33" t="str">
            <v>정수</v>
          </cell>
          <cell r="Q33">
            <v>11418695</v>
          </cell>
        </row>
        <row r="34">
          <cell r="A34" t="str">
            <v>수도권</v>
          </cell>
          <cell r="K34" t="str">
            <v>지자체</v>
          </cell>
          <cell r="M34" t="str">
            <v>정수</v>
          </cell>
          <cell r="Q34">
            <v>8114133</v>
          </cell>
        </row>
        <row r="35">
          <cell r="A35" t="str">
            <v>수도권</v>
          </cell>
          <cell r="K35" t="str">
            <v>지자체</v>
          </cell>
          <cell r="M35" t="str">
            <v>정수</v>
          </cell>
          <cell r="Q35">
            <v>9136410</v>
          </cell>
        </row>
        <row r="36">
          <cell r="A36" t="str">
            <v>수도권</v>
          </cell>
          <cell r="K36" t="str">
            <v>기타</v>
          </cell>
          <cell r="M36" t="str">
            <v>정수</v>
          </cell>
          <cell r="Q36">
            <v>1009</v>
          </cell>
        </row>
        <row r="37">
          <cell r="A37" t="str">
            <v>수도권</v>
          </cell>
          <cell r="K37" t="str">
            <v>기타</v>
          </cell>
          <cell r="M37" t="str">
            <v>원수</v>
          </cell>
          <cell r="Q37">
            <v>23478</v>
          </cell>
        </row>
        <row r="38">
          <cell r="A38" t="str">
            <v>수도권</v>
          </cell>
          <cell r="K38">
            <v>0</v>
          </cell>
          <cell r="Q38">
            <v>0</v>
          </cell>
        </row>
        <row r="39">
          <cell r="A39" t="str">
            <v>성남</v>
          </cell>
          <cell r="Q39">
            <v>265027102</v>
          </cell>
        </row>
        <row r="40">
          <cell r="A40" t="str">
            <v>성남</v>
          </cell>
          <cell r="M40" t="str">
            <v>원수</v>
          </cell>
          <cell r="Q40">
            <v>16479047</v>
          </cell>
        </row>
        <row r="41">
          <cell r="A41" t="str">
            <v>성남</v>
          </cell>
          <cell r="M41" t="str">
            <v>침전수</v>
          </cell>
          <cell r="Q41">
            <v>0</v>
          </cell>
        </row>
        <row r="42">
          <cell r="A42" t="str">
            <v>성남</v>
          </cell>
          <cell r="M42" t="str">
            <v>정수</v>
          </cell>
          <cell r="Q42">
            <v>248548055</v>
          </cell>
        </row>
        <row r="43">
          <cell r="A43" t="str">
            <v>수도권</v>
          </cell>
          <cell r="Q43">
            <v>2303707</v>
          </cell>
        </row>
        <row r="44">
          <cell r="A44" t="str">
            <v>수도권</v>
          </cell>
          <cell r="K44" t="str">
            <v>지자체</v>
          </cell>
          <cell r="M44" t="str">
            <v>원수</v>
          </cell>
          <cell r="Q44">
            <v>1189278</v>
          </cell>
        </row>
        <row r="45">
          <cell r="A45" t="str">
            <v>수도권</v>
          </cell>
          <cell r="K45" t="str">
            <v>지자체</v>
          </cell>
          <cell r="M45" t="str">
            <v>원수</v>
          </cell>
          <cell r="Q45">
            <v>1114429</v>
          </cell>
        </row>
        <row r="46">
          <cell r="A46" t="str">
            <v>수도권</v>
          </cell>
          <cell r="Q46">
            <v>262723395</v>
          </cell>
        </row>
        <row r="47">
          <cell r="A47" t="str">
            <v>수도권</v>
          </cell>
          <cell r="K47" t="str">
            <v>지자체</v>
          </cell>
          <cell r="M47" t="str">
            <v>정수</v>
          </cell>
          <cell r="Q47">
            <v>74832337</v>
          </cell>
        </row>
        <row r="48">
          <cell r="A48" t="str">
            <v>수도권</v>
          </cell>
          <cell r="K48" t="str">
            <v>지자체</v>
          </cell>
          <cell r="M48" t="str">
            <v>정수</v>
          </cell>
          <cell r="Q48">
            <v>29999089</v>
          </cell>
        </row>
        <row r="49">
          <cell r="A49" t="str">
            <v>수도권</v>
          </cell>
          <cell r="K49" t="str">
            <v>지자체</v>
          </cell>
          <cell r="M49" t="str">
            <v>정수</v>
          </cell>
          <cell r="Q49">
            <v>13588966</v>
          </cell>
        </row>
        <row r="50">
          <cell r="A50" t="str">
            <v>수도권</v>
          </cell>
          <cell r="K50" t="str">
            <v>지자체</v>
          </cell>
          <cell r="M50" t="str">
            <v>정수</v>
          </cell>
          <cell r="Q50">
            <v>50616970</v>
          </cell>
        </row>
        <row r="51">
          <cell r="A51" t="str">
            <v>수도권</v>
          </cell>
          <cell r="K51" t="str">
            <v>지자체</v>
          </cell>
          <cell r="M51" t="str">
            <v>정수</v>
          </cell>
          <cell r="Q51">
            <v>14100069</v>
          </cell>
        </row>
        <row r="52">
          <cell r="A52" t="str">
            <v>수도권</v>
          </cell>
          <cell r="K52" t="str">
            <v>지자체</v>
          </cell>
          <cell r="M52" t="str">
            <v>정수</v>
          </cell>
          <cell r="Q52">
            <v>7169862</v>
          </cell>
        </row>
        <row r="53">
          <cell r="A53" t="str">
            <v>수도권</v>
          </cell>
          <cell r="K53" t="str">
            <v>지자체</v>
          </cell>
          <cell r="M53" t="str">
            <v>정수</v>
          </cell>
          <cell r="Q53">
            <v>1847282</v>
          </cell>
        </row>
        <row r="54">
          <cell r="A54" t="str">
            <v>수도권</v>
          </cell>
          <cell r="K54" t="str">
            <v>지자체</v>
          </cell>
          <cell r="M54" t="str">
            <v>정수</v>
          </cell>
          <cell r="Q54">
            <v>4183553</v>
          </cell>
        </row>
        <row r="55">
          <cell r="A55" t="str">
            <v>수도권</v>
          </cell>
          <cell r="K55" t="str">
            <v>지자체</v>
          </cell>
          <cell r="M55" t="str">
            <v>정수</v>
          </cell>
          <cell r="Q55">
            <v>972987</v>
          </cell>
        </row>
        <row r="56">
          <cell r="A56" t="str">
            <v>수도권</v>
          </cell>
          <cell r="K56" t="str">
            <v>지자체</v>
          </cell>
          <cell r="M56" t="str">
            <v>정수</v>
          </cell>
          <cell r="Q56">
            <v>6549687</v>
          </cell>
        </row>
        <row r="57">
          <cell r="A57" t="str">
            <v>수도권</v>
          </cell>
          <cell r="K57" t="str">
            <v>지자체</v>
          </cell>
          <cell r="M57" t="str">
            <v>정수</v>
          </cell>
          <cell r="Q57">
            <v>794239</v>
          </cell>
        </row>
        <row r="58">
          <cell r="A58" t="str">
            <v>수도권</v>
          </cell>
          <cell r="K58" t="str">
            <v>지자체</v>
          </cell>
          <cell r="M58" t="str">
            <v>정수</v>
          </cell>
          <cell r="Q58">
            <v>1501729</v>
          </cell>
        </row>
        <row r="59">
          <cell r="A59" t="str">
            <v>수도권</v>
          </cell>
          <cell r="K59" t="str">
            <v>지자체</v>
          </cell>
          <cell r="M59" t="str">
            <v>정수</v>
          </cell>
          <cell r="Q59">
            <v>6923751</v>
          </cell>
        </row>
        <row r="60">
          <cell r="A60" t="str">
            <v>수도권</v>
          </cell>
          <cell r="K60" t="str">
            <v>지자체</v>
          </cell>
          <cell r="M60" t="str">
            <v>정수</v>
          </cell>
          <cell r="Q60">
            <v>5364293</v>
          </cell>
        </row>
        <row r="61">
          <cell r="A61" t="str">
            <v>수도권</v>
          </cell>
          <cell r="K61" t="str">
            <v>지자체</v>
          </cell>
          <cell r="M61" t="str">
            <v>정수</v>
          </cell>
          <cell r="Q61">
            <v>28536501</v>
          </cell>
        </row>
        <row r="62">
          <cell r="A62" t="str">
            <v>수도권</v>
          </cell>
          <cell r="K62" t="str">
            <v>지자체</v>
          </cell>
          <cell r="M62" t="str">
            <v>정수</v>
          </cell>
          <cell r="Q62">
            <v>0</v>
          </cell>
        </row>
        <row r="63">
          <cell r="A63" t="str">
            <v>수도권</v>
          </cell>
          <cell r="K63" t="str">
            <v>기타</v>
          </cell>
          <cell r="M63" t="str">
            <v>정수</v>
          </cell>
          <cell r="Q63">
            <v>975</v>
          </cell>
        </row>
        <row r="64">
          <cell r="A64" t="str">
            <v>수도권</v>
          </cell>
          <cell r="K64" t="str">
            <v>기타</v>
          </cell>
          <cell r="M64" t="str">
            <v>정수</v>
          </cell>
          <cell r="Q64">
            <v>5914</v>
          </cell>
        </row>
        <row r="65">
          <cell r="A65" t="str">
            <v>수도권</v>
          </cell>
          <cell r="K65" t="str">
            <v>기타</v>
          </cell>
          <cell r="M65" t="str">
            <v>정수</v>
          </cell>
          <cell r="Q65">
            <v>474</v>
          </cell>
        </row>
        <row r="66">
          <cell r="A66" t="str">
            <v>수도권</v>
          </cell>
          <cell r="K66" t="str">
            <v>지자체</v>
          </cell>
          <cell r="M66" t="str">
            <v>정수</v>
          </cell>
          <cell r="Q66">
            <v>1035207</v>
          </cell>
        </row>
        <row r="67">
          <cell r="A67" t="str">
            <v>수도권</v>
          </cell>
          <cell r="K67" t="str">
            <v>지자체</v>
          </cell>
          <cell r="M67" t="str">
            <v>원수</v>
          </cell>
          <cell r="Q67">
            <v>14154453</v>
          </cell>
        </row>
        <row r="68">
          <cell r="A68" t="str">
            <v>수도권</v>
          </cell>
          <cell r="K68" t="str">
            <v>지자체</v>
          </cell>
          <cell r="M68" t="str">
            <v>정수</v>
          </cell>
          <cell r="Q68">
            <v>0</v>
          </cell>
        </row>
        <row r="69">
          <cell r="A69" t="str">
            <v>수도권</v>
          </cell>
          <cell r="K69" t="str">
            <v>지자체</v>
          </cell>
          <cell r="M69" t="str">
            <v>정수</v>
          </cell>
          <cell r="Q69">
            <v>0</v>
          </cell>
        </row>
        <row r="70">
          <cell r="A70" t="str">
            <v>수도권</v>
          </cell>
          <cell r="K70" t="str">
            <v>지자체</v>
          </cell>
          <cell r="M70" t="str">
            <v>정수</v>
          </cell>
          <cell r="Q70">
            <v>524170</v>
          </cell>
        </row>
        <row r="71">
          <cell r="A71" t="str">
            <v>수도권</v>
          </cell>
          <cell r="K71" t="str">
            <v>지자체</v>
          </cell>
          <cell r="M71" t="str">
            <v>정수</v>
          </cell>
          <cell r="Q71">
            <v>0</v>
          </cell>
        </row>
        <row r="72">
          <cell r="A72" t="str">
            <v>수도권</v>
          </cell>
          <cell r="K72" t="str">
            <v>지자체</v>
          </cell>
          <cell r="M72" t="str">
            <v>정수</v>
          </cell>
          <cell r="Q72">
            <v>0</v>
          </cell>
        </row>
        <row r="73">
          <cell r="A73" t="str">
            <v>수도권</v>
          </cell>
          <cell r="K73" t="str">
            <v>지자체</v>
          </cell>
          <cell r="M73" t="str">
            <v>정수</v>
          </cell>
          <cell r="Q73">
            <v>0</v>
          </cell>
        </row>
        <row r="74">
          <cell r="A74" t="str">
            <v>수도권</v>
          </cell>
          <cell r="K74" t="str">
            <v>지자체</v>
          </cell>
          <cell r="M74" t="str">
            <v>정수</v>
          </cell>
          <cell r="Q74">
            <v>0</v>
          </cell>
        </row>
        <row r="75">
          <cell r="A75" t="str">
            <v>수도권</v>
          </cell>
          <cell r="K75" t="str">
            <v>지자체</v>
          </cell>
          <cell r="M75" t="str">
            <v>정수</v>
          </cell>
          <cell r="Q75">
            <v>0</v>
          </cell>
        </row>
        <row r="76">
          <cell r="A76" t="str">
            <v>수도권</v>
          </cell>
          <cell r="K76" t="str">
            <v>지자체</v>
          </cell>
          <cell r="M76" t="str">
            <v>정수</v>
          </cell>
          <cell r="Q76">
            <v>0</v>
          </cell>
        </row>
        <row r="77">
          <cell r="A77" t="str">
            <v>수도권</v>
          </cell>
          <cell r="K77" t="str">
            <v>기타</v>
          </cell>
          <cell r="M77" t="str">
            <v>원수</v>
          </cell>
          <cell r="Q77">
            <v>9407</v>
          </cell>
        </row>
        <row r="78">
          <cell r="A78" t="str">
            <v>수도권</v>
          </cell>
          <cell r="K78" t="str">
            <v>기타</v>
          </cell>
          <cell r="M78" t="str">
            <v>원수</v>
          </cell>
          <cell r="Q78">
            <v>467</v>
          </cell>
        </row>
        <row r="79">
          <cell r="A79" t="str">
            <v>수도권</v>
          </cell>
          <cell r="K79" t="str">
            <v>기타</v>
          </cell>
          <cell r="M79" t="str">
            <v>원수</v>
          </cell>
          <cell r="Q79">
            <v>3603</v>
          </cell>
        </row>
        <row r="80">
          <cell r="A80" t="str">
            <v>수도권</v>
          </cell>
          <cell r="K80" t="str">
            <v>기타</v>
          </cell>
          <cell r="M80" t="str">
            <v>원수</v>
          </cell>
          <cell r="Q80">
            <v>4394</v>
          </cell>
        </row>
        <row r="81">
          <cell r="A81" t="str">
            <v>수도권</v>
          </cell>
          <cell r="K81" t="str">
            <v>기타</v>
          </cell>
          <cell r="M81" t="str">
            <v>원수</v>
          </cell>
          <cell r="Q81">
            <v>3016</v>
          </cell>
        </row>
        <row r="82">
          <cell r="A82" t="str">
            <v>수도권</v>
          </cell>
          <cell r="M82" t="str">
            <v>정수</v>
          </cell>
          <cell r="Q82">
            <v>0</v>
          </cell>
        </row>
        <row r="83">
          <cell r="A83" t="str">
            <v>과천</v>
          </cell>
          <cell r="Q83">
            <v>760148969</v>
          </cell>
        </row>
        <row r="84">
          <cell r="A84" t="str">
            <v>과천</v>
          </cell>
          <cell r="M84" t="str">
            <v>원수</v>
          </cell>
          <cell r="Q84">
            <v>665444901</v>
          </cell>
        </row>
        <row r="85">
          <cell r="A85" t="str">
            <v>과천</v>
          </cell>
          <cell r="M85" t="str">
            <v>침전수</v>
          </cell>
          <cell r="Q85">
            <v>25508506</v>
          </cell>
        </row>
        <row r="86">
          <cell r="A86" t="str">
            <v>과천</v>
          </cell>
          <cell r="M86" t="str">
            <v>정수</v>
          </cell>
          <cell r="Q86">
            <v>69195562</v>
          </cell>
        </row>
        <row r="87">
          <cell r="A87" t="str">
            <v>과천</v>
          </cell>
        </row>
        <row r="88">
          <cell r="A88" t="str">
            <v>수원안양</v>
          </cell>
          <cell r="M88" t="str">
            <v>원수</v>
          </cell>
          <cell r="Q88">
            <v>17147328</v>
          </cell>
        </row>
        <row r="89">
          <cell r="A89" t="str">
            <v>과천</v>
          </cell>
          <cell r="Q89">
            <v>690479893</v>
          </cell>
        </row>
        <row r="90">
          <cell r="A90" t="str">
            <v>수도권</v>
          </cell>
          <cell r="K90" t="str">
            <v>지자체</v>
          </cell>
          <cell r="M90" t="str">
            <v>원수</v>
          </cell>
          <cell r="Q90">
            <v>65884597</v>
          </cell>
        </row>
        <row r="91">
          <cell r="A91" t="str">
            <v>수도권</v>
          </cell>
          <cell r="K91" t="str">
            <v>지자체</v>
          </cell>
          <cell r="M91" t="str">
            <v>원수</v>
          </cell>
          <cell r="Q91">
            <v>0</v>
          </cell>
        </row>
        <row r="92">
          <cell r="A92" t="str">
            <v>수도권</v>
          </cell>
          <cell r="K92" t="str">
            <v>지자체</v>
          </cell>
          <cell r="M92" t="str">
            <v>원수</v>
          </cell>
          <cell r="Q92">
            <v>20022705</v>
          </cell>
        </row>
        <row r="93">
          <cell r="A93" t="str">
            <v>수도권</v>
          </cell>
          <cell r="K93" t="str">
            <v>지자체</v>
          </cell>
          <cell r="M93" t="str">
            <v>원수</v>
          </cell>
          <cell r="Q93">
            <v>24193644</v>
          </cell>
        </row>
        <row r="94">
          <cell r="A94" t="str">
            <v>수도권</v>
          </cell>
          <cell r="K94" t="str">
            <v>지자체</v>
          </cell>
          <cell r="M94" t="str">
            <v>원수</v>
          </cell>
          <cell r="Q94">
            <v>7818207</v>
          </cell>
        </row>
        <row r="95">
          <cell r="A95" t="str">
            <v>수도권</v>
          </cell>
          <cell r="K95" t="str">
            <v>지자체</v>
          </cell>
          <cell r="M95" t="str">
            <v>원수</v>
          </cell>
          <cell r="Q95">
            <v>14624609</v>
          </cell>
        </row>
        <row r="96">
          <cell r="A96" t="str">
            <v>수도권</v>
          </cell>
          <cell r="K96" t="str">
            <v>지자체</v>
          </cell>
          <cell r="M96" t="str">
            <v>원수</v>
          </cell>
          <cell r="Q96">
            <v>89457800</v>
          </cell>
        </row>
        <row r="97">
          <cell r="A97" t="str">
            <v>수도권</v>
          </cell>
          <cell r="K97" t="str">
            <v>지자체</v>
          </cell>
          <cell r="M97" t="str">
            <v>원수</v>
          </cell>
          <cell r="Q97">
            <v>18788620</v>
          </cell>
        </row>
        <row r="98">
          <cell r="A98" t="str">
            <v>수도권</v>
          </cell>
          <cell r="K98" t="str">
            <v>지자체</v>
          </cell>
          <cell r="M98" t="str">
            <v>원수</v>
          </cell>
          <cell r="Q98">
            <v>12488141</v>
          </cell>
        </row>
        <row r="99">
          <cell r="A99" t="str">
            <v>수도권</v>
          </cell>
          <cell r="K99" t="str">
            <v>지자체</v>
          </cell>
          <cell r="M99" t="str">
            <v>원수</v>
          </cell>
          <cell r="Q99">
            <v>21078704</v>
          </cell>
        </row>
        <row r="100">
          <cell r="A100" t="str">
            <v>수도권</v>
          </cell>
          <cell r="K100" t="str">
            <v>지자체</v>
          </cell>
          <cell r="M100" t="str">
            <v>원수</v>
          </cell>
          <cell r="Q100">
            <v>9854382</v>
          </cell>
        </row>
        <row r="101">
          <cell r="A101" t="str">
            <v>수도권</v>
          </cell>
          <cell r="K101" t="str">
            <v>지자체</v>
          </cell>
          <cell r="M101" t="str">
            <v>원수</v>
          </cell>
          <cell r="Q101">
            <v>98793652</v>
          </cell>
        </row>
        <row r="102">
          <cell r="A102" t="str">
            <v>수도권</v>
          </cell>
          <cell r="K102" t="str">
            <v>지자체</v>
          </cell>
          <cell r="M102" t="str">
            <v>원수</v>
          </cell>
          <cell r="Q102">
            <v>16695870</v>
          </cell>
        </row>
        <row r="103">
          <cell r="A103" t="str">
            <v>수도권</v>
          </cell>
          <cell r="K103" t="str">
            <v>지자체</v>
          </cell>
          <cell r="M103" t="str">
            <v>정수</v>
          </cell>
          <cell r="Q103">
            <v>41865269</v>
          </cell>
        </row>
        <row r="104">
          <cell r="A104" t="str">
            <v>수도권</v>
          </cell>
          <cell r="K104" t="str">
            <v>지자체</v>
          </cell>
          <cell r="M104" t="str">
            <v>정수</v>
          </cell>
          <cell r="Q104">
            <v>319450</v>
          </cell>
        </row>
        <row r="105">
          <cell r="A105" t="str">
            <v>수도권</v>
          </cell>
          <cell r="K105" t="str">
            <v>기타</v>
          </cell>
          <cell r="M105" t="str">
            <v>원수</v>
          </cell>
          <cell r="Q105">
            <v>11359</v>
          </cell>
        </row>
        <row r="106">
          <cell r="A106" t="str">
            <v>수도권</v>
          </cell>
          <cell r="K106" t="str">
            <v>지자체</v>
          </cell>
          <cell r="M106" t="str">
            <v>원수</v>
          </cell>
          <cell r="Q106">
            <v>68660012</v>
          </cell>
        </row>
        <row r="107">
          <cell r="A107" t="str">
            <v>수도권</v>
          </cell>
          <cell r="K107" t="str">
            <v>지자체</v>
          </cell>
          <cell r="M107" t="str">
            <v>원수</v>
          </cell>
          <cell r="Q107">
            <v>62443230</v>
          </cell>
        </row>
        <row r="108">
          <cell r="A108" t="str">
            <v>수도권</v>
          </cell>
          <cell r="K108" t="str">
            <v>지자체</v>
          </cell>
          <cell r="M108" t="str">
            <v>원수</v>
          </cell>
          <cell r="Q108">
            <v>4677904</v>
          </cell>
        </row>
        <row r="109">
          <cell r="A109" t="str">
            <v>수도권</v>
          </cell>
          <cell r="K109" t="str">
            <v>지자체</v>
          </cell>
          <cell r="M109" t="str">
            <v>원수</v>
          </cell>
          <cell r="Q109">
            <v>24993698</v>
          </cell>
        </row>
        <row r="110">
          <cell r="A110" t="str">
            <v>수도권</v>
          </cell>
          <cell r="K110" t="str">
            <v>지자체</v>
          </cell>
          <cell r="M110" t="str">
            <v>원수</v>
          </cell>
          <cell r="Q110">
            <v>0</v>
          </cell>
        </row>
        <row r="111">
          <cell r="A111" t="str">
            <v>수도권</v>
          </cell>
          <cell r="K111" t="str">
            <v>지자체</v>
          </cell>
          <cell r="M111" t="str">
            <v>원수</v>
          </cell>
          <cell r="Q111">
            <v>0</v>
          </cell>
        </row>
        <row r="112">
          <cell r="A112" t="str">
            <v>수도권</v>
          </cell>
          <cell r="K112" t="str">
            <v>지자체</v>
          </cell>
          <cell r="M112" t="str">
            <v>원수</v>
          </cell>
          <cell r="Q112">
            <v>87808040</v>
          </cell>
        </row>
        <row r="113">
          <cell r="A113" t="str">
            <v>수도권</v>
          </cell>
          <cell r="Q113">
            <v>52521748</v>
          </cell>
        </row>
        <row r="114">
          <cell r="A114" t="str">
            <v>수도권</v>
          </cell>
          <cell r="K114" t="str">
            <v>지자체</v>
          </cell>
          <cell r="M114" t="str">
            <v>침전수</v>
          </cell>
          <cell r="Q114">
            <v>20575536</v>
          </cell>
        </row>
        <row r="115">
          <cell r="A115" t="str">
            <v>수도권</v>
          </cell>
          <cell r="K115" t="str">
            <v>지자체</v>
          </cell>
          <cell r="M115" t="str">
            <v>침전수</v>
          </cell>
          <cell r="Q115">
            <v>4932970</v>
          </cell>
        </row>
        <row r="116">
          <cell r="A116" t="str">
            <v>수도권</v>
          </cell>
          <cell r="K116" t="str">
            <v>기타</v>
          </cell>
          <cell r="M116" t="str">
            <v>정수</v>
          </cell>
          <cell r="Q116">
            <v>27423</v>
          </cell>
        </row>
        <row r="117">
          <cell r="A117" t="str">
            <v>수도권</v>
          </cell>
          <cell r="K117" t="str">
            <v>지자체</v>
          </cell>
          <cell r="M117" t="str">
            <v>정수</v>
          </cell>
          <cell r="Q117">
            <v>2246736</v>
          </cell>
        </row>
        <row r="118">
          <cell r="A118" t="str">
            <v>수도권</v>
          </cell>
          <cell r="K118" t="str">
            <v>지자체</v>
          </cell>
          <cell r="M118" t="str">
            <v>정수</v>
          </cell>
          <cell r="Q118">
            <v>24736684</v>
          </cell>
        </row>
        <row r="119">
          <cell r="A119" t="str">
            <v>수도권</v>
          </cell>
          <cell r="K119" t="str">
            <v>지자체</v>
          </cell>
          <cell r="M119" t="str">
            <v>원수</v>
          </cell>
          <cell r="Q119">
            <v>2399</v>
          </cell>
        </row>
        <row r="120">
          <cell r="A120" t="str">
            <v>일산</v>
          </cell>
          <cell r="Q120">
            <v>61506802</v>
          </cell>
        </row>
        <row r="121">
          <cell r="A121" t="str">
            <v>일산</v>
          </cell>
          <cell r="M121" t="str">
            <v>원수</v>
          </cell>
          <cell r="Q121">
            <v>1261294</v>
          </cell>
        </row>
        <row r="122">
          <cell r="A122" t="str">
            <v>일산</v>
          </cell>
          <cell r="M122" t="str">
            <v>침전수</v>
          </cell>
          <cell r="Q122">
            <v>0</v>
          </cell>
        </row>
        <row r="123">
          <cell r="A123" t="str">
            <v>일산</v>
          </cell>
          <cell r="M123" t="str">
            <v>정수</v>
          </cell>
          <cell r="Q123">
            <v>60245508</v>
          </cell>
        </row>
        <row r="124">
          <cell r="A124" t="str">
            <v>일산</v>
          </cell>
          <cell r="K124" t="str">
            <v>지자체</v>
          </cell>
          <cell r="M124" t="str">
            <v>정수</v>
          </cell>
          <cell r="Q124">
            <v>60245508</v>
          </cell>
        </row>
        <row r="125">
          <cell r="A125" t="str">
            <v>일산</v>
          </cell>
          <cell r="K125" t="str">
            <v>기타</v>
          </cell>
          <cell r="M125" t="str">
            <v>원수</v>
          </cell>
          <cell r="Q125">
            <v>958031</v>
          </cell>
        </row>
        <row r="126">
          <cell r="A126" t="str">
            <v>일산</v>
          </cell>
          <cell r="K126" t="str">
            <v>기타</v>
          </cell>
          <cell r="M126" t="str">
            <v>원수</v>
          </cell>
          <cell r="Q126">
            <v>22215</v>
          </cell>
        </row>
        <row r="127">
          <cell r="A127" t="str">
            <v>일산</v>
          </cell>
          <cell r="K127" t="str">
            <v>기타</v>
          </cell>
          <cell r="M127" t="str">
            <v>원수</v>
          </cell>
          <cell r="Q127">
            <v>281048</v>
          </cell>
        </row>
        <row r="128">
          <cell r="A128" t="str">
            <v>태백</v>
          </cell>
          <cell r="Q128">
            <v>13347051</v>
          </cell>
        </row>
        <row r="129">
          <cell r="A129" t="str">
            <v>태백</v>
          </cell>
          <cell r="M129" t="str">
            <v>원수</v>
          </cell>
          <cell r="Q129">
            <v>1406055</v>
          </cell>
        </row>
        <row r="130">
          <cell r="A130" t="str">
            <v>태백</v>
          </cell>
          <cell r="M130" t="str">
            <v>침전수</v>
          </cell>
          <cell r="Q130">
            <v>0</v>
          </cell>
        </row>
        <row r="131">
          <cell r="A131" t="str">
            <v>태백</v>
          </cell>
          <cell r="M131" t="str">
            <v>정수</v>
          </cell>
          <cell r="Q131">
            <v>11940996</v>
          </cell>
        </row>
        <row r="132">
          <cell r="A132" t="str">
            <v>태백</v>
          </cell>
          <cell r="Q132">
            <v>3450</v>
          </cell>
        </row>
        <row r="133">
          <cell r="A133" t="str">
            <v>태백</v>
          </cell>
          <cell r="K133" t="str">
            <v>지자체</v>
          </cell>
          <cell r="M133" t="str">
            <v>원수</v>
          </cell>
          <cell r="Q133">
            <v>3450</v>
          </cell>
        </row>
        <row r="134">
          <cell r="A134" t="str">
            <v>태백</v>
          </cell>
        </row>
        <row r="135">
          <cell r="A135" t="str">
            <v>태백</v>
          </cell>
          <cell r="K135" t="str">
            <v>지자체</v>
          </cell>
          <cell r="M135" t="str">
            <v>정수</v>
          </cell>
          <cell r="Q135">
            <v>1218758</v>
          </cell>
        </row>
        <row r="136">
          <cell r="A136" t="str">
            <v>태백</v>
          </cell>
          <cell r="K136" t="str">
            <v>지자체</v>
          </cell>
          <cell r="M136" t="str">
            <v>정수</v>
          </cell>
          <cell r="Q136">
            <v>8324</v>
          </cell>
        </row>
        <row r="137">
          <cell r="A137" t="str">
            <v>태백</v>
          </cell>
          <cell r="K137" t="str">
            <v>지자체</v>
          </cell>
          <cell r="M137" t="str">
            <v>정수</v>
          </cell>
          <cell r="Q137">
            <v>617</v>
          </cell>
        </row>
        <row r="138">
          <cell r="A138" t="str">
            <v>태백</v>
          </cell>
          <cell r="K138" t="str">
            <v>기타</v>
          </cell>
          <cell r="M138" t="str">
            <v>정수</v>
          </cell>
          <cell r="Q138">
            <v>1869</v>
          </cell>
        </row>
        <row r="139">
          <cell r="A139" t="str">
            <v>태백</v>
          </cell>
          <cell r="K139" t="str">
            <v>지자체</v>
          </cell>
          <cell r="M139" t="str">
            <v>정수</v>
          </cell>
          <cell r="Q139">
            <v>6268771</v>
          </cell>
        </row>
        <row r="140">
          <cell r="A140" t="str">
            <v>태백</v>
          </cell>
        </row>
        <row r="141">
          <cell r="A141" t="str">
            <v>태백</v>
          </cell>
          <cell r="K141" t="str">
            <v>지자체</v>
          </cell>
          <cell r="M141" t="str">
            <v>정수</v>
          </cell>
          <cell r="Q141">
            <v>4215402</v>
          </cell>
        </row>
        <row r="142">
          <cell r="A142" t="str">
            <v>태백</v>
          </cell>
          <cell r="K142" t="str">
            <v>지자체</v>
          </cell>
          <cell r="M142" t="str">
            <v>정수</v>
          </cell>
          <cell r="Q142">
            <v>117715</v>
          </cell>
        </row>
        <row r="143">
          <cell r="A143" t="str">
            <v>태백</v>
          </cell>
          <cell r="K143" t="str">
            <v>지자체</v>
          </cell>
          <cell r="M143" t="str">
            <v>정수</v>
          </cell>
          <cell r="Q143">
            <v>109540</v>
          </cell>
        </row>
        <row r="144">
          <cell r="A144" t="str">
            <v>태백</v>
          </cell>
          <cell r="Q144">
            <v>1402605</v>
          </cell>
        </row>
        <row r="145">
          <cell r="A145" t="str">
            <v>태백</v>
          </cell>
          <cell r="K145" t="str">
            <v>지자체</v>
          </cell>
          <cell r="M145" t="str">
            <v>원수</v>
          </cell>
          <cell r="Q145">
            <v>1192758</v>
          </cell>
        </row>
        <row r="146">
          <cell r="A146" t="str">
            <v>태백</v>
          </cell>
          <cell r="K146" t="str">
            <v>기타</v>
          </cell>
          <cell r="M146" t="str">
            <v>원수</v>
          </cell>
          <cell r="Q146">
            <v>209847</v>
          </cell>
        </row>
        <row r="147">
          <cell r="A147" t="str">
            <v>울산</v>
          </cell>
          <cell r="Q147">
            <v>255770156</v>
          </cell>
        </row>
        <row r="148">
          <cell r="A148" t="str">
            <v>울산</v>
          </cell>
          <cell r="M148" t="str">
            <v>원수</v>
          </cell>
          <cell r="Q148">
            <v>193970246</v>
          </cell>
        </row>
        <row r="149">
          <cell r="A149" t="str">
            <v>울산</v>
          </cell>
          <cell r="M149" t="str">
            <v>침전수</v>
          </cell>
          <cell r="Q149">
            <v>61799910</v>
          </cell>
        </row>
        <row r="150">
          <cell r="A150" t="str">
            <v>울산</v>
          </cell>
          <cell r="M150" t="str">
            <v>정수</v>
          </cell>
          <cell r="Q150">
            <v>0</v>
          </cell>
        </row>
        <row r="151">
          <cell r="A151" t="str">
            <v>울산</v>
          </cell>
          <cell r="Q151">
            <v>139062457</v>
          </cell>
        </row>
        <row r="152">
          <cell r="A152" t="str">
            <v>울산</v>
          </cell>
          <cell r="K152" t="str">
            <v>지자체</v>
          </cell>
          <cell r="M152" t="str">
            <v>원수</v>
          </cell>
          <cell r="Q152">
            <v>0</v>
          </cell>
        </row>
        <row r="153">
          <cell r="A153" t="str">
            <v>울산</v>
          </cell>
          <cell r="K153" t="str">
            <v>기타</v>
          </cell>
          <cell r="M153" t="str">
            <v>원수</v>
          </cell>
          <cell r="Q153">
            <v>14128345</v>
          </cell>
        </row>
        <row r="154">
          <cell r="A154" t="str">
            <v>울산</v>
          </cell>
          <cell r="K154" t="str">
            <v>기타</v>
          </cell>
          <cell r="M154" t="str">
            <v>원수</v>
          </cell>
          <cell r="Q154">
            <v>28479940</v>
          </cell>
        </row>
        <row r="155">
          <cell r="A155" t="str">
            <v>울산</v>
          </cell>
          <cell r="K155" t="str">
            <v>기타</v>
          </cell>
          <cell r="M155" t="str">
            <v>원수</v>
          </cell>
          <cell r="Q155">
            <v>96454172</v>
          </cell>
        </row>
        <row r="156">
          <cell r="A156" t="str">
            <v>울산</v>
          </cell>
          <cell r="M156" t="str">
            <v/>
          </cell>
          <cell r="Q156">
            <v>15107482</v>
          </cell>
        </row>
        <row r="157">
          <cell r="A157" t="str">
            <v>울산</v>
          </cell>
          <cell r="K157" t="str">
            <v>기타</v>
          </cell>
          <cell r="M157" t="str">
            <v>원수</v>
          </cell>
          <cell r="Q157">
            <v>5378811</v>
          </cell>
        </row>
        <row r="158">
          <cell r="A158" t="str">
            <v>울산</v>
          </cell>
          <cell r="K158" t="str">
            <v>지자체</v>
          </cell>
          <cell r="M158" t="str">
            <v>원수</v>
          </cell>
          <cell r="Q158">
            <v>2561773</v>
          </cell>
        </row>
        <row r="159">
          <cell r="A159" t="str">
            <v>울산</v>
          </cell>
          <cell r="K159" t="str">
            <v>기타</v>
          </cell>
          <cell r="M159" t="str">
            <v>원수</v>
          </cell>
          <cell r="Q159">
            <v>7166898</v>
          </cell>
        </row>
        <row r="160">
          <cell r="A160" t="str">
            <v>울산</v>
          </cell>
          <cell r="Q160">
            <v>61799910</v>
          </cell>
        </row>
        <row r="161">
          <cell r="A161" t="str">
            <v>울산</v>
          </cell>
          <cell r="K161" t="str">
            <v>기타</v>
          </cell>
          <cell r="M161" t="str">
            <v>침전수</v>
          </cell>
          <cell r="Q161">
            <v>17843306</v>
          </cell>
        </row>
        <row r="162">
          <cell r="A162" t="str">
            <v>울산</v>
          </cell>
          <cell r="K162" t="str">
            <v>기타</v>
          </cell>
          <cell r="M162" t="str">
            <v>침전수</v>
          </cell>
          <cell r="Q162">
            <v>18634779</v>
          </cell>
        </row>
        <row r="163">
          <cell r="A163" t="str">
            <v>울산</v>
          </cell>
          <cell r="K163" t="str">
            <v>기타</v>
          </cell>
          <cell r="M163" t="str">
            <v>침전수</v>
          </cell>
          <cell r="Q163">
            <v>25321825</v>
          </cell>
        </row>
        <row r="164">
          <cell r="A164" t="str">
            <v>울산</v>
          </cell>
          <cell r="Q164">
            <v>39800307</v>
          </cell>
        </row>
        <row r="165">
          <cell r="A165" t="str">
            <v>울산</v>
          </cell>
          <cell r="K165" t="str">
            <v>지자체</v>
          </cell>
          <cell r="M165" t="str">
            <v>원수</v>
          </cell>
          <cell r="Q165">
            <v>2467157</v>
          </cell>
        </row>
        <row r="166">
          <cell r="A166" t="str">
            <v>울산</v>
          </cell>
          <cell r="K166" t="str">
            <v>기타</v>
          </cell>
          <cell r="M166" t="str">
            <v>원수</v>
          </cell>
          <cell r="Q166">
            <v>2017864</v>
          </cell>
        </row>
        <row r="167">
          <cell r="A167" t="str">
            <v>울산</v>
          </cell>
          <cell r="K167" t="str">
            <v>기타</v>
          </cell>
          <cell r="M167" t="str">
            <v>원수</v>
          </cell>
          <cell r="Q167">
            <v>827348</v>
          </cell>
        </row>
        <row r="168">
          <cell r="A168" t="str">
            <v>울산</v>
          </cell>
          <cell r="K168" t="str">
            <v>지자체</v>
          </cell>
          <cell r="M168" t="str">
            <v>원수</v>
          </cell>
          <cell r="Q168">
            <v>9537733</v>
          </cell>
        </row>
        <row r="169">
          <cell r="A169" t="str">
            <v>울산</v>
          </cell>
          <cell r="K169" t="str">
            <v>지자체</v>
          </cell>
          <cell r="M169" t="str">
            <v>원수</v>
          </cell>
          <cell r="Q169">
            <v>6464600</v>
          </cell>
        </row>
        <row r="170">
          <cell r="A170" t="str">
            <v>울산</v>
          </cell>
          <cell r="K170" t="str">
            <v>지자체</v>
          </cell>
          <cell r="M170" t="str">
            <v>원수</v>
          </cell>
          <cell r="Q170">
            <v>13632820</v>
          </cell>
        </row>
        <row r="171">
          <cell r="A171" t="str">
            <v>울산</v>
          </cell>
          <cell r="K171" t="str">
            <v>지자체</v>
          </cell>
          <cell r="M171" t="str">
            <v>원수</v>
          </cell>
          <cell r="Q171">
            <v>4851448</v>
          </cell>
        </row>
        <row r="172">
          <cell r="A172" t="str">
            <v>울산</v>
          </cell>
          <cell r="K172" t="str">
            <v>기타</v>
          </cell>
          <cell r="M172" t="str">
            <v>원수</v>
          </cell>
          <cell r="Q172">
            <v>1337</v>
          </cell>
        </row>
        <row r="173">
          <cell r="A173" t="str">
            <v>구미</v>
          </cell>
          <cell r="Q173">
            <v>84920485</v>
          </cell>
        </row>
        <row r="174">
          <cell r="A174" t="str">
            <v>구미</v>
          </cell>
          <cell r="M174" t="str">
            <v>원수</v>
          </cell>
          <cell r="Q174">
            <v>0</v>
          </cell>
        </row>
        <row r="175">
          <cell r="A175" t="str">
            <v>구미</v>
          </cell>
          <cell r="M175" t="str">
            <v>침전수</v>
          </cell>
          <cell r="Q175">
            <v>28531575</v>
          </cell>
        </row>
        <row r="176">
          <cell r="A176" t="str">
            <v>구미</v>
          </cell>
          <cell r="M176" t="str">
            <v>정수</v>
          </cell>
          <cell r="Q176">
            <v>56388910</v>
          </cell>
        </row>
        <row r="177">
          <cell r="A177" t="str">
            <v>구미</v>
          </cell>
          <cell r="Q177">
            <v>28531575</v>
          </cell>
        </row>
        <row r="178">
          <cell r="A178" t="str">
            <v>구미</v>
          </cell>
          <cell r="K178" t="str">
            <v>지자체</v>
          </cell>
          <cell r="M178" t="str">
            <v>침전수</v>
          </cell>
          <cell r="Q178">
            <v>25321322</v>
          </cell>
        </row>
        <row r="179">
          <cell r="A179" t="str">
            <v>구미</v>
          </cell>
          <cell r="K179" t="str">
            <v>기타</v>
          </cell>
          <cell r="M179" t="str">
            <v>침전수</v>
          </cell>
          <cell r="Q179">
            <v>763</v>
          </cell>
        </row>
        <row r="180">
          <cell r="A180" t="str">
            <v>구미</v>
          </cell>
          <cell r="K180" t="str">
            <v>지자체</v>
          </cell>
          <cell r="M180" t="str">
            <v>침전수</v>
          </cell>
          <cell r="Q180">
            <v>3209490</v>
          </cell>
        </row>
        <row r="181">
          <cell r="A181" t="str">
            <v>구미</v>
          </cell>
          <cell r="Q181">
            <v>56388910</v>
          </cell>
        </row>
        <row r="182">
          <cell r="A182" t="str">
            <v>구미</v>
          </cell>
          <cell r="K182" t="str">
            <v>지자체</v>
          </cell>
          <cell r="M182" t="str">
            <v>정수</v>
          </cell>
          <cell r="Q182">
            <v>50608573</v>
          </cell>
        </row>
        <row r="183">
          <cell r="A183" t="str">
            <v>구미</v>
          </cell>
          <cell r="K183" t="str">
            <v>지자체</v>
          </cell>
          <cell r="M183" t="str">
            <v>정수</v>
          </cell>
          <cell r="Q183">
            <v>5775276</v>
          </cell>
        </row>
        <row r="184">
          <cell r="A184" t="str">
            <v>구미</v>
          </cell>
          <cell r="K184" t="str">
            <v>기타</v>
          </cell>
          <cell r="M184" t="str">
            <v>정수</v>
          </cell>
          <cell r="Q184">
            <v>2445</v>
          </cell>
        </row>
        <row r="185">
          <cell r="A185" t="str">
            <v>구미</v>
          </cell>
          <cell r="K185" t="str">
            <v>기타</v>
          </cell>
          <cell r="M185" t="str">
            <v>정수</v>
          </cell>
          <cell r="Q185">
            <v>466</v>
          </cell>
        </row>
        <row r="186">
          <cell r="A186" t="str">
            <v>구미</v>
          </cell>
          <cell r="K186" t="str">
            <v>기타</v>
          </cell>
          <cell r="M186" t="str">
            <v>정수</v>
          </cell>
          <cell r="Q186">
            <v>161</v>
          </cell>
        </row>
        <row r="187">
          <cell r="A187" t="str">
            <v>구미</v>
          </cell>
          <cell r="K187" t="str">
            <v>기타</v>
          </cell>
          <cell r="M187" t="str">
            <v>정수</v>
          </cell>
          <cell r="Q187">
            <v>0</v>
          </cell>
        </row>
        <row r="188">
          <cell r="A188" t="str">
            <v>구미</v>
          </cell>
          <cell r="K188" t="str">
            <v>기타</v>
          </cell>
          <cell r="M188" t="str">
            <v>정수</v>
          </cell>
          <cell r="Q188">
            <v>763</v>
          </cell>
        </row>
        <row r="189">
          <cell r="A189" t="str">
            <v>구미</v>
          </cell>
          <cell r="K189" t="str">
            <v>기타</v>
          </cell>
          <cell r="M189" t="str">
            <v>정수</v>
          </cell>
          <cell r="Q189">
            <v>1226</v>
          </cell>
        </row>
        <row r="190">
          <cell r="A190" t="str">
            <v>포항</v>
          </cell>
          <cell r="Q190">
            <v>89363936</v>
          </cell>
        </row>
        <row r="191">
          <cell r="A191" t="str">
            <v>포항</v>
          </cell>
          <cell r="M191" t="str">
            <v>원수</v>
          </cell>
          <cell r="Q191">
            <v>85759881</v>
          </cell>
        </row>
        <row r="192">
          <cell r="A192" t="str">
            <v>포항</v>
          </cell>
          <cell r="M192" t="str">
            <v>침전수</v>
          </cell>
          <cell r="Q192">
            <v>0</v>
          </cell>
        </row>
        <row r="193">
          <cell r="A193" t="str">
            <v>포항</v>
          </cell>
          <cell r="M193" t="str">
            <v>정수</v>
          </cell>
          <cell r="Q193">
            <v>3604055</v>
          </cell>
        </row>
        <row r="194">
          <cell r="A194" t="str">
            <v>포항</v>
          </cell>
          <cell r="Q194">
            <v>1127567</v>
          </cell>
        </row>
        <row r="195">
          <cell r="A195" t="str">
            <v>포항</v>
          </cell>
          <cell r="K195" t="str">
            <v>기타</v>
          </cell>
          <cell r="M195" t="str">
            <v>원수</v>
          </cell>
          <cell r="Q195">
            <v>232760</v>
          </cell>
        </row>
        <row r="196">
          <cell r="A196" t="str">
            <v>포항</v>
          </cell>
          <cell r="K196" t="str">
            <v>기타</v>
          </cell>
          <cell r="M196" t="str">
            <v>원수</v>
          </cell>
          <cell r="Q196">
            <v>175350</v>
          </cell>
        </row>
        <row r="197">
          <cell r="A197" t="str">
            <v>포항</v>
          </cell>
          <cell r="K197" t="str">
            <v>기타</v>
          </cell>
          <cell r="M197" t="str">
            <v>원수</v>
          </cell>
          <cell r="Q197">
            <v>719457</v>
          </cell>
        </row>
        <row r="198">
          <cell r="A198" t="str">
            <v>포항</v>
          </cell>
          <cell r="Q198">
            <v>83331578</v>
          </cell>
        </row>
        <row r="199">
          <cell r="A199" t="str">
            <v>포항</v>
          </cell>
          <cell r="K199" t="str">
            <v>기타</v>
          </cell>
          <cell r="M199" t="str">
            <v>원수</v>
          </cell>
          <cell r="Q199">
            <v>39181600</v>
          </cell>
        </row>
        <row r="200">
          <cell r="A200" t="str">
            <v>포항</v>
          </cell>
          <cell r="K200" t="str">
            <v>지자체</v>
          </cell>
          <cell r="M200" t="str">
            <v>원수</v>
          </cell>
          <cell r="Q200">
            <v>13478712</v>
          </cell>
        </row>
        <row r="201">
          <cell r="A201" t="str">
            <v>포항</v>
          </cell>
          <cell r="K201" t="str">
            <v>지자체</v>
          </cell>
          <cell r="M201" t="str">
            <v>원수</v>
          </cell>
          <cell r="Q201">
            <v>68317</v>
          </cell>
        </row>
        <row r="202">
          <cell r="A202" t="str">
            <v>포항</v>
          </cell>
          <cell r="K202" t="str">
            <v>기타</v>
          </cell>
          <cell r="M202" t="str">
            <v>원수</v>
          </cell>
          <cell r="Q202">
            <v>127370</v>
          </cell>
        </row>
        <row r="203">
          <cell r="A203" t="str">
            <v>포항</v>
          </cell>
          <cell r="K203" t="str">
            <v>기타</v>
          </cell>
          <cell r="M203" t="str">
            <v>정수</v>
          </cell>
          <cell r="Q203">
            <v>154</v>
          </cell>
        </row>
        <row r="204">
          <cell r="A204" t="str">
            <v>포항</v>
          </cell>
          <cell r="K204" t="str">
            <v>지자체</v>
          </cell>
          <cell r="M204" t="str">
            <v>원수</v>
          </cell>
          <cell r="Q204">
            <v>9681</v>
          </cell>
        </row>
        <row r="205">
          <cell r="A205" t="str">
            <v>포항</v>
          </cell>
          <cell r="K205" t="str">
            <v>기타</v>
          </cell>
          <cell r="M205" t="str">
            <v>원수</v>
          </cell>
          <cell r="Q205">
            <v>81320</v>
          </cell>
        </row>
        <row r="206">
          <cell r="A206" t="str">
            <v>포항</v>
          </cell>
          <cell r="K206" t="str">
            <v>기타</v>
          </cell>
          <cell r="M206" t="str">
            <v>원수</v>
          </cell>
          <cell r="Q206">
            <v>10266263</v>
          </cell>
        </row>
        <row r="207">
          <cell r="A207" t="str">
            <v>포항</v>
          </cell>
          <cell r="Q207">
            <v>1300890</v>
          </cell>
        </row>
        <row r="208">
          <cell r="A208" t="str">
            <v>포항</v>
          </cell>
          <cell r="K208" t="str">
            <v>지자체</v>
          </cell>
          <cell r="M208" t="str">
            <v>원수</v>
          </cell>
          <cell r="Q208">
            <v>1300890</v>
          </cell>
        </row>
        <row r="209">
          <cell r="A209" t="str">
            <v>포항</v>
          </cell>
          <cell r="Q209">
            <v>3603901</v>
          </cell>
        </row>
        <row r="210">
          <cell r="A210" t="str">
            <v>포항광역</v>
          </cell>
          <cell r="K210" t="str">
            <v>지자체</v>
          </cell>
          <cell r="M210" t="str">
            <v>정수</v>
          </cell>
          <cell r="Q210">
            <v>3603901</v>
          </cell>
        </row>
        <row r="211">
          <cell r="A211" t="str">
            <v>포항광역</v>
          </cell>
          <cell r="K211" t="str">
            <v>지자체</v>
          </cell>
          <cell r="M211" t="str">
            <v>원수</v>
          </cell>
          <cell r="Q211">
            <v>20118161</v>
          </cell>
        </row>
        <row r="212">
          <cell r="A212" t="str">
            <v>포항광역</v>
          </cell>
          <cell r="K212" t="str">
            <v>기타</v>
          </cell>
          <cell r="M212" t="str">
            <v>정수</v>
          </cell>
          <cell r="Q212">
            <v>0</v>
          </cell>
        </row>
        <row r="213">
          <cell r="A213" t="str">
            <v>창원</v>
          </cell>
          <cell r="Q213">
            <v>46215881</v>
          </cell>
        </row>
        <row r="214">
          <cell r="A214" t="str">
            <v>창원</v>
          </cell>
          <cell r="M214" t="str">
            <v>원수</v>
          </cell>
          <cell r="Q214">
            <v>20683120</v>
          </cell>
        </row>
        <row r="215">
          <cell r="A215" t="str">
            <v>창원</v>
          </cell>
          <cell r="M215" t="str">
            <v>침전수</v>
          </cell>
          <cell r="Q215">
            <v>0</v>
          </cell>
        </row>
        <row r="216">
          <cell r="A216" t="str">
            <v>창원</v>
          </cell>
          <cell r="M216" t="str">
            <v>정수</v>
          </cell>
          <cell r="Q216">
            <v>25532761</v>
          </cell>
        </row>
        <row r="217">
          <cell r="A217" t="str">
            <v>창원</v>
          </cell>
          <cell r="Q217">
            <v>20683120</v>
          </cell>
        </row>
        <row r="218">
          <cell r="A218" t="str">
            <v>창원</v>
          </cell>
          <cell r="K218" t="str">
            <v>지자체</v>
          </cell>
          <cell r="M218" t="str">
            <v>원수</v>
          </cell>
          <cell r="Q218">
            <v>10388781</v>
          </cell>
        </row>
        <row r="219">
          <cell r="A219" t="str">
            <v>창원</v>
          </cell>
          <cell r="K219" t="str">
            <v>지자체</v>
          </cell>
          <cell r="M219" t="str">
            <v>원수</v>
          </cell>
          <cell r="Q219">
            <v>92325</v>
          </cell>
        </row>
        <row r="220">
          <cell r="A220" t="str">
            <v>창원</v>
          </cell>
          <cell r="K220" t="str">
            <v>기타</v>
          </cell>
          <cell r="M220" t="str">
            <v>원수</v>
          </cell>
          <cell r="Q220">
            <v>10202014</v>
          </cell>
        </row>
        <row r="221">
          <cell r="A221" t="str">
            <v>창원수출</v>
          </cell>
          <cell r="K221" t="str">
            <v>기타</v>
          </cell>
          <cell r="M221" t="str">
            <v>정수</v>
          </cell>
          <cell r="Q221">
            <v>1998657</v>
          </cell>
        </row>
        <row r="222">
          <cell r="A222" t="str">
            <v>창원</v>
          </cell>
          <cell r="Q222">
            <v>23534104</v>
          </cell>
        </row>
        <row r="223">
          <cell r="A223" t="str">
            <v>창원공단</v>
          </cell>
          <cell r="K223" t="str">
            <v>기타</v>
          </cell>
          <cell r="M223" t="str">
            <v>정수</v>
          </cell>
          <cell r="Q223">
            <v>1464574</v>
          </cell>
        </row>
        <row r="224">
          <cell r="A224" t="str">
            <v>창원</v>
          </cell>
          <cell r="K224" t="str">
            <v>지자체</v>
          </cell>
          <cell r="M224" t="str">
            <v>정수</v>
          </cell>
          <cell r="Q224">
            <v>1842190</v>
          </cell>
        </row>
        <row r="225">
          <cell r="A225" t="str">
            <v>창원공단</v>
          </cell>
          <cell r="K225" t="str">
            <v>기타</v>
          </cell>
          <cell r="M225" t="str">
            <v>정수</v>
          </cell>
          <cell r="Q225">
            <v>20227340</v>
          </cell>
        </row>
        <row r="226">
          <cell r="A226" t="str">
            <v>창원</v>
          </cell>
          <cell r="K226" t="str">
            <v>기타</v>
          </cell>
          <cell r="M226" t="str">
            <v>정수</v>
          </cell>
        </row>
        <row r="227">
          <cell r="A227" t="str">
            <v>거제</v>
          </cell>
          <cell r="Q227">
            <v>19235370</v>
          </cell>
        </row>
        <row r="228">
          <cell r="A228" t="str">
            <v>거제</v>
          </cell>
          <cell r="M228" t="str">
            <v>원수</v>
          </cell>
          <cell r="Q228">
            <v>1377195</v>
          </cell>
        </row>
        <row r="229">
          <cell r="A229" t="str">
            <v>거제</v>
          </cell>
          <cell r="M229" t="str">
            <v>침전수</v>
          </cell>
          <cell r="Q229">
            <v>0</v>
          </cell>
        </row>
        <row r="230">
          <cell r="A230" t="str">
            <v>거제</v>
          </cell>
          <cell r="M230" t="str">
            <v>정수</v>
          </cell>
          <cell r="Q230">
            <v>17858175</v>
          </cell>
        </row>
        <row r="231">
          <cell r="A231" t="str">
            <v>거제</v>
          </cell>
          <cell r="Q231">
            <v>2408592</v>
          </cell>
        </row>
        <row r="232">
          <cell r="A232" t="str">
            <v>거제</v>
          </cell>
          <cell r="K232" t="str">
            <v>기타</v>
          </cell>
          <cell r="M232" t="str">
            <v>정수</v>
          </cell>
          <cell r="Q232">
            <v>2408592</v>
          </cell>
        </row>
        <row r="233">
          <cell r="A233" t="str">
            <v>거제</v>
          </cell>
          <cell r="Q233">
            <v>11934250</v>
          </cell>
        </row>
        <row r="234">
          <cell r="A234" t="str">
            <v>거제</v>
          </cell>
          <cell r="K234" t="str">
            <v>지자체</v>
          </cell>
          <cell r="M234" t="str">
            <v>원수</v>
          </cell>
          <cell r="Q234">
            <v>1373639</v>
          </cell>
        </row>
        <row r="235">
          <cell r="A235" t="str">
            <v>거제</v>
          </cell>
          <cell r="K235" t="str">
            <v>지자체</v>
          </cell>
          <cell r="M235" t="str">
            <v>정수</v>
          </cell>
          <cell r="Q235">
            <v>9031058</v>
          </cell>
        </row>
        <row r="236">
          <cell r="A236" t="str">
            <v>거제</v>
          </cell>
          <cell r="K236" t="str">
            <v>기타</v>
          </cell>
          <cell r="M236" t="str">
            <v>정수</v>
          </cell>
          <cell r="Q236">
            <v>1529553</v>
          </cell>
        </row>
        <row r="237">
          <cell r="A237" t="str">
            <v>거제</v>
          </cell>
          <cell r="Q237">
            <v>4892528</v>
          </cell>
        </row>
        <row r="238">
          <cell r="A238" t="str">
            <v>사천</v>
          </cell>
          <cell r="K238" t="str">
            <v>지자체</v>
          </cell>
          <cell r="M238" t="str">
            <v>정수</v>
          </cell>
          <cell r="Q238">
            <v>4888972</v>
          </cell>
        </row>
        <row r="239">
          <cell r="A239" t="str">
            <v>사천</v>
          </cell>
          <cell r="K239" t="str">
            <v>기타</v>
          </cell>
          <cell r="M239" t="str">
            <v>원수</v>
          </cell>
          <cell r="Q239">
            <v>3556</v>
          </cell>
        </row>
        <row r="240">
          <cell r="A240" t="str">
            <v>사천</v>
          </cell>
          <cell r="Q240">
            <v>35000819</v>
          </cell>
        </row>
        <row r="241">
          <cell r="A241" t="str">
            <v>사천</v>
          </cell>
          <cell r="M241" t="str">
            <v>원수</v>
          </cell>
          <cell r="Q241">
            <v>0</v>
          </cell>
        </row>
        <row r="242">
          <cell r="A242" t="str">
            <v>사천</v>
          </cell>
          <cell r="M242" t="str">
            <v>침전수</v>
          </cell>
          <cell r="Q242">
            <v>0</v>
          </cell>
        </row>
        <row r="243">
          <cell r="A243" t="str">
            <v>사천</v>
          </cell>
          <cell r="M243" t="str">
            <v>정수</v>
          </cell>
          <cell r="Q243">
            <v>35000819</v>
          </cell>
        </row>
        <row r="244">
          <cell r="A244" t="str">
            <v>사천</v>
          </cell>
          <cell r="Q244">
            <v>25017016</v>
          </cell>
        </row>
        <row r="245">
          <cell r="A245" t="str">
            <v>사천</v>
          </cell>
          <cell r="K245" t="str">
            <v>기타</v>
          </cell>
          <cell r="M245" t="str">
            <v>정수</v>
          </cell>
          <cell r="Q245">
            <v>202467</v>
          </cell>
        </row>
        <row r="246">
          <cell r="A246" t="str">
            <v>사천</v>
          </cell>
          <cell r="K246" t="str">
            <v>지자체</v>
          </cell>
          <cell r="M246" t="str">
            <v>정수</v>
          </cell>
          <cell r="Q246">
            <v>19274750</v>
          </cell>
        </row>
        <row r="247">
          <cell r="A247" t="str">
            <v>사천</v>
          </cell>
          <cell r="K247" t="str">
            <v>지자체</v>
          </cell>
          <cell r="M247" t="str">
            <v>정수</v>
          </cell>
          <cell r="Q247">
            <v>5317679</v>
          </cell>
        </row>
        <row r="248">
          <cell r="A248" t="str">
            <v>사천</v>
          </cell>
          <cell r="K248" t="str">
            <v>지자체</v>
          </cell>
          <cell r="M248" t="str">
            <v>정수</v>
          </cell>
          <cell r="Q248">
            <v>160633</v>
          </cell>
        </row>
        <row r="249">
          <cell r="A249" t="str">
            <v>사천</v>
          </cell>
          <cell r="K249" t="str">
            <v>기타</v>
          </cell>
          <cell r="M249" t="str">
            <v>정수</v>
          </cell>
          <cell r="Q249">
            <v>1526</v>
          </cell>
        </row>
        <row r="250">
          <cell r="A250" t="str">
            <v>사천</v>
          </cell>
          <cell r="K250" t="str">
            <v>기타</v>
          </cell>
          <cell r="M250" t="str">
            <v>정수</v>
          </cell>
          <cell r="Q250">
            <v>59961</v>
          </cell>
        </row>
        <row r="251">
          <cell r="A251" t="str">
            <v>사천</v>
          </cell>
          <cell r="Q251">
            <v>9983803</v>
          </cell>
        </row>
        <row r="252">
          <cell r="A252" t="str">
            <v>사천</v>
          </cell>
          <cell r="K252" t="str">
            <v>지자체</v>
          </cell>
          <cell r="M252" t="str">
            <v>정수</v>
          </cell>
          <cell r="Q252">
            <v>9721568</v>
          </cell>
        </row>
        <row r="253">
          <cell r="A253" t="str">
            <v>사천</v>
          </cell>
          <cell r="K253" t="str">
            <v>기타</v>
          </cell>
          <cell r="M253" t="str">
            <v>정수</v>
          </cell>
          <cell r="Q253">
            <v>985</v>
          </cell>
        </row>
        <row r="254">
          <cell r="A254" t="str">
            <v>사천</v>
          </cell>
          <cell r="K254" t="str">
            <v>지자체</v>
          </cell>
          <cell r="M254" t="str">
            <v>정수</v>
          </cell>
          <cell r="Q254">
            <v>261250</v>
          </cell>
        </row>
        <row r="255">
          <cell r="A255" t="str">
            <v>운문</v>
          </cell>
          <cell r="Q255">
            <v>86621581</v>
          </cell>
        </row>
        <row r="256">
          <cell r="A256" t="str">
            <v>운문</v>
          </cell>
          <cell r="M256" t="str">
            <v>원수</v>
          </cell>
          <cell r="Q256">
            <v>74117085</v>
          </cell>
        </row>
        <row r="257">
          <cell r="A257" t="str">
            <v>운문</v>
          </cell>
          <cell r="M257" t="str">
            <v>침전수</v>
          </cell>
          <cell r="Q257">
            <v>0</v>
          </cell>
        </row>
        <row r="258">
          <cell r="A258" t="str">
            <v>운문</v>
          </cell>
          <cell r="M258" t="str">
            <v>정수</v>
          </cell>
          <cell r="Q258">
            <v>12504496</v>
          </cell>
        </row>
        <row r="259">
          <cell r="A259" t="str">
            <v>운문</v>
          </cell>
          <cell r="Q259">
            <v>74117085</v>
          </cell>
        </row>
        <row r="260">
          <cell r="A260" t="str">
            <v>운문</v>
          </cell>
          <cell r="K260" t="str">
            <v>지자체</v>
          </cell>
          <cell r="M260" t="str">
            <v>원수</v>
          </cell>
          <cell r="Q260">
            <v>69773100</v>
          </cell>
        </row>
        <row r="261">
          <cell r="A261" t="str">
            <v>운문</v>
          </cell>
          <cell r="K261" t="str">
            <v>지자체</v>
          </cell>
          <cell r="M261" t="str">
            <v>원수</v>
          </cell>
          <cell r="Q261">
            <v>4343985</v>
          </cell>
        </row>
        <row r="262">
          <cell r="A262" t="str">
            <v>운문</v>
          </cell>
          <cell r="Q262">
            <v>12504496</v>
          </cell>
        </row>
        <row r="263">
          <cell r="A263" t="str">
            <v>운문</v>
          </cell>
          <cell r="K263" t="str">
            <v>지자체</v>
          </cell>
          <cell r="M263" t="str">
            <v>정수</v>
          </cell>
          <cell r="Q263">
            <v>6695927</v>
          </cell>
        </row>
        <row r="264">
          <cell r="A264" t="str">
            <v>운문</v>
          </cell>
          <cell r="K264" t="str">
            <v>지자체</v>
          </cell>
          <cell r="M264" t="str">
            <v>정수</v>
          </cell>
          <cell r="Q264">
            <v>4338630</v>
          </cell>
        </row>
        <row r="265">
          <cell r="A265" t="str">
            <v>운문</v>
          </cell>
          <cell r="K265" t="str">
            <v>지자체</v>
          </cell>
          <cell r="M265" t="str">
            <v>정수</v>
          </cell>
          <cell r="Q265">
            <v>1469939</v>
          </cell>
        </row>
        <row r="266">
          <cell r="A266" t="str">
            <v>운문</v>
          </cell>
          <cell r="K266" t="str">
            <v>지자체</v>
          </cell>
          <cell r="M266" t="str">
            <v>정수</v>
          </cell>
        </row>
        <row r="267">
          <cell r="A267" t="str">
            <v>부여</v>
          </cell>
          <cell r="Q267">
            <v>22393575</v>
          </cell>
        </row>
        <row r="268">
          <cell r="A268" t="str">
            <v>부여</v>
          </cell>
          <cell r="M268" t="str">
            <v>원수</v>
          </cell>
          <cell r="Q268">
            <v>0</v>
          </cell>
        </row>
        <row r="269">
          <cell r="A269" t="str">
            <v>부여</v>
          </cell>
          <cell r="M269" t="str">
            <v>침전수</v>
          </cell>
          <cell r="Q269">
            <v>0</v>
          </cell>
        </row>
        <row r="270">
          <cell r="A270" t="str">
            <v>부여</v>
          </cell>
          <cell r="M270" t="str">
            <v>정수</v>
          </cell>
          <cell r="Q270">
            <v>22393575</v>
          </cell>
        </row>
        <row r="271">
          <cell r="A271" t="str">
            <v>부여</v>
          </cell>
          <cell r="Q271">
            <v>6450693</v>
          </cell>
        </row>
        <row r="272">
          <cell r="A272" t="str">
            <v>부여</v>
          </cell>
          <cell r="K272" t="str">
            <v>지자체</v>
          </cell>
          <cell r="M272" t="str">
            <v>정수</v>
          </cell>
          <cell r="Q272">
            <v>5596894</v>
          </cell>
        </row>
        <row r="273">
          <cell r="A273" t="str">
            <v>부여</v>
          </cell>
          <cell r="K273" t="str">
            <v>지자체</v>
          </cell>
          <cell r="M273" t="str">
            <v>정수</v>
          </cell>
          <cell r="Q273">
            <v>51049</v>
          </cell>
        </row>
        <row r="274">
          <cell r="A274" t="str">
            <v>부여</v>
          </cell>
          <cell r="K274" t="str">
            <v>지자체</v>
          </cell>
          <cell r="M274" t="str">
            <v>정수</v>
          </cell>
          <cell r="Q274">
            <v>431780</v>
          </cell>
        </row>
        <row r="275">
          <cell r="A275" t="str">
            <v>부여</v>
          </cell>
          <cell r="K275" t="str">
            <v>지자체</v>
          </cell>
          <cell r="M275" t="str">
            <v>정수</v>
          </cell>
          <cell r="Q275">
            <v>106050</v>
          </cell>
        </row>
        <row r="276">
          <cell r="A276" t="str">
            <v>부여</v>
          </cell>
          <cell r="K276" t="str">
            <v>지자체</v>
          </cell>
          <cell r="M276" t="str">
            <v>정수</v>
          </cell>
          <cell r="Q276">
            <v>83410</v>
          </cell>
        </row>
        <row r="277">
          <cell r="A277" t="str">
            <v>부여</v>
          </cell>
          <cell r="K277" t="str">
            <v>지자체</v>
          </cell>
          <cell r="M277" t="str">
            <v>정수</v>
          </cell>
          <cell r="Q277">
            <v>108025</v>
          </cell>
        </row>
        <row r="278">
          <cell r="A278" t="str">
            <v>부여</v>
          </cell>
          <cell r="K278" t="str">
            <v>지자체</v>
          </cell>
          <cell r="M278" t="str">
            <v>정수</v>
          </cell>
          <cell r="Q278">
            <v>56210</v>
          </cell>
        </row>
        <row r="279">
          <cell r="A279" t="str">
            <v>부여</v>
          </cell>
          <cell r="K279" t="str">
            <v>지자체</v>
          </cell>
          <cell r="M279" t="str">
            <v>정수</v>
          </cell>
          <cell r="Q279">
            <v>17275</v>
          </cell>
        </row>
        <row r="280">
          <cell r="A280" t="str">
            <v>부여</v>
          </cell>
          <cell r="K280" t="str">
            <v>지자체</v>
          </cell>
          <cell r="M280" t="str">
            <v>정수</v>
          </cell>
          <cell r="Q280">
            <v>0</v>
          </cell>
        </row>
        <row r="281">
          <cell r="A281" t="str">
            <v>부여</v>
          </cell>
          <cell r="K281" t="str">
            <v>지자체</v>
          </cell>
          <cell r="M281" t="str">
            <v>정수</v>
          </cell>
          <cell r="Q281">
            <v>0</v>
          </cell>
        </row>
        <row r="282">
          <cell r="A282" t="str">
            <v>부여</v>
          </cell>
          <cell r="Q282">
            <v>6412031</v>
          </cell>
        </row>
        <row r="283">
          <cell r="A283" t="str">
            <v>부여</v>
          </cell>
          <cell r="K283" t="str">
            <v>기타</v>
          </cell>
          <cell r="M283" t="str">
            <v>정수</v>
          </cell>
          <cell r="Q283">
            <v>1017488</v>
          </cell>
        </row>
        <row r="284">
          <cell r="A284" t="str">
            <v>부여</v>
          </cell>
          <cell r="K284" t="str">
            <v>지자체</v>
          </cell>
          <cell r="M284" t="str">
            <v>정수</v>
          </cell>
          <cell r="Q284">
            <v>5393529</v>
          </cell>
        </row>
        <row r="285">
          <cell r="A285" t="str">
            <v>부여</v>
          </cell>
          <cell r="K285" t="str">
            <v>기타</v>
          </cell>
          <cell r="M285" t="str">
            <v>정수</v>
          </cell>
          <cell r="Q285">
            <v>1014</v>
          </cell>
        </row>
        <row r="286">
          <cell r="A286" t="str">
            <v>부여</v>
          </cell>
          <cell r="Q286">
            <v>7253162</v>
          </cell>
        </row>
        <row r="287">
          <cell r="A287" t="str">
            <v>부여</v>
          </cell>
          <cell r="K287" t="str">
            <v>기타</v>
          </cell>
          <cell r="M287" t="str">
            <v>정수</v>
          </cell>
          <cell r="Q287">
            <v>235312</v>
          </cell>
        </row>
        <row r="288">
          <cell r="A288" t="str">
            <v>부여</v>
          </cell>
          <cell r="K288" t="str">
            <v>지자체</v>
          </cell>
          <cell r="M288" t="str">
            <v>정수</v>
          </cell>
          <cell r="Q288">
            <v>6641150</v>
          </cell>
        </row>
        <row r="289">
          <cell r="A289" t="str">
            <v>부여</v>
          </cell>
          <cell r="K289" t="str">
            <v>지자체</v>
          </cell>
          <cell r="M289" t="str">
            <v>정수</v>
          </cell>
          <cell r="Q289">
            <v>376700</v>
          </cell>
        </row>
        <row r="290">
          <cell r="A290" t="str">
            <v>부여</v>
          </cell>
          <cell r="Q290">
            <v>2277689</v>
          </cell>
        </row>
        <row r="291">
          <cell r="A291" t="str">
            <v>부여</v>
          </cell>
          <cell r="K291" t="str">
            <v>지자체</v>
          </cell>
          <cell r="M291" t="str">
            <v>정수</v>
          </cell>
          <cell r="Q291">
            <v>358372</v>
          </cell>
        </row>
        <row r="292">
          <cell r="A292" t="str">
            <v>부여</v>
          </cell>
          <cell r="K292" t="str">
            <v>지자체</v>
          </cell>
          <cell r="M292" t="str">
            <v>정수</v>
          </cell>
          <cell r="Q292">
            <v>34831</v>
          </cell>
        </row>
        <row r="293">
          <cell r="A293" t="str">
            <v>부여</v>
          </cell>
          <cell r="K293" t="str">
            <v>지자체</v>
          </cell>
          <cell r="M293" t="str">
            <v>정수</v>
          </cell>
          <cell r="Q293">
            <v>0</v>
          </cell>
        </row>
        <row r="294">
          <cell r="A294" t="str">
            <v>부여</v>
          </cell>
          <cell r="K294" t="str">
            <v>지자체</v>
          </cell>
          <cell r="M294" t="str">
            <v>정수</v>
          </cell>
          <cell r="Q294">
            <v>0</v>
          </cell>
        </row>
        <row r="295">
          <cell r="A295" t="str">
            <v>부여</v>
          </cell>
          <cell r="K295" t="str">
            <v>지자체</v>
          </cell>
          <cell r="M295" t="str">
            <v>정수</v>
          </cell>
          <cell r="Q295">
            <v>80700</v>
          </cell>
        </row>
        <row r="296">
          <cell r="A296" t="str">
            <v>부여</v>
          </cell>
          <cell r="K296" t="str">
            <v>지자체</v>
          </cell>
          <cell r="M296" t="str">
            <v>정수</v>
          </cell>
          <cell r="Q296">
            <v>1803786</v>
          </cell>
        </row>
        <row r="297">
          <cell r="A297" t="str">
            <v>청주</v>
          </cell>
          <cell r="Q297">
            <v>125536325</v>
          </cell>
        </row>
        <row r="298">
          <cell r="A298" t="str">
            <v>청주</v>
          </cell>
          <cell r="M298" t="str">
            <v>원수</v>
          </cell>
          <cell r="Q298">
            <v>0</v>
          </cell>
        </row>
        <row r="299">
          <cell r="A299" t="str">
            <v>청주</v>
          </cell>
          <cell r="M299" t="str">
            <v>침전수</v>
          </cell>
          <cell r="Q299">
            <v>14096884</v>
          </cell>
        </row>
        <row r="300">
          <cell r="A300" t="str">
            <v>청주</v>
          </cell>
          <cell r="M300" t="str">
            <v>정수</v>
          </cell>
          <cell r="Q300">
            <v>111439441</v>
          </cell>
        </row>
        <row r="301">
          <cell r="A301" t="str">
            <v>청주</v>
          </cell>
          <cell r="Q301">
            <v>125536325</v>
          </cell>
        </row>
        <row r="302">
          <cell r="A302" t="str">
            <v>청주</v>
          </cell>
          <cell r="K302" t="str">
            <v>기타</v>
          </cell>
          <cell r="M302" t="str">
            <v>정수</v>
          </cell>
          <cell r="Q302">
            <v>66279</v>
          </cell>
        </row>
        <row r="303">
          <cell r="A303" t="str">
            <v>청주</v>
          </cell>
          <cell r="K303" t="str">
            <v>지자체</v>
          </cell>
          <cell r="M303" t="str">
            <v>정수</v>
          </cell>
          <cell r="Q303">
            <v>48048287</v>
          </cell>
        </row>
        <row r="304">
          <cell r="A304" t="str">
            <v>청주</v>
          </cell>
          <cell r="K304" t="str">
            <v>지자체</v>
          </cell>
          <cell r="M304" t="str">
            <v>정수</v>
          </cell>
          <cell r="Q304">
            <v>12368897</v>
          </cell>
        </row>
        <row r="305">
          <cell r="A305" t="str">
            <v>청주</v>
          </cell>
          <cell r="K305" t="str">
            <v>지자체</v>
          </cell>
          <cell r="M305" t="str">
            <v>정수</v>
          </cell>
          <cell r="Q305">
            <v>43113902</v>
          </cell>
        </row>
        <row r="306">
          <cell r="A306" t="str">
            <v>청주</v>
          </cell>
          <cell r="K306" t="str">
            <v>지자체</v>
          </cell>
          <cell r="M306" t="str">
            <v>정수</v>
          </cell>
          <cell r="Q306">
            <v>3775134</v>
          </cell>
        </row>
        <row r="307">
          <cell r="A307" t="str">
            <v>청주</v>
          </cell>
          <cell r="K307" t="str">
            <v>기타</v>
          </cell>
          <cell r="M307" t="str">
            <v>정수</v>
          </cell>
          <cell r="Q307">
            <v>34447</v>
          </cell>
        </row>
        <row r="308">
          <cell r="A308" t="str">
            <v>청주</v>
          </cell>
          <cell r="K308" t="str">
            <v>지자체</v>
          </cell>
          <cell r="M308" t="str">
            <v>정수</v>
          </cell>
          <cell r="Q308">
            <v>4032063</v>
          </cell>
        </row>
        <row r="309">
          <cell r="A309" t="str">
            <v>청주</v>
          </cell>
          <cell r="K309" t="str">
            <v>지자체</v>
          </cell>
          <cell r="M309" t="str">
            <v>침전수</v>
          </cell>
          <cell r="Q309">
            <v>13164924</v>
          </cell>
        </row>
        <row r="310">
          <cell r="A310" t="str">
            <v>청주</v>
          </cell>
          <cell r="K310" t="str">
            <v>기타</v>
          </cell>
          <cell r="M310" t="str">
            <v>침전수</v>
          </cell>
          <cell r="Q310">
            <v>931960</v>
          </cell>
        </row>
        <row r="311">
          <cell r="A311" t="str">
            <v>청주</v>
          </cell>
          <cell r="K311" t="str">
            <v>기타</v>
          </cell>
          <cell r="M311" t="str">
            <v>정수</v>
          </cell>
          <cell r="Q311">
            <v>432</v>
          </cell>
        </row>
        <row r="312">
          <cell r="A312" t="str">
            <v>여수</v>
          </cell>
          <cell r="Q312">
            <v>226679464</v>
          </cell>
        </row>
        <row r="313">
          <cell r="A313" t="str">
            <v>여수</v>
          </cell>
          <cell r="M313" t="str">
            <v>원수</v>
          </cell>
          <cell r="Q313">
            <v>223033496</v>
          </cell>
        </row>
        <row r="314">
          <cell r="A314" t="str">
            <v>여수</v>
          </cell>
          <cell r="M314" t="str">
            <v>침전수</v>
          </cell>
          <cell r="Q314">
            <v>0</v>
          </cell>
        </row>
        <row r="315">
          <cell r="A315" t="str">
            <v>여수</v>
          </cell>
          <cell r="M315" t="str">
            <v>정수</v>
          </cell>
          <cell r="Q315">
            <v>3645968</v>
          </cell>
        </row>
        <row r="316">
          <cell r="A316" t="str">
            <v>여수</v>
          </cell>
          <cell r="Q316">
            <v>94465006</v>
          </cell>
        </row>
        <row r="317">
          <cell r="A317" t="str">
            <v>여수</v>
          </cell>
          <cell r="K317" t="str">
            <v>기타</v>
          </cell>
          <cell r="M317" t="str">
            <v>원수</v>
          </cell>
          <cell r="Q317">
            <v>4088488</v>
          </cell>
        </row>
        <row r="318">
          <cell r="A318" t="str">
            <v>여수</v>
          </cell>
          <cell r="K318" t="str">
            <v>기타</v>
          </cell>
          <cell r="M318" t="str">
            <v>원수</v>
          </cell>
          <cell r="Q318">
            <v>10624002</v>
          </cell>
        </row>
        <row r="319">
          <cell r="A319" t="str">
            <v>여수</v>
          </cell>
          <cell r="K319" t="str">
            <v>지자체</v>
          </cell>
          <cell r="M319" t="str">
            <v>원수</v>
          </cell>
          <cell r="Q319">
            <v>2097</v>
          </cell>
        </row>
        <row r="320">
          <cell r="A320" t="str">
            <v>여수</v>
          </cell>
          <cell r="K320" t="str">
            <v>기타</v>
          </cell>
          <cell r="M320" t="str">
            <v>원수</v>
          </cell>
          <cell r="Q320">
            <v>79750419</v>
          </cell>
        </row>
        <row r="321">
          <cell r="A321" t="str">
            <v>여수</v>
          </cell>
          <cell r="Q321">
            <v>59838670</v>
          </cell>
        </row>
        <row r="322">
          <cell r="A322" t="str">
            <v>여수</v>
          </cell>
          <cell r="K322" t="str">
            <v>지자체</v>
          </cell>
          <cell r="M322" t="str">
            <v>원수</v>
          </cell>
          <cell r="Q322">
            <v>11582384</v>
          </cell>
        </row>
        <row r="323">
          <cell r="A323" t="str">
            <v>여수</v>
          </cell>
          <cell r="K323" t="str">
            <v>지자체</v>
          </cell>
          <cell r="M323" t="str">
            <v>원수</v>
          </cell>
          <cell r="Q323">
            <v>27935470</v>
          </cell>
        </row>
        <row r="324">
          <cell r="A324" t="str">
            <v>여수</v>
          </cell>
          <cell r="K324" t="str">
            <v>지자체</v>
          </cell>
          <cell r="M324" t="str">
            <v>원수</v>
          </cell>
          <cell r="Q324">
            <v>259730</v>
          </cell>
        </row>
        <row r="325">
          <cell r="A325" t="str">
            <v>여수</v>
          </cell>
          <cell r="K325" t="str">
            <v>지자체</v>
          </cell>
          <cell r="M325" t="str">
            <v>원수</v>
          </cell>
          <cell r="Q325">
            <v>6024767</v>
          </cell>
        </row>
        <row r="326">
          <cell r="A326" t="str">
            <v>여수</v>
          </cell>
          <cell r="K326" t="str">
            <v>지자체</v>
          </cell>
          <cell r="M326" t="str">
            <v>원수</v>
          </cell>
          <cell r="Q326">
            <v>30427</v>
          </cell>
        </row>
        <row r="327">
          <cell r="A327" t="str">
            <v>여수</v>
          </cell>
          <cell r="K327" t="str">
            <v>지자체</v>
          </cell>
          <cell r="M327" t="str">
            <v>원수</v>
          </cell>
          <cell r="Q327">
            <v>14005892</v>
          </cell>
        </row>
        <row r="328">
          <cell r="A328" t="str">
            <v>여수</v>
          </cell>
          <cell r="Q328">
            <v>68541910</v>
          </cell>
        </row>
        <row r="329">
          <cell r="A329" t="str">
            <v>여수</v>
          </cell>
          <cell r="K329" t="str">
            <v>기타</v>
          </cell>
          <cell r="M329" t="str">
            <v>원수</v>
          </cell>
          <cell r="Q329">
            <v>58792242</v>
          </cell>
        </row>
        <row r="330">
          <cell r="A330" t="str">
            <v>여수</v>
          </cell>
          <cell r="K330" t="str">
            <v>지자체</v>
          </cell>
          <cell r="M330" t="str">
            <v>원수</v>
          </cell>
          <cell r="Q330">
            <v>1460270</v>
          </cell>
        </row>
        <row r="331">
          <cell r="A331" t="str">
            <v>여수</v>
          </cell>
          <cell r="K331" t="str">
            <v>기타</v>
          </cell>
          <cell r="M331" t="str">
            <v>원수</v>
          </cell>
          <cell r="Q331">
            <v>1993328</v>
          </cell>
        </row>
        <row r="332">
          <cell r="A332" t="str">
            <v>여수</v>
          </cell>
          <cell r="K332" t="str">
            <v>지자체</v>
          </cell>
          <cell r="M332" t="str">
            <v>원수</v>
          </cell>
          <cell r="Q332">
            <v>6296070</v>
          </cell>
        </row>
        <row r="333">
          <cell r="A333" t="str">
            <v>여수</v>
          </cell>
          <cell r="Q333">
            <v>187910</v>
          </cell>
        </row>
        <row r="334">
          <cell r="A334" t="str">
            <v>여수</v>
          </cell>
          <cell r="K334" t="str">
            <v>기타</v>
          </cell>
          <cell r="M334" t="str">
            <v>원수</v>
          </cell>
          <cell r="Q334">
            <v>187910</v>
          </cell>
        </row>
        <row r="335">
          <cell r="A335" t="str">
            <v>여수</v>
          </cell>
          <cell r="Q335">
            <v>3645968</v>
          </cell>
        </row>
        <row r="336">
          <cell r="A336" t="str">
            <v>여수</v>
          </cell>
          <cell r="K336" t="str">
            <v>지자체</v>
          </cell>
          <cell r="M336" t="str">
            <v>정수</v>
          </cell>
          <cell r="Q336">
            <v>2084288</v>
          </cell>
        </row>
        <row r="337">
          <cell r="A337" t="str">
            <v>여수</v>
          </cell>
          <cell r="K337" t="str">
            <v>지자체</v>
          </cell>
          <cell r="M337" t="str">
            <v>정수</v>
          </cell>
          <cell r="Q337">
            <v>667591</v>
          </cell>
        </row>
        <row r="338">
          <cell r="A338" t="str">
            <v>여수</v>
          </cell>
          <cell r="K338" t="str">
            <v>지자체</v>
          </cell>
          <cell r="M338" t="str">
            <v>정수</v>
          </cell>
          <cell r="Q338">
            <v>50294</v>
          </cell>
        </row>
        <row r="339">
          <cell r="A339" t="str">
            <v>여수</v>
          </cell>
          <cell r="K339" t="str">
            <v>지자체</v>
          </cell>
          <cell r="M339" t="str">
            <v>정수</v>
          </cell>
          <cell r="Q339">
            <v>223756</v>
          </cell>
        </row>
        <row r="340">
          <cell r="A340" t="str">
            <v>여수</v>
          </cell>
          <cell r="K340" t="str">
            <v>지자체</v>
          </cell>
          <cell r="M340" t="str">
            <v>정수</v>
          </cell>
          <cell r="Q340">
            <v>67735</v>
          </cell>
        </row>
        <row r="341">
          <cell r="A341" t="str">
            <v>여수</v>
          </cell>
          <cell r="K341" t="str">
            <v>지자체</v>
          </cell>
          <cell r="M341" t="str">
            <v>정수</v>
          </cell>
          <cell r="Q341">
            <v>91132</v>
          </cell>
        </row>
        <row r="342">
          <cell r="A342" t="str">
            <v>여수</v>
          </cell>
          <cell r="K342" t="str">
            <v>지자체</v>
          </cell>
          <cell r="M342" t="str">
            <v>정수</v>
          </cell>
          <cell r="Q342">
            <v>27639</v>
          </cell>
        </row>
        <row r="343">
          <cell r="A343" t="str">
            <v>여수</v>
          </cell>
          <cell r="K343" t="str">
            <v>지자체</v>
          </cell>
          <cell r="M343" t="str">
            <v>정수</v>
          </cell>
          <cell r="Q343">
            <v>19370</v>
          </cell>
        </row>
        <row r="344">
          <cell r="A344" t="str">
            <v>여수</v>
          </cell>
          <cell r="K344" t="str">
            <v>지자체</v>
          </cell>
          <cell r="M344" t="str">
            <v>정수</v>
          </cell>
          <cell r="Q344">
            <v>343273</v>
          </cell>
        </row>
        <row r="345">
          <cell r="A345" t="str">
            <v>여수</v>
          </cell>
          <cell r="K345" t="str">
            <v>지자체</v>
          </cell>
          <cell r="M345" t="str">
            <v>정수</v>
          </cell>
          <cell r="Q345">
            <v>70890</v>
          </cell>
        </row>
        <row r="346">
          <cell r="A346" t="str">
            <v>여수</v>
          </cell>
        </row>
        <row r="347">
          <cell r="A347" t="str">
            <v>여수</v>
          </cell>
          <cell r="K347" t="str">
            <v>기타</v>
          </cell>
          <cell r="M347" t="str">
            <v>원수</v>
          </cell>
          <cell r="Q347">
            <v>0</v>
          </cell>
        </row>
        <row r="348">
          <cell r="A348" t="str">
            <v>여수</v>
          </cell>
          <cell r="K348" t="str">
            <v>기타</v>
          </cell>
          <cell r="M348" t="str">
            <v>원수</v>
          </cell>
          <cell r="Q348">
            <v>0</v>
          </cell>
        </row>
        <row r="349">
          <cell r="A349" t="str">
            <v>섬진강</v>
          </cell>
          <cell r="Q349">
            <v>18116327</v>
          </cell>
        </row>
        <row r="350">
          <cell r="A350" t="str">
            <v>섬진강</v>
          </cell>
          <cell r="M350" t="str">
            <v>원수</v>
          </cell>
          <cell r="Q350">
            <v>0</v>
          </cell>
        </row>
        <row r="351">
          <cell r="A351" t="str">
            <v>섬진강</v>
          </cell>
          <cell r="M351" t="str">
            <v>침전수</v>
          </cell>
          <cell r="Q351">
            <v>0</v>
          </cell>
        </row>
        <row r="352">
          <cell r="A352" t="str">
            <v>섬진강</v>
          </cell>
          <cell r="M352" t="str">
            <v>정수</v>
          </cell>
          <cell r="Q352">
            <v>18116327</v>
          </cell>
        </row>
        <row r="353">
          <cell r="A353" t="str">
            <v>섬진강</v>
          </cell>
          <cell r="Q353">
            <v>6659712</v>
          </cell>
        </row>
        <row r="354">
          <cell r="A354" t="str">
            <v>섬진강</v>
          </cell>
          <cell r="K354" t="str">
            <v>지자체</v>
          </cell>
          <cell r="M354" t="str">
            <v>정수</v>
          </cell>
          <cell r="Q354">
            <v>6260612</v>
          </cell>
        </row>
        <row r="355">
          <cell r="A355" t="str">
            <v>섬진강</v>
          </cell>
          <cell r="K355" t="str">
            <v>지자체</v>
          </cell>
          <cell r="M355" t="str">
            <v>정수</v>
          </cell>
          <cell r="Q355">
            <v>399100</v>
          </cell>
        </row>
        <row r="356">
          <cell r="A356" t="str">
            <v>섬진강</v>
          </cell>
          <cell r="K356" t="str">
            <v>지자체</v>
          </cell>
          <cell r="M356" t="str">
            <v>정수</v>
          </cell>
          <cell r="Q356">
            <v>0</v>
          </cell>
        </row>
        <row r="357">
          <cell r="A357" t="str">
            <v>섬진강</v>
          </cell>
          <cell r="M357" t="str">
            <v>정수</v>
          </cell>
          <cell r="Q357">
            <v>0</v>
          </cell>
        </row>
        <row r="358">
          <cell r="A358" t="str">
            <v>섬진강</v>
          </cell>
          <cell r="M358" t="str">
            <v>정수</v>
          </cell>
          <cell r="Q358">
            <v>0</v>
          </cell>
        </row>
        <row r="359">
          <cell r="A359" t="str">
            <v>섬진강</v>
          </cell>
          <cell r="M359" t="str">
            <v>정수</v>
          </cell>
          <cell r="Q359">
            <v>0</v>
          </cell>
        </row>
        <row r="360">
          <cell r="A360" t="str">
            <v>섬진강</v>
          </cell>
          <cell r="M360" t="str">
            <v>정수</v>
          </cell>
          <cell r="Q360">
            <v>0</v>
          </cell>
        </row>
        <row r="361">
          <cell r="A361" t="str">
            <v>섬진강</v>
          </cell>
          <cell r="M361" t="str">
            <v>정수</v>
          </cell>
          <cell r="Q361">
            <v>0</v>
          </cell>
        </row>
        <row r="362">
          <cell r="A362" t="str">
            <v>섬진강</v>
          </cell>
          <cell r="M362" t="str">
            <v>정수</v>
          </cell>
          <cell r="Q362">
            <v>0</v>
          </cell>
        </row>
        <row r="363">
          <cell r="A363" t="str">
            <v>섬진강</v>
          </cell>
          <cell r="M363" t="str">
            <v>정수</v>
          </cell>
          <cell r="Q363">
            <v>0</v>
          </cell>
        </row>
        <row r="364">
          <cell r="A364" t="str">
            <v>섬진강</v>
          </cell>
          <cell r="K364" t="str">
            <v>지자체</v>
          </cell>
          <cell r="M364" t="str">
            <v>정수</v>
          </cell>
          <cell r="Q364">
            <v>0</v>
          </cell>
        </row>
        <row r="365">
          <cell r="A365" t="str">
            <v>섬진강</v>
          </cell>
          <cell r="Q365">
            <v>11448360</v>
          </cell>
        </row>
        <row r="366">
          <cell r="A366" t="str">
            <v>섬진강</v>
          </cell>
          <cell r="K366" t="str">
            <v>지자체</v>
          </cell>
          <cell r="M366" t="str">
            <v>정수</v>
          </cell>
          <cell r="Q366">
            <v>11448360</v>
          </cell>
        </row>
        <row r="367">
          <cell r="A367" t="str">
            <v>섬진강</v>
          </cell>
          <cell r="M367" t="str">
            <v>정수</v>
          </cell>
          <cell r="Q367">
            <v>0</v>
          </cell>
        </row>
        <row r="368">
          <cell r="A368" t="str">
            <v>섬진강</v>
          </cell>
          <cell r="M368" t="str">
            <v>정수</v>
          </cell>
          <cell r="Q368">
            <v>0</v>
          </cell>
        </row>
        <row r="369">
          <cell r="A369" t="str">
            <v>섬진강</v>
          </cell>
          <cell r="M369" t="str">
            <v>정수</v>
          </cell>
          <cell r="Q369">
            <v>0</v>
          </cell>
        </row>
        <row r="370">
          <cell r="A370" t="str">
            <v>섬진강</v>
          </cell>
          <cell r="M370" t="str">
            <v>정수</v>
          </cell>
          <cell r="Q370">
            <v>0</v>
          </cell>
        </row>
        <row r="371">
          <cell r="A371" t="str">
            <v>섬진강</v>
          </cell>
          <cell r="M371" t="str">
            <v>정수</v>
          </cell>
          <cell r="Q371">
            <v>0</v>
          </cell>
        </row>
        <row r="372">
          <cell r="A372" t="str">
            <v>섬진강</v>
          </cell>
          <cell r="M372" t="str">
            <v>정수</v>
          </cell>
          <cell r="Q372">
            <v>0</v>
          </cell>
        </row>
        <row r="373">
          <cell r="A373" t="str">
            <v>섬진강</v>
          </cell>
          <cell r="M373" t="str">
            <v>정수</v>
          </cell>
          <cell r="Q373">
            <v>0</v>
          </cell>
        </row>
        <row r="374">
          <cell r="A374" t="str">
            <v>섬진강</v>
          </cell>
          <cell r="M374" t="str">
            <v>정수</v>
          </cell>
          <cell r="Q374">
            <v>8255</v>
          </cell>
        </row>
        <row r="375">
          <cell r="A375" t="str">
            <v>섬진강</v>
          </cell>
          <cell r="K375" t="str">
            <v>기타</v>
          </cell>
          <cell r="M375" t="str">
            <v>정수</v>
          </cell>
          <cell r="Q375">
            <v>8255</v>
          </cell>
        </row>
        <row r="376">
          <cell r="A376" t="str">
            <v>부안</v>
          </cell>
          <cell r="Q376">
            <v>15242451</v>
          </cell>
        </row>
        <row r="377">
          <cell r="A377" t="str">
            <v>부안</v>
          </cell>
          <cell r="M377" t="str">
            <v>원수</v>
          </cell>
          <cell r="Q377">
            <v>0</v>
          </cell>
        </row>
        <row r="378">
          <cell r="A378" t="str">
            <v>부안</v>
          </cell>
          <cell r="M378" t="str">
            <v>침전수</v>
          </cell>
          <cell r="Q378">
            <v>0</v>
          </cell>
        </row>
        <row r="379">
          <cell r="A379" t="str">
            <v>부안</v>
          </cell>
          <cell r="M379" t="str">
            <v>정수</v>
          </cell>
          <cell r="Q379">
            <v>15242451</v>
          </cell>
        </row>
        <row r="380">
          <cell r="A380" t="str">
            <v>부안</v>
          </cell>
          <cell r="K380" t="str">
            <v>지자체</v>
          </cell>
          <cell r="M380" t="str">
            <v>정수</v>
          </cell>
          <cell r="Q380">
            <v>5628321</v>
          </cell>
        </row>
        <row r="381">
          <cell r="A381" t="str">
            <v>부안</v>
          </cell>
          <cell r="K381" t="str">
            <v>지자체</v>
          </cell>
          <cell r="M381" t="str">
            <v>정수</v>
          </cell>
          <cell r="Q381">
            <v>9614130</v>
          </cell>
        </row>
        <row r="382">
          <cell r="A382" t="str">
            <v>부안</v>
          </cell>
          <cell r="M382" t="str">
            <v>정수</v>
          </cell>
          <cell r="Q382">
            <v>0</v>
          </cell>
        </row>
        <row r="383">
          <cell r="A383" t="str">
            <v>부안</v>
          </cell>
          <cell r="M383" t="str">
            <v>정수</v>
          </cell>
          <cell r="Q383">
            <v>0</v>
          </cell>
        </row>
        <row r="384">
          <cell r="A384" t="str">
            <v>부안</v>
          </cell>
          <cell r="M384" t="str">
            <v>정수</v>
          </cell>
          <cell r="Q384">
            <v>0</v>
          </cell>
        </row>
        <row r="385">
          <cell r="A385" t="str">
            <v>부안</v>
          </cell>
          <cell r="M385" t="str">
            <v>정수</v>
          </cell>
          <cell r="Q385">
            <v>0</v>
          </cell>
        </row>
        <row r="386">
          <cell r="A386" t="str">
            <v>부안</v>
          </cell>
          <cell r="M386" t="str">
            <v>정수</v>
          </cell>
          <cell r="Q386">
            <v>0</v>
          </cell>
        </row>
        <row r="387">
          <cell r="A387" t="str">
            <v>부안</v>
          </cell>
          <cell r="Q387">
            <v>0</v>
          </cell>
        </row>
        <row r="388">
          <cell r="A388" t="str">
            <v>광주</v>
          </cell>
          <cell r="M388" t="str">
            <v/>
          </cell>
          <cell r="Q388">
            <v>99761347</v>
          </cell>
        </row>
        <row r="389">
          <cell r="A389" t="str">
            <v>광주</v>
          </cell>
          <cell r="M389" t="str">
            <v>원수</v>
          </cell>
          <cell r="Q389">
            <v>85406760</v>
          </cell>
        </row>
        <row r="390">
          <cell r="A390" t="str">
            <v>광주</v>
          </cell>
          <cell r="M390" t="str">
            <v>침전수</v>
          </cell>
          <cell r="Q390">
            <v>5938890</v>
          </cell>
        </row>
        <row r="391">
          <cell r="A391" t="str">
            <v>광주</v>
          </cell>
          <cell r="M391" t="str">
            <v>정수</v>
          </cell>
          <cell r="Q391">
            <v>8415697</v>
          </cell>
        </row>
        <row r="392">
          <cell r="A392" t="str">
            <v>광주</v>
          </cell>
          <cell r="Q392">
            <v>89415142</v>
          </cell>
        </row>
        <row r="393">
          <cell r="A393" t="str">
            <v>광주</v>
          </cell>
          <cell r="K393" t="str">
            <v>지자체</v>
          </cell>
          <cell r="M393" t="str">
            <v>원수</v>
          </cell>
          <cell r="Q393">
            <v>50725900</v>
          </cell>
        </row>
        <row r="394">
          <cell r="A394" t="str">
            <v>광주</v>
          </cell>
          <cell r="K394" t="str">
            <v>지자체</v>
          </cell>
          <cell r="M394" t="str">
            <v>정수</v>
          </cell>
          <cell r="Q394">
            <v>4007454</v>
          </cell>
        </row>
        <row r="395">
          <cell r="A395" t="str">
            <v>광주</v>
          </cell>
          <cell r="K395" t="str">
            <v>기타</v>
          </cell>
          <cell r="M395" t="str">
            <v>정수</v>
          </cell>
          <cell r="Q395">
            <v>647</v>
          </cell>
        </row>
        <row r="396">
          <cell r="A396" t="str">
            <v>광주</v>
          </cell>
          <cell r="K396" t="str">
            <v>기타</v>
          </cell>
          <cell r="M396" t="str">
            <v>정수</v>
          </cell>
          <cell r="Q396">
            <v>281</v>
          </cell>
        </row>
        <row r="397">
          <cell r="A397" t="str">
            <v>광주</v>
          </cell>
          <cell r="K397" t="str">
            <v>지자체</v>
          </cell>
          <cell r="M397" t="str">
            <v>원수</v>
          </cell>
          <cell r="Q397">
            <v>34680860</v>
          </cell>
        </row>
        <row r="398">
          <cell r="A398" t="str">
            <v>광주</v>
          </cell>
          <cell r="Q398">
            <v>4407315</v>
          </cell>
        </row>
        <row r="399">
          <cell r="A399" t="str">
            <v>광주</v>
          </cell>
          <cell r="K399" t="str">
            <v>지자체</v>
          </cell>
          <cell r="M399" t="str">
            <v>정수</v>
          </cell>
          <cell r="Q399">
            <v>4407315</v>
          </cell>
        </row>
        <row r="400">
          <cell r="A400" t="str">
            <v>광주</v>
          </cell>
          <cell r="Q400">
            <v>5938890</v>
          </cell>
        </row>
        <row r="401">
          <cell r="A401" t="str">
            <v>대불</v>
          </cell>
          <cell r="K401" t="str">
            <v>지자체</v>
          </cell>
          <cell r="M401" t="str">
            <v>침전수</v>
          </cell>
          <cell r="Q401">
            <v>5938890</v>
          </cell>
        </row>
        <row r="402">
          <cell r="A402" t="str">
            <v>전주</v>
          </cell>
          <cell r="Q402">
            <v>142528586</v>
          </cell>
        </row>
        <row r="403">
          <cell r="A403" t="str">
            <v>전주</v>
          </cell>
          <cell r="M403" t="str">
            <v>원수</v>
          </cell>
          <cell r="Q403">
            <v>0</v>
          </cell>
        </row>
        <row r="404">
          <cell r="A404" t="str">
            <v>전주</v>
          </cell>
          <cell r="M404" t="str">
            <v>침전수</v>
          </cell>
          <cell r="Q404">
            <v>19966394</v>
          </cell>
        </row>
        <row r="405">
          <cell r="A405" t="str">
            <v>전주</v>
          </cell>
          <cell r="M405" t="str">
            <v>정수</v>
          </cell>
          <cell r="Q405">
            <v>122562192</v>
          </cell>
        </row>
        <row r="406">
          <cell r="A406" t="str">
            <v>전주</v>
          </cell>
          <cell r="Q406">
            <v>19966394</v>
          </cell>
        </row>
        <row r="407">
          <cell r="A407" t="str">
            <v>군산공업</v>
          </cell>
          <cell r="K407" t="str">
            <v>지자체</v>
          </cell>
          <cell r="M407" t="str">
            <v>침전수</v>
          </cell>
          <cell r="Q407">
            <v>19966394</v>
          </cell>
        </row>
        <row r="408">
          <cell r="A408" t="str">
            <v>군산공업</v>
          </cell>
          <cell r="K408" t="str">
            <v>지자체</v>
          </cell>
          <cell r="M408" t="str">
            <v>침전수</v>
          </cell>
          <cell r="Q408">
            <v>0</v>
          </cell>
        </row>
        <row r="409">
          <cell r="A409" t="str">
            <v>군산공업</v>
          </cell>
          <cell r="M409" t="str">
            <v>침전수</v>
          </cell>
          <cell r="Q409">
            <v>0</v>
          </cell>
        </row>
        <row r="410">
          <cell r="A410" t="str">
            <v>전주</v>
          </cell>
          <cell r="Q410">
            <v>85820272</v>
          </cell>
        </row>
        <row r="411">
          <cell r="A411" t="str">
            <v>전주</v>
          </cell>
          <cell r="K411" t="str">
            <v>지자체</v>
          </cell>
          <cell r="M411" t="str">
            <v>정수</v>
          </cell>
          <cell r="Q411">
            <v>70658850</v>
          </cell>
        </row>
        <row r="412">
          <cell r="A412" t="str">
            <v>전주</v>
          </cell>
          <cell r="K412" t="str">
            <v>지자체</v>
          </cell>
          <cell r="M412" t="str">
            <v>정수</v>
          </cell>
          <cell r="Q412">
            <v>15161422</v>
          </cell>
        </row>
        <row r="413">
          <cell r="A413" t="str">
            <v>전주</v>
          </cell>
          <cell r="Q413">
            <v>36741920</v>
          </cell>
        </row>
        <row r="414">
          <cell r="A414" t="str">
            <v>전주</v>
          </cell>
          <cell r="K414" t="str">
            <v>지자체</v>
          </cell>
          <cell r="M414" t="str">
            <v>정수</v>
          </cell>
          <cell r="Q414">
            <v>1512275</v>
          </cell>
        </row>
        <row r="415">
          <cell r="A415" t="str">
            <v>전주</v>
          </cell>
          <cell r="K415" t="str">
            <v>지자체</v>
          </cell>
          <cell r="M415" t="str">
            <v>정수</v>
          </cell>
          <cell r="Q415">
            <v>63880</v>
          </cell>
        </row>
        <row r="416">
          <cell r="A416" t="str">
            <v>전주</v>
          </cell>
          <cell r="K416" t="str">
            <v>지자체</v>
          </cell>
          <cell r="M416" t="str">
            <v>정수</v>
          </cell>
          <cell r="Q416">
            <v>35165765</v>
          </cell>
        </row>
        <row r="417">
          <cell r="A417" t="str">
            <v>보령</v>
          </cell>
          <cell r="Q417">
            <v>26056287</v>
          </cell>
        </row>
        <row r="418">
          <cell r="A418" t="str">
            <v>보령</v>
          </cell>
          <cell r="M418" t="str">
            <v>원수</v>
          </cell>
          <cell r="Q418">
            <v>0</v>
          </cell>
        </row>
        <row r="419">
          <cell r="A419" t="str">
            <v>보령</v>
          </cell>
          <cell r="M419" t="str">
            <v>침전수</v>
          </cell>
          <cell r="Q419">
            <v>0</v>
          </cell>
        </row>
        <row r="420">
          <cell r="A420" t="str">
            <v>보령</v>
          </cell>
          <cell r="M420" t="str">
            <v>정수</v>
          </cell>
          <cell r="Q420">
            <v>26056287</v>
          </cell>
        </row>
        <row r="421">
          <cell r="A421" t="str">
            <v>보령</v>
          </cell>
          <cell r="K421" t="str">
            <v>기타</v>
          </cell>
          <cell r="M421" t="str">
            <v>정수</v>
          </cell>
          <cell r="Q421">
            <v>3471304</v>
          </cell>
        </row>
        <row r="422">
          <cell r="A422" t="str">
            <v>보령</v>
          </cell>
          <cell r="K422" t="str">
            <v>기타</v>
          </cell>
          <cell r="M422" t="str">
            <v>정수</v>
          </cell>
          <cell r="Q422">
            <v>1999729</v>
          </cell>
        </row>
        <row r="423">
          <cell r="A423" t="str">
            <v>보령</v>
          </cell>
          <cell r="K423" t="str">
            <v>지자체</v>
          </cell>
          <cell r="M423" t="str">
            <v>정수</v>
          </cell>
          <cell r="Q423">
            <v>1018560</v>
          </cell>
        </row>
        <row r="424">
          <cell r="A424" t="str">
            <v>보령</v>
          </cell>
          <cell r="K424" t="str">
            <v>지자체</v>
          </cell>
          <cell r="M424" t="str">
            <v>정수</v>
          </cell>
          <cell r="Q424">
            <v>1906817</v>
          </cell>
        </row>
        <row r="425">
          <cell r="A425" t="str">
            <v>보령</v>
          </cell>
          <cell r="K425" t="str">
            <v>지자체</v>
          </cell>
          <cell r="M425" t="str">
            <v>정수</v>
          </cell>
          <cell r="Q425">
            <v>337</v>
          </cell>
        </row>
        <row r="426">
          <cell r="A426" t="str">
            <v>보령</v>
          </cell>
          <cell r="K426" t="str">
            <v>기타</v>
          </cell>
          <cell r="M426" t="str">
            <v>정수</v>
          </cell>
          <cell r="Q426">
            <v>126866</v>
          </cell>
        </row>
        <row r="427">
          <cell r="A427" t="str">
            <v>보령</v>
          </cell>
          <cell r="K427" t="str">
            <v>지자체</v>
          </cell>
          <cell r="M427" t="str">
            <v>정수</v>
          </cell>
          <cell r="Q427">
            <v>5651130</v>
          </cell>
        </row>
        <row r="428">
          <cell r="A428" t="str">
            <v>보령</v>
          </cell>
          <cell r="K428" t="str">
            <v>지자체</v>
          </cell>
          <cell r="M428" t="str">
            <v>정수</v>
          </cell>
          <cell r="Q428">
            <v>3695193</v>
          </cell>
        </row>
        <row r="429">
          <cell r="A429" t="str">
            <v>보령</v>
          </cell>
          <cell r="K429" t="str">
            <v>지자체</v>
          </cell>
          <cell r="M429" t="str">
            <v>정수</v>
          </cell>
          <cell r="Q429">
            <v>5455903</v>
          </cell>
        </row>
        <row r="430">
          <cell r="A430" t="str">
            <v>보령</v>
          </cell>
          <cell r="K430" t="str">
            <v>기타</v>
          </cell>
          <cell r="M430" t="str">
            <v>정수</v>
          </cell>
          <cell r="Q430">
            <v>60835</v>
          </cell>
        </row>
        <row r="431">
          <cell r="A431" t="str">
            <v>보령</v>
          </cell>
          <cell r="K431" t="str">
            <v>지자체</v>
          </cell>
          <cell r="M431" t="str">
            <v>정수</v>
          </cell>
          <cell r="Q431">
            <v>365910</v>
          </cell>
        </row>
        <row r="432">
          <cell r="A432" t="str">
            <v>보령</v>
          </cell>
          <cell r="K432" t="str">
            <v>지자체</v>
          </cell>
          <cell r="M432" t="str">
            <v>정수</v>
          </cell>
          <cell r="Q432">
            <v>2302654</v>
          </cell>
        </row>
        <row r="433">
          <cell r="A433" t="str">
            <v>보령</v>
          </cell>
          <cell r="K433" t="str">
            <v>기타</v>
          </cell>
          <cell r="M433" t="str">
            <v>정수</v>
          </cell>
          <cell r="Q433">
            <v>1049</v>
          </cell>
        </row>
        <row r="434">
          <cell r="A434" t="str">
            <v>보령</v>
          </cell>
          <cell r="K434" t="str">
            <v>기타</v>
          </cell>
          <cell r="M434" t="str">
            <v>정수</v>
          </cell>
          <cell r="Q434">
            <v>0</v>
          </cell>
        </row>
        <row r="435">
          <cell r="A435" t="str">
            <v>아산</v>
          </cell>
          <cell r="Q435">
            <v>12914456</v>
          </cell>
        </row>
        <row r="436">
          <cell r="A436" t="str">
            <v>아산</v>
          </cell>
          <cell r="M436" t="str">
            <v>원수</v>
          </cell>
          <cell r="Q436">
            <v>0</v>
          </cell>
        </row>
        <row r="437">
          <cell r="A437" t="str">
            <v>아산</v>
          </cell>
          <cell r="M437" t="str">
            <v>침전수</v>
          </cell>
          <cell r="Q437">
            <v>12914456</v>
          </cell>
        </row>
        <row r="438">
          <cell r="A438" t="str">
            <v>아산</v>
          </cell>
          <cell r="M438" t="str">
            <v>정수</v>
          </cell>
          <cell r="Q438">
            <v>0</v>
          </cell>
        </row>
        <row r="439">
          <cell r="A439" t="str">
            <v>아산</v>
          </cell>
          <cell r="Q439">
            <v>7763187</v>
          </cell>
        </row>
        <row r="440">
          <cell r="A440" t="str">
            <v>아산</v>
          </cell>
          <cell r="K440" t="str">
            <v>기타</v>
          </cell>
          <cell r="M440" t="str">
            <v>침전수</v>
          </cell>
          <cell r="Q440">
            <v>1485207</v>
          </cell>
        </row>
        <row r="441">
          <cell r="A441" t="str">
            <v>아산</v>
          </cell>
          <cell r="K441" t="str">
            <v>기타</v>
          </cell>
          <cell r="M441" t="str">
            <v>침전수</v>
          </cell>
          <cell r="Q441">
            <v>2479180</v>
          </cell>
        </row>
        <row r="442">
          <cell r="A442" t="str">
            <v>아산</v>
          </cell>
          <cell r="K442" t="str">
            <v>기타</v>
          </cell>
          <cell r="M442" t="str">
            <v>침전수</v>
          </cell>
          <cell r="Q442">
            <v>2708800</v>
          </cell>
        </row>
        <row r="443">
          <cell r="A443" t="str">
            <v>아산</v>
          </cell>
          <cell r="K443" t="str">
            <v>기타</v>
          </cell>
          <cell r="M443" t="str">
            <v>침전수</v>
          </cell>
          <cell r="Q443">
            <v>1090000</v>
          </cell>
        </row>
        <row r="444">
          <cell r="A444" t="str">
            <v>아산</v>
          </cell>
          <cell r="Q444">
            <v>4181489</v>
          </cell>
        </row>
        <row r="445">
          <cell r="A445" t="str">
            <v>아산</v>
          </cell>
          <cell r="K445" t="str">
            <v>기타</v>
          </cell>
          <cell r="M445" t="str">
            <v>침전수</v>
          </cell>
          <cell r="Q445">
            <v>0</v>
          </cell>
        </row>
        <row r="446">
          <cell r="A446" t="str">
            <v>아산</v>
          </cell>
          <cell r="K446" t="str">
            <v>기타</v>
          </cell>
          <cell r="M446" t="str">
            <v>침전수</v>
          </cell>
          <cell r="Q446">
            <v>1699116</v>
          </cell>
        </row>
        <row r="447">
          <cell r="A447" t="str">
            <v>아산</v>
          </cell>
          <cell r="K447" t="str">
            <v>지자체</v>
          </cell>
          <cell r="M447" t="str">
            <v>침전수</v>
          </cell>
          <cell r="Q447">
            <v>2358743</v>
          </cell>
        </row>
        <row r="448">
          <cell r="A448" t="str">
            <v>아산</v>
          </cell>
          <cell r="K448" t="str">
            <v>기타</v>
          </cell>
          <cell r="M448" t="str">
            <v>침전수</v>
          </cell>
          <cell r="Q448">
            <v>123630</v>
          </cell>
        </row>
        <row r="449">
          <cell r="A449" t="str">
            <v>아산</v>
          </cell>
          <cell r="K449" t="str">
            <v>기타</v>
          </cell>
          <cell r="M449" t="str">
            <v>침전수</v>
          </cell>
          <cell r="Q449">
            <v>0</v>
          </cell>
        </row>
        <row r="450">
          <cell r="A450" t="str">
            <v>아산</v>
          </cell>
          <cell r="K450" t="str">
            <v>기타</v>
          </cell>
          <cell r="M450" t="str">
            <v>침전수</v>
          </cell>
          <cell r="Q450">
            <v>0</v>
          </cell>
        </row>
        <row r="451">
          <cell r="A451" t="str">
            <v>아산</v>
          </cell>
          <cell r="Q451">
            <v>969780</v>
          </cell>
        </row>
        <row r="452">
          <cell r="A452" t="str">
            <v>아산</v>
          </cell>
          <cell r="Q452">
            <v>0</v>
          </cell>
        </row>
        <row r="453">
          <cell r="A453" t="str">
            <v>아산</v>
          </cell>
          <cell r="M453" t="str">
            <v>침전수</v>
          </cell>
          <cell r="Q453">
            <v>0</v>
          </cell>
        </row>
        <row r="454">
          <cell r="A454" t="str">
            <v>아산</v>
          </cell>
          <cell r="Q454">
            <v>0</v>
          </cell>
        </row>
        <row r="455">
          <cell r="A455" t="str">
            <v>아산</v>
          </cell>
          <cell r="Q455">
            <v>0</v>
          </cell>
        </row>
        <row r="456">
          <cell r="A456" t="str">
            <v>아산</v>
          </cell>
          <cell r="M456" t="str">
            <v>침전수</v>
          </cell>
          <cell r="Q456">
            <v>0</v>
          </cell>
        </row>
        <row r="457">
          <cell r="A457" t="str">
            <v>아산</v>
          </cell>
          <cell r="Q457">
            <v>0</v>
          </cell>
        </row>
        <row r="458">
          <cell r="A458" t="str">
            <v>아산</v>
          </cell>
          <cell r="Q458">
            <v>636500</v>
          </cell>
        </row>
        <row r="459">
          <cell r="A459" t="str">
            <v>아산</v>
          </cell>
          <cell r="K459" t="str">
            <v>기타</v>
          </cell>
          <cell r="M459" t="str">
            <v>침전수</v>
          </cell>
          <cell r="Q459">
            <v>636500</v>
          </cell>
        </row>
        <row r="460">
          <cell r="A460" t="str">
            <v>아산</v>
          </cell>
          <cell r="M460" t="str">
            <v>침전수</v>
          </cell>
          <cell r="Q460">
            <v>0</v>
          </cell>
        </row>
        <row r="461">
          <cell r="A461" t="str">
            <v>아산</v>
          </cell>
          <cell r="M461" t="str">
            <v>침전수</v>
          </cell>
          <cell r="Q461">
            <v>0</v>
          </cell>
        </row>
        <row r="462">
          <cell r="A462" t="str">
            <v>아산</v>
          </cell>
          <cell r="Q462">
            <v>0</v>
          </cell>
        </row>
        <row r="463">
          <cell r="A463" t="str">
            <v>아산</v>
          </cell>
          <cell r="M463" t="str">
            <v>침전수</v>
          </cell>
          <cell r="Q463">
            <v>0</v>
          </cell>
        </row>
        <row r="464">
          <cell r="A464" t="str">
            <v>아산</v>
          </cell>
          <cell r="Q464">
            <v>0</v>
          </cell>
        </row>
        <row r="465">
          <cell r="A465" t="str">
            <v>아산</v>
          </cell>
          <cell r="Q465">
            <v>333280</v>
          </cell>
        </row>
        <row r="466">
          <cell r="A466" t="str">
            <v>아산</v>
          </cell>
          <cell r="M466" t="str">
            <v>침전수</v>
          </cell>
          <cell r="Q466">
            <v>0</v>
          </cell>
        </row>
        <row r="467">
          <cell r="A467" t="str">
            <v>아산</v>
          </cell>
          <cell r="K467" t="str">
            <v>기타</v>
          </cell>
          <cell r="M467" t="str">
            <v>침전수</v>
          </cell>
          <cell r="Q467">
            <v>333280</v>
          </cell>
        </row>
        <row r="468">
          <cell r="A468" t="str">
            <v>충주</v>
          </cell>
          <cell r="Q468">
            <v>14955806</v>
          </cell>
        </row>
        <row r="469">
          <cell r="A469" t="str">
            <v>충주</v>
          </cell>
          <cell r="M469" t="str">
            <v>원수</v>
          </cell>
          <cell r="Q469">
            <v>0</v>
          </cell>
        </row>
        <row r="470">
          <cell r="A470" t="str">
            <v>충주</v>
          </cell>
          <cell r="M470" t="str">
            <v>침전수</v>
          </cell>
          <cell r="Q470">
            <v>0</v>
          </cell>
        </row>
        <row r="471">
          <cell r="A471" t="str">
            <v>충주</v>
          </cell>
          <cell r="M471" t="str">
            <v>정수</v>
          </cell>
          <cell r="Q471">
            <v>14955806</v>
          </cell>
        </row>
        <row r="472">
          <cell r="A472" t="str">
            <v>충주</v>
          </cell>
          <cell r="K472" t="str">
            <v>지자체</v>
          </cell>
          <cell r="M472" t="str">
            <v>정수</v>
          </cell>
          <cell r="Q472">
            <v>927887</v>
          </cell>
        </row>
        <row r="473">
          <cell r="A473" t="str">
            <v>충주</v>
          </cell>
          <cell r="K473" t="str">
            <v>지자체</v>
          </cell>
          <cell r="M473" t="str">
            <v>정수</v>
          </cell>
          <cell r="Q473">
            <v>6773191</v>
          </cell>
        </row>
        <row r="474">
          <cell r="A474" t="str">
            <v>충주</v>
          </cell>
          <cell r="K474" t="str">
            <v>지자체</v>
          </cell>
          <cell r="M474" t="str">
            <v>정수</v>
          </cell>
          <cell r="Q474">
            <v>0</v>
          </cell>
        </row>
        <row r="475">
          <cell r="A475" t="str">
            <v>충주</v>
          </cell>
          <cell r="K475" t="str">
            <v>지자체</v>
          </cell>
          <cell r="M475" t="str">
            <v>정수</v>
          </cell>
          <cell r="Q475">
            <v>0</v>
          </cell>
        </row>
        <row r="476">
          <cell r="A476" t="str">
            <v>충주</v>
          </cell>
          <cell r="K476" t="str">
            <v>지자체</v>
          </cell>
          <cell r="M476" t="str">
            <v>정수</v>
          </cell>
          <cell r="Q476">
            <v>0</v>
          </cell>
        </row>
        <row r="477">
          <cell r="A477" t="str">
            <v>충주</v>
          </cell>
          <cell r="K477" t="str">
            <v>지자체</v>
          </cell>
          <cell r="M477" t="str">
            <v>정수</v>
          </cell>
          <cell r="Q477">
            <v>1108292</v>
          </cell>
        </row>
        <row r="478">
          <cell r="A478" t="str">
            <v>충주</v>
          </cell>
          <cell r="K478" t="str">
            <v>지자체</v>
          </cell>
          <cell r="M478" t="str">
            <v>정수</v>
          </cell>
          <cell r="Q478">
            <v>3102113</v>
          </cell>
        </row>
        <row r="479">
          <cell r="A479" t="str">
            <v>충주</v>
          </cell>
          <cell r="K479" t="str">
            <v>지자체</v>
          </cell>
          <cell r="M479" t="str">
            <v>정수</v>
          </cell>
          <cell r="Q479">
            <v>0</v>
          </cell>
        </row>
        <row r="480">
          <cell r="A480" t="str">
            <v>충주</v>
          </cell>
          <cell r="K480" t="str">
            <v>지자체</v>
          </cell>
          <cell r="M480" t="str">
            <v>정수</v>
          </cell>
          <cell r="Q480">
            <v>1080299</v>
          </cell>
        </row>
        <row r="481">
          <cell r="A481" t="str">
            <v>충주</v>
          </cell>
          <cell r="K481" t="str">
            <v>지자체</v>
          </cell>
          <cell r="M481" t="str">
            <v>정수</v>
          </cell>
          <cell r="Q481">
            <v>18</v>
          </cell>
        </row>
        <row r="482">
          <cell r="A482" t="str">
            <v>충주</v>
          </cell>
          <cell r="K482" t="str">
            <v>지자체</v>
          </cell>
          <cell r="M482" t="str">
            <v>정수</v>
          </cell>
          <cell r="Q482">
            <v>30905</v>
          </cell>
        </row>
        <row r="483">
          <cell r="A483" t="str">
            <v>충주</v>
          </cell>
          <cell r="K483" t="str">
            <v>지자체</v>
          </cell>
          <cell r="M483" t="str">
            <v>정수</v>
          </cell>
          <cell r="Q483">
            <v>0</v>
          </cell>
        </row>
        <row r="484">
          <cell r="A484" t="str">
            <v>충주</v>
          </cell>
          <cell r="K484" t="str">
            <v>지자체</v>
          </cell>
          <cell r="M484" t="str">
            <v>정수</v>
          </cell>
          <cell r="Q484">
            <v>13557</v>
          </cell>
        </row>
        <row r="485">
          <cell r="A485" t="str">
            <v>충주</v>
          </cell>
          <cell r="K485" t="str">
            <v>지자체</v>
          </cell>
          <cell r="M485" t="str">
            <v>정수</v>
          </cell>
          <cell r="Q485">
            <v>18130</v>
          </cell>
        </row>
        <row r="486">
          <cell r="A486" t="str">
            <v>충주</v>
          </cell>
          <cell r="K486" t="str">
            <v>지자체</v>
          </cell>
          <cell r="M486" t="str">
            <v>정수</v>
          </cell>
          <cell r="Q486">
            <v>37101</v>
          </cell>
        </row>
        <row r="487">
          <cell r="A487" t="str">
            <v>충주</v>
          </cell>
          <cell r="K487" t="str">
            <v>지자체</v>
          </cell>
          <cell r="M487" t="str">
            <v>정수</v>
          </cell>
          <cell r="Q487">
            <v>0</v>
          </cell>
        </row>
        <row r="488">
          <cell r="A488" t="str">
            <v>충주</v>
          </cell>
          <cell r="K488" t="str">
            <v>지자체</v>
          </cell>
          <cell r="M488" t="str">
            <v>정수</v>
          </cell>
          <cell r="Q488">
            <v>0</v>
          </cell>
        </row>
        <row r="489">
          <cell r="A489" t="str">
            <v>충주</v>
          </cell>
          <cell r="K489" t="str">
            <v>지자체</v>
          </cell>
          <cell r="M489" t="str">
            <v>정수</v>
          </cell>
          <cell r="Q489">
            <v>768374</v>
          </cell>
        </row>
        <row r="490">
          <cell r="A490" t="str">
            <v>충주</v>
          </cell>
          <cell r="K490" t="str">
            <v>지자체</v>
          </cell>
          <cell r="M490" t="str">
            <v>정수</v>
          </cell>
          <cell r="Q490">
            <v>1095455</v>
          </cell>
        </row>
        <row r="491">
          <cell r="A491" t="str">
            <v>충주</v>
          </cell>
          <cell r="K491" t="str">
            <v>지자체</v>
          </cell>
          <cell r="M491" t="str">
            <v>정수</v>
          </cell>
          <cell r="Q491">
            <v>484</v>
          </cell>
        </row>
        <row r="492">
          <cell r="A492" t="str">
            <v>충주</v>
          </cell>
          <cell r="K492" t="str">
            <v>기타</v>
          </cell>
          <cell r="M492" t="str">
            <v>정수</v>
          </cell>
          <cell r="Q492">
            <v>0</v>
          </cell>
        </row>
        <row r="493">
          <cell r="A493" t="str">
            <v>밀양</v>
          </cell>
          <cell r="Q493">
            <v>12693900</v>
          </cell>
        </row>
        <row r="494">
          <cell r="A494" t="str">
            <v>밀양</v>
          </cell>
          <cell r="M494" t="str">
            <v>원수</v>
          </cell>
          <cell r="Q494">
            <v>0</v>
          </cell>
        </row>
        <row r="495">
          <cell r="A495" t="str">
            <v>밀양</v>
          </cell>
          <cell r="M495" t="str">
            <v>침전수</v>
          </cell>
          <cell r="Q495">
            <v>0</v>
          </cell>
        </row>
        <row r="496">
          <cell r="A496" t="str">
            <v>밀양</v>
          </cell>
          <cell r="M496" t="str">
            <v>정수</v>
          </cell>
          <cell r="Q496">
            <v>12693900</v>
          </cell>
        </row>
        <row r="497">
          <cell r="A497" t="str">
            <v>밀양</v>
          </cell>
          <cell r="K497" t="str">
            <v>지자체</v>
          </cell>
          <cell r="M497" t="str">
            <v>정수</v>
          </cell>
          <cell r="Q497">
            <v>3588594</v>
          </cell>
        </row>
        <row r="498">
          <cell r="A498" t="str">
            <v>밀양</v>
          </cell>
          <cell r="K498" t="str">
            <v>지자체</v>
          </cell>
          <cell r="M498" t="str">
            <v>정수</v>
          </cell>
          <cell r="Q498">
            <v>8068170</v>
          </cell>
        </row>
        <row r="499">
          <cell r="A499" t="str">
            <v>밀양</v>
          </cell>
          <cell r="K499" t="str">
            <v>기타</v>
          </cell>
          <cell r="M499" t="str">
            <v>정수</v>
          </cell>
          <cell r="Q499">
            <v>184</v>
          </cell>
        </row>
        <row r="500">
          <cell r="A500" t="str">
            <v>밀양</v>
          </cell>
          <cell r="K500" t="str">
            <v>지자체</v>
          </cell>
          <cell r="M500" t="str">
            <v>정수</v>
          </cell>
          <cell r="Q500">
            <v>244</v>
          </cell>
        </row>
        <row r="501">
          <cell r="A501" t="str">
            <v>밀양</v>
          </cell>
          <cell r="K501" t="str">
            <v>지자체</v>
          </cell>
          <cell r="M501" t="str">
            <v>정수</v>
          </cell>
          <cell r="Q501">
            <v>1036200</v>
          </cell>
        </row>
        <row r="502">
          <cell r="A502" t="str">
            <v>밀양</v>
          </cell>
          <cell r="K502" t="str">
            <v>기타</v>
          </cell>
          <cell r="M502" t="str">
            <v>정수</v>
          </cell>
          <cell r="Q502">
            <v>508</v>
          </cell>
        </row>
        <row r="503">
          <cell r="A503" t="str">
            <v>동화</v>
          </cell>
          <cell r="Q503">
            <v>3424043</v>
          </cell>
        </row>
        <row r="504">
          <cell r="A504" t="str">
            <v>동화</v>
          </cell>
          <cell r="M504" t="str">
            <v>원수</v>
          </cell>
          <cell r="Q504">
            <v>0</v>
          </cell>
        </row>
        <row r="505">
          <cell r="A505" t="str">
            <v>동화</v>
          </cell>
          <cell r="M505" t="str">
            <v>침전수</v>
          </cell>
          <cell r="Q505">
            <v>0</v>
          </cell>
        </row>
        <row r="506">
          <cell r="A506" t="str">
            <v>동화</v>
          </cell>
          <cell r="M506" t="str">
            <v>정수</v>
          </cell>
          <cell r="Q506">
            <v>3424043</v>
          </cell>
        </row>
        <row r="507">
          <cell r="A507" t="str">
            <v>동화</v>
          </cell>
          <cell r="K507" t="str">
            <v>지자체</v>
          </cell>
          <cell r="M507" t="str">
            <v>정수</v>
          </cell>
          <cell r="Q507">
            <v>478837</v>
          </cell>
        </row>
        <row r="508">
          <cell r="A508" t="str">
            <v>동화</v>
          </cell>
          <cell r="K508" t="str">
            <v>지자체</v>
          </cell>
          <cell r="M508" t="str">
            <v>정수</v>
          </cell>
          <cell r="Q508">
            <v>558501</v>
          </cell>
        </row>
        <row r="509">
          <cell r="A509" t="str">
            <v>동화</v>
          </cell>
          <cell r="K509" t="str">
            <v>지자체</v>
          </cell>
          <cell r="M509" t="str">
            <v>정수</v>
          </cell>
          <cell r="Q509">
            <v>13128</v>
          </cell>
        </row>
        <row r="510">
          <cell r="A510" t="str">
            <v>동화</v>
          </cell>
          <cell r="K510" t="str">
            <v>지자체</v>
          </cell>
          <cell r="M510" t="str">
            <v>정수</v>
          </cell>
          <cell r="Q510">
            <v>19998</v>
          </cell>
        </row>
        <row r="511">
          <cell r="A511" t="str">
            <v>동화</v>
          </cell>
          <cell r="K511" t="str">
            <v>지자체</v>
          </cell>
          <cell r="M511" t="str">
            <v>정수</v>
          </cell>
          <cell r="Q511">
            <v>2420</v>
          </cell>
        </row>
        <row r="512">
          <cell r="A512" t="str">
            <v>동화</v>
          </cell>
          <cell r="K512" t="str">
            <v>지자체</v>
          </cell>
          <cell r="M512" t="str">
            <v>정수</v>
          </cell>
          <cell r="Q512">
            <v>30604</v>
          </cell>
        </row>
        <row r="513">
          <cell r="A513" t="str">
            <v>동화</v>
          </cell>
          <cell r="K513" t="str">
            <v>지자체</v>
          </cell>
          <cell r="M513" t="str">
            <v>정수</v>
          </cell>
          <cell r="Q513">
            <v>1124820</v>
          </cell>
        </row>
        <row r="514">
          <cell r="A514" t="str">
            <v>동화</v>
          </cell>
          <cell r="K514" t="str">
            <v>지자체</v>
          </cell>
          <cell r="M514" t="str">
            <v>정수</v>
          </cell>
          <cell r="Q514">
            <v>386737</v>
          </cell>
        </row>
        <row r="515">
          <cell r="A515" t="str">
            <v>동화</v>
          </cell>
          <cell r="K515" t="str">
            <v>지자체</v>
          </cell>
          <cell r="M515" t="str">
            <v>정수</v>
          </cell>
          <cell r="Q515">
            <v>238056</v>
          </cell>
        </row>
        <row r="516">
          <cell r="A516" t="str">
            <v>동화</v>
          </cell>
          <cell r="K516" t="str">
            <v>기타</v>
          </cell>
          <cell r="M516" t="str">
            <v>정수</v>
          </cell>
          <cell r="Q516">
            <v>46333</v>
          </cell>
        </row>
        <row r="517">
          <cell r="A517" t="str">
            <v>동화</v>
          </cell>
          <cell r="K517" t="str">
            <v>지자체</v>
          </cell>
          <cell r="M517" t="str">
            <v>정수</v>
          </cell>
          <cell r="Q517">
            <v>524609</v>
          </cell>
        </row>
        <row r="518">
          <cell r="A518" t="str">
            <v>횡성</v>
          </cell>
          <cell r="Q518">
            <v>3622480</v>
          </cell>
        </row>
        <row r="519">
          <cell r="A519" t="str">
            <v>횡성</v>
          </cell>
          <cell r="M519" t="str">
            <v>원수</v>
          </cell>
          <cell r="Q519">
            <v>0</v>
          </cell>
        </row>
        <row r="520">
          <cell r="A520" t="str">
            <v>횡성</v>
          </cell>
          <cell r="M520" t="str">
            <v>침전수</v>
          </cell>
          <cell r="Q520">
            <v>0</v>
          </cell>
        </row>
        <row r="521">
          <cell r="A521" t="str">
            <v>횡성</v>
          </cell>
          <cell r="M521" t="str">
            <v>정수</v>
          </cell>
          <cell r="Q521">
            <v>3622480</v>
          </cell>
        </row>
        <row r="522">
          <cell r="A522" t="str">
            <v>횡성</v>
          </cell>
          <cell r="K522" t="str">
            <v>지자체</v>
          </cell>
          <cell r="M522" t="str">
            <v>정수</v>
          </cell>
          <cell r="Q522">
            <v>3622480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생활용수수요량"/>
      <sheetName val="최종인구"/>
      <sheetName val="보급율선정"/>
      <sheetName val="첨두"/>
      <sheetName val="Sheet1"/>
      <sheetName val="원단위산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작성서식"/>
      <sheetName val="대책 "/>
      <sheetName val="대신"/>
      <sheetName val="흥천"/>
      <sheetName val="Sheet1"/>
      <sheetName val="Sheet2"/>
      <sheetName val="연습 대책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2.생잔모형산출결과"/>
      <sheetName val="생잔모형법 산출(경상북도)"/>
      <sheetName val="생잔모형법 산출(김천시)"/>
      <sheetName val="사망률추계값"/>
      <sheetName val="여성출산율,출생성비"/>
      <sheetName val="---"/>
      <sheetName val="읍면동 성별현황"/>
      <sheetName val="연령별 인구현황(경상북도)"/>
      <sheetName val="연령별 인구현황(김천시)"/>
      <sheetName val="연령별 출산율"/>
      <sheetName val="시도별 생명표"/>
      <sheetName val="연령별 시도추계인구"/>
    </sheetNames>
    <sheetDataSet>
      <sheetData sheetId="0">
        <row r="13">
          <cell r="B13" t="str">
            <v>소계</v>
          </cell>
          <cell r="C13">
            <v>91727</v>
          </cell>
          <cell r="D13">
            <v>88071</v>
          </cell>
          <cell r="E13">
            <v>87741</v>
          </cell>
          <cell r="F13">
            <v>87429</v>
          </cell>
          <cell r="G13">
            <v>86714</v>
          </cell>
        </row>
        <row r="14">
          <cell r="B14" t="str">
            <v>자산동</v>
          </cell>
          <cell r="C14">
            <v>8581</v>
          </cell>
          <cell r="D14">
            <v>8239</v>
          </cell>
          <cell r="E14">
            <v>8208</v>
          </cell>
          <cell r="F14">
            <v>8179</v>
          </cell>
          <cell r="G14">
            <v>8112</v>
          </cell>
        </row>
        <row r="15">
          <cell r="B15" t="str">
            <v>평화남산동</v>
          </cell>
          <cell r="C15">
            <v>9953</v>
          </cell>
          <cell r="D15">
            <v>9556</v>
          </cell>
          <cell r="E15">
            <v>9520</v>
          </cell>
          <cell r="F15">
            <v>9487</v>
          </cell>
          <cell r="G15">
            <v>9409</v>
          </cell>
        </row>
        <row r="16">
          <cell r="B16" t="str">
            <v>양금동</v>
          </cell>
          <cell r="C16">
            <v>4993</v>
          </cell>
          <cell r="D16">
            <v>4794</v>
          </cell>
          <cell r="E16">
            <v>4776</v>
          </cell>
          <cell r="F16">
            <v>4759</v>
          </cell>
          <cell r="G16">
            <v>4720</v>
          </cell>
        </row>
        <row r="17">
          <cell r="B17" t="str">
            <v>대신동</v>
          </cell>
          <cell r="C17">
            <v>26480</v>
          </cell>
          <cell r="D17">
            <v>25425</v>
          </cell>
          <cell r="E17">
            <v>25329</v>
          </cell>
          <cell r="F17">
            <v>25239</v>
          </cell>
          <cell r="G17">
            <v>25033</v>
          </cell>
        </row>
        <row r="18">
          <cell r="B18" t="str">
            <v>대곡동</v>
          </cell>
          <cell r="C18">
            <v>21707</v>
          </cell>
          <cell r="D18">
            <v>20842</v>
          </cell>
          <cell r="E18">
            <v>20764</v>
          </cell>
          <cell r="F18">
            <v>20690</v>
          </cell>
          <cell r="G18">
            <v>20521</v>
          </cell>
        </row>
        <row r="19">
          <cell r="B19" t="str">
            <v>지좌동</v>
          </cell>
          <cell r="C19">
            <v>10755</v>
          </cell>
          <cell r="D19">
            <v>10326</v>
          </cell>
          <cell r="E19">
            <v>10288</v>
          </cell>
          <cell r="F19">
            <v>10251</v>
          </cell>
          <cell r="G19">
            <v>10167</v>
          </cell>
        </row>
        <row r="20">
          <cell r="B20" t="str">
            <v>율곡동</v>
          </cell>
          <cell r="C20">
            <v>9258</v>
          </cell>
          <cell r="D20">
            <v>8889</v>
          </cell>
          <cell r="E20">
            <v>8856</v>
          </cell>
          <cell r="F20">
            <v>8824</v>
          </cell>
          <cell r="G20">
            <v>8752</v>
          </cell>
        </row>
        <row r="21">
          <cell r="B21" t="str">
            <v>소계</v>
          </cell>
          <cell r="C21">
            <v>50260</v>
          </cell>
          <cell r="D21">
            <v>48258</v>
          </cell>
          <cell r="E21">
            <v>48076</v>
          </cell>
          <cell r="F21">
            <v>47906</v>
          </cell>
          <cell r="G21">
            <v>47515</v>
          </cell>
        </row>
        <row r="22">
          <cell r="B22" t="str">
            <v>아포읍</v>
          </cell>
          <cell r="C22">
            <v>8582</v>
          </cell>
          <cell r="D22">
            <v>8240</v>
          </cell>
          <cell r="E22">
            <v>8209</v>
          </cell>
          <cell r="F22">
            <v>8180</v>
          </cell>
          <cell r="G22">
            <v>8113</v>
          </cell>
        </row>
        <row r="23">
          <cell r="B23" t="str">
            <v>농소면</v>
          </cell>
          <cell r="C23">
            <v>3351</v>
          </cell>
          <cell r="D23">
            <v>3217</v>
          </cell>
          <cell r="E23">
            <v>3205</v>
          </cell>
          <cell r="F23">
            <v>3194</v>
          </cell>
          <cell r="G23">
            <v>3168</v>
          </cell>
        </row>
        <row r="24">
          <cell r="B24" t="str">
            <v>남면</v>
          </cell>
          <cell r="C24">
            <v>3672</v>
          </cell>
          <cell r="D24">
            <v>3526</v>
          </cell>
          <cell r="E24">
            <v>3512</v>
          </cell>
          <cell r="F24">
            <v>3500</v>
          </cell>
          <cell r="G24">
            <v>3471</v>
          </cell>
        </row>
        <row r="25">
          <cell r="B25" t="str">
            <v>개령면</v>
          </cell>
          <cell r="C25">
            <v>2921</v>
          </cell>
          <cell r="D25">
            <v>2805</v>
          </cell>
          <cell r="E25">
            <v>2794</v>
          </cell>
          <cell r="F25">
            <v>2784</v>
          </cell>
          <cell r="G25">
            <v>2761</v>
          </cell>
        </row>
        <row r="26">
          <cell r="B26" t="str">
            <v>감문면</v>
          </cell>
          <cell r="C26">
            <v>3885</v>
          </cell>
          <cell r="D26">
            <v>3730</v>
          </cell>
          <cell r="E26">
            <v>3716</v>
          </cell>
          <cell r="F26">
            <v>3703</v>
          </cell>
          <cell r="G26">
            <v>3673</v>
          </cell>
        </row>
        <row r="27">
          <cell r="B27" t="str">
            <v>어모면</v>
          </cell>
          <cell r="C27">
            <v>4921</v>
          </cell>
          <cell r="D27">
            <v>4725</v>
          </cell>
          <cell r="E27">
            <v>4707</v>
          </cell>
          <cell r="F27">
            <v>4690</v>
          </cell>
          <cell r="G27">
            <v>4652</v>
          </cell>
        </row>
        <row r="28">
          <cell r="B28" t="str">
            <v>봉산면</v>
          </cell>
          <cell r="C28">
            <v>3734</v>
          </cell>
          <cell r="D28">
            <v>3585</v>
          </cell>
          <cell r="E28">
            <v>3572</v>
          </cell>
          <cell r="F28">
            <v>3559</v>
          </cell>
          <cell r="G28">
            <v>3530</v>
          </cell>
        </row>
        <row r="29">
          <cell r="B29" t="str">
            <v>대항면</v>
          </cell>
          <cell r="C29">
            <v>4061</v>
          </cell>
          <cell r="D29">
            <v>3899</v>
          </cell>
          <cell r="E29">
            <v>3885</v>
          </cell>
          <cell r="F29">
            <v>3871</v>
          </cell>
          <cell r="G29">
            <v>3839</v>
          </cell>
        </row>
        <row r="30">
          <cell r="B30" t="str">
            <v>감천면</v>
          </cell>
          <cell r="C30">
            <v>2267</v>
          </cell>
          <cell r="D30">
            <v>2177</v>
          </cell>
          <cell r="E30">
            <v>2168</v>
          </cell>
          <cell r="F30">
            <v>2161</v>
          </cell>
          <cell r="G30">
            <v>2143</v>
          </cell>
        </row>
        <row r="31">
          <cell r="B31" t="str">
            <v>조마면</v>
          </cell>
          <cell r="C31">
            <v>2657</v>
          </cell>
          <cell r="D31">
            <v>2551</v>
          </cell>
          <cell r="E31">
            <v>2542</v>
          </cell>
          <cell r="F31">
            <v>2533</v>
          </cell>
          <cell r="G31">
            <v>2512</v>
          </cell>
        </row>
        <row r="32">
          <cell r="B32" t="str">
            <v>구성면</v>
          </cell>
          <cell r="C32">
            <v>3235</v>
          </cell>
          <cell r="D32">
            <v>3106</v>
          </cell>
          <cell r="E32">
            <v>3094</v>
          </cell>
          <cell r="F32">
            <v>3083</v>
          </cell>
          <cell r="G32">
            <v>3058</v>
          </cell>
        </row>
        <row r="33">
          <cell r="B33" t="str">
            <v>지례면</v>
          </cell>
          <cell r="C33">
            <v>1913</v>
          </cell>
          <cell r="D33">
            <v>1837</v>
          </cell>
          <cell r="E33">
            <v>1830</v>
          </cell>
          <cell r="F33">
            <v>1823</v>
          </cell>
          <cell r="G33">
            <v>1808</v>
          </cell>
        </row>
        <row r="34">
          <cell r="B34" t="str">
            <v>부항면</v>
          </cell>
          <cell r="C34">
            <v>1363</v>
          </cell>
          <cell r="D34">
            <v>1309</v>
          </cell>
          <cell r="E34">
            <v>1304</v>
          </cell>
          <cell r="F34">
            <v>1299</v>
          </cell>
          <cell r="G34">
            <v>1289</v>
          </cell>
        </row>
        <row r="35">
          <cell r="B35" t="str">
            <v>대덕면</v>
          </cell>
          <cell r="C35">
            <v>2432</v>
          </cell>
          <cell r="D35">
            <v>2335</v>
          </cell>
          <cell r="E35">
            <v>2326</v>
          </cell>
          <cell r="F35">
            <v>2318</v>
          </cell>
          <cell r="G35">
            <v>2299</v>
          </cell>
        </row>
        <row r="36">
          <cell r="B36" t="str">
            <v>증산면</v>
          </cell>
          <cell r="C36">
            <v>1266</v>
          </cell>
          <cell r="D36">
            <v>1216</v>
          </cell>
          <cell r="E36">
            <v>1212</v>
          </cell>
          <cell r="F36">
            <v>1208</v>
          </cell>
          <cell r="G36">
            <v>1199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용수수요량 총괄"/>
      <sheetName val="행정-총괄(일평균)"/>
      <sheetName val="행정-총괄(일최대)"/>
      <sheetName val="행정-총괄(시간최대)"/>
      <sheetName val="급수-총괄(일평균)"/>
      <sheetName val="급수-총괄(일최대)"/>
      <sheetName val="급수-총괄(시간최대)"/>
      <sheetName val="생활용수 총괄"/>
      <sheetName val="행정-생활(일평균)집계"/>
      <sheetName val="행정-생활(일평균)"/>
      <sheetName val="행정-생활(일최대)집계"/>
      <sheetName val="행정-생활(일최대)"/>
      <sheetName val="행정-생활(시간최대)집계"/>
      <sheetName val="행정-생활(시간최대)"/>
      <sheetName val="급수-생활(일평균)집계"/>
      <sheetName val="급수-생활(일평균)"/>
      <sheetName val="급수-생활(일최대)집계"/>
      <sheetName val="급수-생활(일최대)"/>
      <sheetName val="급수-생활(시간최대)집계"/>
      <sheetName val="급수-생활(시간최대)"/>
      <sheetName val="단계별 시설계획"/>
      <sheetName val="--"/>
      <sheetName val="마을별 용수수요량"/>
      <sheetName val="수용가별 상수도 사용량"/>
      <sheetName val="절점별 수요량"/>
      <sheetName val="사용량(2015년)"/>
      <sheetName val="Sheet1"/>
      <sheetName val="관리번호전체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8">
          <cell r="D8">
            <v>0</v>
          </cell>
          <cell r="E8">
            <v>0</v>
          </cell>
        </row>
        <row r="9">
          <cell r="D9">
            <v>0</v>
          </cell>
          <cell r="E9">
            <v>0</v>
          </cell>
        </row>
        <row r="10">
          <cell r="D10">
            <v>1206</v>
          </cell>
          <cell r="E10">
            <v>442502</v>
          </cell>
        </row>
        <row r="11">
          <cell r="D11">
            <v>946</v>
          </cell>
          <cell r="E11">
            <v>312961</v>
          </cell>
        </row>
        <row r="13">
          <cell r="D13">
            <v>393</v>
          </cell>
          <cell r="E13">
            <v>283275</v>
          </cell>
        </row>
        <row r="14">
          <cell r="D14">
            <v>1094</v>
          </cell>
          <cell r="E14">
            <v>368391</v>
          </cell>
        </row>
        <row r="15">
          <cell r="D15">
            <v>545</v>
          </cell>
          <cell r="E15">
            <v>170781</v>
          </cell>
        </row>
        <row r="16">
          <cell r="D16">
            <v>188</v>
          </cell>
          <cell r="E16">
            <v>48743</v>
          </cell>
        </row>
        <row r="17">
          <cell r="D17">
            <v>934</v>
          </cell>
          <cell r="E17">
            <v>245320</v>
          </cell>
        </row>
        <row r="19">
          <cell r="D19">
            <v>344</v>
          </cell>
          <cell r="E19">
            <v>200951</v>
          </cell>
        </row>
        <row r="20">
          <cell r="D20">
            <v>665</v>
          </cell>
          <cell r="E20">
            <v>210246</v>
          </cell>
        </row>
        <row r="21">
          <cell r="D21">
            <v>338</v>
          </cell>
          <cell r="E21">
            <v>90469</v>
          </cell>
        </row>
        <row r="23">
          <cell r="D23">
            <v>180</v>
          </cell>
          <cell r="E23">
            <v>846331</v>
          </cell>
        </row>
        <row r="24">
          <cell r="D24">
            <v>279</v>
          </cell>
          <cell r="E24">
            <v>346722</v>
          </cell>
        </row>
        <row r="25">
          <cell r="D25">
            <v>381</v>
          </cell>
          <cell r="E25">
            <v>400231</v>
          </cell>
        </row>
        <row r="26">
          <cell r="D26">
            <v>208</v>
          </cell>
          <cell r="E26">
            <v>49782</v>
          </cell>
        </row>
        <row r="27">
          <cell r="D27">
            <v>233</v>
          </cell>
          <cell r="E27">
            <v>193410</v>
          </cell>
        </row>
        <row r="28">
          <cell r="D28">
            <v>46</v>
          </cell>
          <cell r="E28">
            <v>163617</v>
          </cell>
        </row>
        <row r="29">
          <cell r="D29">
            <v>155</v>
          </cell>
          <cell r="E29">
            <v>51896</v>
          </cell>
        </row>
        <row r="30">
          <cell r="D30">
            <v>47</v>
          </cell>
          <cell r="E30">
            <v>95790</v>
          </cell>
        </row>
        <row r="31">
          <cell r="D31">
            <v>219</v>
          </cell>
          <cell r="E31">
            <v>273087</v>
          </cell>
        </row>
        <row r="32">
          <cell r="D32">
            <v>210</v>
          </cell>
          <cell r="E32">
            <v>49015</v>
          </cell>
        </row>
        <row r="33">
          <cell r="D33">
            <v>295</v>
          </cell>
          <cell r="E33">
            <v>140531</v>
          </cell>
        </row>
        <row r="34">
          <cell r="D34">
            <v>214</v>
          </cell>
          <cell r="E34">
            <v>131489</v>
          </cell>
        </row>
        <row r="36">
          <cell r="D36">
            <v>814</v>
          </cell>
          <cell r="E36">
            <v>317576</v>
          </cell>
        </row>
        <row r="37">
          <cell r="D37">
            <v>266</v>
          </cell>
          <cell r="E37">
            <v>574053</v>
          </cell>
        </row>
        <row r="38">
          <cell r="D38">
            <v>627</v>
          </cell>
          <cell r="E38">
            <v>266209</v>
          </cell>
        </row>
        <row r="39">
          <cell r="D39">
            <v>291</v>
          </cell>
          <cell r="E39">
            <v>676298</v>
          </cell>
        </row>
        <row r="40">
          <cell r="D40">
            <v>282</v>
          </cell>
          <cell r="E40">
            <v>161496</v>
          </cell>
        </row>
        <row r="41">
          <cell r="D41">
            <v>199</v>
          </cell>
          <cell r="E41">
            <v>85938</v>
          </cell>
        </row>
        <row r="43">
          <cell r="D43">
            <v>562</v>
          </cell>
          <cell r="E43">
            <v>339031</v>
          </cell>
        </row>
        <row r="44">
          <cell r="D44">
            <v>290</v>
          </cell>
          <cell r="E44">
            <v>383671</v>
          </cell>
        </row>
        <row r="45">
          <cell r="D45">
            <v>200</v>
          </cell>
          <cell r="E45">
            <v>81783</v>
          </cell>
        </row>
        <row r="46">
          <cell r="D46">
            <v>149</v>
          </cell>
          <cell r="E46">
            <v>363678</v>
          </cell>
        </row>
        <row r="47">
          <cell r="D47">
            <v>164</v>
          </cell>
          <cell r="E47">
            <v>591085</v>
          </cell>
        </row>
        <row r="49">
          <cell r="D49">
            <v>72</v>
          </cell>
          <cell r="E49">
            <v>16448</v>
          </cell>
        </row>
        <row r="50">
          <cell r="D50">
            <v>30</v>
          </cell>
          <cell r="E50">
            <v>13209</v>
          </cell>
        </row>
        <row r="51">
          <cell r="D51">
            <v>35</v>
          </cell>
          <cell r="E51">
            <v>3431</v>
          </cell>
        </row>
        <row r="52">
          <cell r="D52">
            <v>35</v>
          </cell>
          <cell r="E52">
            <v>4163</v>
          </cell>
        </row>
        <row r="53">
          <cell r="D53">
            <v>3</v>
          </cell>
          <cell r="E53">
            <v>768</v>
          </cell>
        </row>
        <row r="54">
          <cell r="D54">
            <v>153</v>
          </cell>
          <cell r="E54">
            <v>24066</v>
          </cell>
        </row>
        <row r="55">
          <cell r="D55">
            <v>0</v>
          </cell>
          <cell r="E55">
            <v>0</v>
          </cell>
        </row>
        <row r="56">
          <cell r="D56">
            <v>55</v>
          </cell>
          <cell r="E56">
            <v>7057</v>
          </cell>
        </row>
        <row r="57">
          <cell r="D57">
            <v>0</v>
          </cell>
          <cell r="E57">
            <v>0</v>
          </cell>
        </row>
        <row r="58">
          <cell r="D58">
            <v>0</v>
          </cell>
          <cell r="E58">
            <v>0</v>
          </cell>
        </row>
        <row r="59">
          <cell r="D59">
            <v>92</v>
          </cell>
          <cell r="E59">
            <v>11819</v>
          </cell>
        </row>
        <row r="60">
          <cell r="D60">
            <v>0</v>
          </cell>
          <cell r="E60">
            <v>0</v>
          </cell>
        </row>
        <row r="61">
          <cell r="D61">
            <v>23</v>
          </cell>
          <cell r="E61">
            <v>2407</v>
          </cell>
        </row>
        <row r="62">
          <cell r="D62">
            <v>112</v>
          </cell>
          <cell r="E62">
            <v>18402</v>
          </cell>
        </row>
        <row r="63">
          <cell r="D63">
            <v>65</v>
          </cell>
          <cell r="E63">
            <v>6618</v>
          </cell>
        </row>
        <row r="64">
          <cell r="D64">
            <v>98</v>
          </cell>
          <cell r="E64">
            <v>14394</v>
          </cell>
        </row>
        <row r="65">
          <cell r="D65">
            <v>68</v>
          </cell>
          <cell r="E65">
            <v>6514</v>
          </cell>
        </row>
        <row r="66">
          <cell r="D66">
            <v>77</v>
          </cell>
          <cell r="E66">
            <v>10398</v>
          </cell>
        </row>
        <row r="67">
          <cell r="D67">
            <v>36</v>
          </cell>
          <cell r="E67">
            <v>6243</v>
          </cell>
        </row>
        <row r="68">
          <cell r="D68">
            <v>88</v>
          </cell>
          <cell r="E68">
            <v>11634</v>
          </cell>
        </row>
        <row r="69">
          <cell r="D69">
            <v>11</v>
          </cell>
          <cell r="E69">
            <v>1408</v>
          </cell>
        </row>
        <row r="70">
          <cell r="D70">
            <v>53</v>
          </cell>
          <cell r="E70">
            <v>11494</v>
          </cell>
        </row>
        <row r="71">
          <cell r="D71">
            <v>60</v>
          </cell>
          <cell r="E71">
            <v>10815</v>
          </cell>
        </row>
        <row r="72">
          <cell r="D72">
            <v>178</v>
          </cell>
          <cell r="E72">
            <v>80836</v>
          </cell>
        </row>
        <row r="73">
          <cell r="D73">
            <v>58</v>
          </cell>
          <cell r="E73">
            <v>22815</v>
          </cell>
        </row>
        <row r="74">
          <cell r="D74">
            <v>4</v>
          </cell>
          <cell r="E74">
            <v>169711</v>
          </cell>
        </row>
        <row r="77">
          <cell r="D77">
            <v>3</v>
          </cell>
          <cell r="E77">
            <v>4182</v>
          </cell>
        </row>
        <row r="78">
          <cell r="D78">
            <v>0</v>
          </cell>
          <cell r="E78">
            <v>0</v>
          </cell>
        </row>
        <row r="79">
          <cell r="D79">
            <v>43</v>
          </cell>
          <cell r="E79">
            <v>9198</v>
          </cell>
        </row>
        <row r="80">
          <cell r="D80">
            <v>0</v>
          </cell>
          <cell r="E80">
            <v>0</v>
          </cell>
        </row>
        <row r="81">
          <cell r="D81">
            <v>94</v>
          </cell>
          <cell r="E81">
            <v>12713</v>
          </cell>
        </row>
        <row r="82">
          <cell r="D82">
            <v>78</v>
          </cell>
          <cell r="E82">
            <v>25018</v>
          </cell>
        </row>
        <row r="83">
          <cell r="D83">
            <v>0</v>
          </cell>
          <cell r="E83">
            <v>0</v>
          </cell>
        </row>
        <row r="84">
          <cell r="D84">
            <v>0</v>
          </cell>
          <cell r="E84">
            <v>0</v>
          </cell>
        </row>
        <row r="86">
          <cell r="D86">
            <v>0</v>
          </cell>
          <cell r="E86">
            <v>0</v>
          </cell>
        </row>
        <row r="87">
          <cell r="D87">
            <v>101</v>
          </cell>
          <cell r="E87">
            <v>15256</v>
          </cell>
        </row>
        <row r="88">
          <cell r="D88">
            <v>0</v>
          </cell>
          <cell r="E88">
            <v>0</v>
          </cell>
        </row>
        <row r="89">
          <cell r="D89">
            <v>161</v>
          </cell>
          <cell r="E89">
            <v>86928</v>
          </cell>
        </row>
        <row r="90">
          <cell r="D90">
            <v>0</v>
          </cell>
          <cell r="E90">
            <v>0</v>
          </cell>
        </row>
        <row r="91">
          <cell r="D91">
            <v>118</v>
          </cell>
          <cell r="E91">
            <v>24873</v>
          </cell>
        </row>
        <row r="92">
          <cell r="D92">
            <v>62</v>
          </cell>
          <cell r="E92">
            <v>12974</v>
          </cell>
        </row>
        <row r="93">
          <cell r="D93">
            <v>52</v>
          </cell>
          <cell r="E93">
            <v>13523</v>
          </cell>
        </row>
        <row r="94">
          <cell r="D94">
            <v>38</v>
          </cell>
          <cell r="E94">
            <v>6516</v>
          </cell>
        </row>
        <row r="95">
          <cell r="D95">
            <v>0</v>
          </cell>
          <cell r="E95">
            <v>0</v>
          </cell>
        </row>
        <row r="96">
          <cell r="D96">
            <v>0</v>
          </cell>
          <cell r="E96">
            <v>0</v>
          </cell>
        </row>
        <row r="97">
          <cell r="D97">
            <v>0</v>
          </cell>
          <cell r="E97">
            <v>0</v>
          </cell>
        </row>
        <row r="98">
          <cell r="D98">
            <v>0</v>
          </cell>
          <cell r="E98">
            <v>0</v>
          </cell>
        </row>
        <row r="99">
          <cell r="D99">
            <v>0</v>
          </cell>
          <cell r="E99">
            <v>0</v>
          </cell>
        </row>
        <row r="100">
          <cell r="D100">
            <v>0</v>
          </cell>
          <cell r="E100">
            <v>0</v>
          </cell>
        </row>
        <row r="101">
          <cell r="D101">
            <v>0</v>
          </cell>
          <cell r="E101">
            <v>0</v>
          </cell>
        </row>
        <row r="102">
          <cell r="D102">
            <v>0</v>
          </cell>
          <cell r="E102">
            <v>0</v>
          </cell>
        </row>
        <row r="103">
          <cell r="D103">
            <v>9</v>
          </cell>
          <cell r="E103">
            <v>0</v>
          </cell>
        </row>
        <row r="104">
          <cell r="D104">
            <v>0</v>
          </cell>
          <cell r="E104">
            <v>0</v>
          </cell>
        </row>
        <row r="105">
          <cell r="D105">
            <v>0</v>
          </cell>
          <cell r="E105">
            <v>0</v>
          </cell>
        </row>
        <row r="107">
          <cell r="D107">
            <v>17</v>
          </cell>
          <cell r="E107">
            <v>13308</v>
          </cell>
        </row>
        <row r="108">
          <cell r="D108">
            <v>0</v>
          </cell>
          <cell r="E108">
            <v>0</v>
          </cell>
        </row>
        <row r="109">
          <cell r="D109">
            <v>2</v>
          </cell>
          <cell r="E109">
            <v>49</v>
          </cell>
        </row>
        <row r="110">
          <cell r="D110">
            <v>0</v>
          </cell>
          <cell r="E110">
            <v>0</v>
          </cell>
        </row>
        <row r="111">
          <cell r="D111">
            <v>0</v>
          </cell>
          <cell r="E111">
            <v>0</v>
          </cell>
        </row>
        <row r="112">
          <cell r="D112">
            <v>0</v>
          </cell>
          <cell r="E112">
            <v>0</v>
          </cell>
        </row>
        <row r="113">
          <cell r="D113">
            <v>0</v>
          </cell>
          <cell r="E113">
            <v>0</v>
          </cell>
        </row>
        <row r="114">
          <cell r="D114">
            <v>0</v>
          </cell>
          <cell r="E114">
            <v>0</v>
          </cell>
        </row>
        <row r="115">
          <cell r="D115">
            <v>0</v>
          </cell>
          <cell r="E115">
            <v>0</v>
          </cell>
        </row>
        <row r="116">
          <cell r="D116">
            <v>0</v>
          </cell>
          <cell r="E116">
            <v>0</v>
          </cell>
        </row>
        <row r="117">
          <cell r="D117">
            <v>0</v>
          </cell>
          <cell r="E117">
            <v>0</v>
          </cell>
        </row>
        <row r="118">
          <cell r="D118">
            <v>0</v>
          </cell>
          <cell r="E118">
            <v>0</v>
          </cell>
        </row>
        <row r="119">
          <cell r="D119">
            <v>0</v>
          </cell>
          <cell r="E119">
            <v>0</v>
          </cell>
        </row>
        <row r="120">
          <cell r="D120">
            <v>0</v>
          </cell>
          <cell r="E120">
            <v>0</v>
          </cell>
        </row>
        <row r="121">
          <cell r="D121">
            <v>0</v>
          </cell>
          <cell r="E121">
            <v>0</v>
          </cell>
        </row>
        <row r="122">
          <cell r="D122">
            <v>0</v>
          </cell>
          <cell r="E122">
            <v>0</v>
          </cell>
        </row>
        <row r="123">
          <cell r="D123">
            <v>0</v>
          </cell>
          <cell r="E123">
            <v>0</v>
          </cell>
        </row>
        <row r="124">
          <cell r="D124">
            <v>0</v>
          </cell>
          <cell r="E124">
            <v>0</v>
          </cell>
        </row>
        <row r="125">
          <cell r="D125">
            <v>0</v>
          </cell>
          <cell r="E125">
            <v>0</v>
          </cell>
        </row>
        <row r="126">
          <cell r="D126">
            <v>0</v>
          </cell>
          <cell r="E126">
            <v>0</v>
          </cell>
        </row>
        <row r="127">
          <cell r="D127">
            <v>0</v>
          </cell>
          <cell r="E127">
            <v>0</v>
          </cell>
        </row>
        <row r="128">
          <cell r="D128">
            <v>0</v>
          </cell>
          <cell r="E128">
            <v>0</v>
          </cell>
        </row>
        <row r="129">
          <cell r="D129">
            <v>0</v>
          </cell>
          <cell r="E129">
            <v>0</v>
          </cell>
        </row>
        <row r="130">
          <cell r="D130">
            <v>0</v>
          </cell>
          <cell r="E130">
            <v>0</v>
          </cell>
        </row>
        <row r="131">
          <cell r="D131">
            <v>0</v>
          </cell>
          <cell r="E131">
            <v>0</v>
          </cell>
        </row>
        <row r="132">
          <cell r="D132">
            <v>0</v>
          </cell>
          <cell r="E132">
            <v>0</v>
          </cell>
        </row>
        <row r="133">
          <cell r="D133">
            <v>0</v>
          </cell>
          <cell r="E133">
            <v>0</v>
          </cell>
        </row>
        <row r="134">
          <cell r="D134">
            <v>0</v>
          </cell>
          <cell r="E134">
            <v>0</v>
          </cell>
        </row>
        <row r="135">
          <cell r="D135">
            <v>0</v>
          </cell>
          <cell r="E135">
            <v>0</v>
          </cell>
        </row>
        <row r="136">
          <cell r="D136">
            <v>0</v>
          </cell>
          <cell r="E136">
            <v>0</v>
          </cell>
        </row>
        <row r="137">
          <cell r="D137">
            <v>0</v>
          </cell>
          <cell r="E137">
            <v>0</v>
          </cell>
        </row>
        <row r="139">
          <cell r="D139">
            <v>150</v>
          </cell>
          <cell r="E139">
            <v>22995</v>
          </cell>
        </row>
        <row r="140">
          <cell r="D140">
            <v>36</v>
          </cell>
          <cell r="E140">
            <v>6027</v>
          </cell>
        </row>
        <row r="141">
          <cell r="D141">
            <v>40</v>
          </cell>
          <cell r="E141">
            <v>7746</v>
          </cell>
        </row>
        <row r="142">
          <cell r="D142">
            <v>22</v>
          </cell>
          <cell r="E142">
            <v>4232</v>
          </cell>
        </row>
        <row r="143">
          <cell r="D143">
            <v>65</v>
          </cell>
          <cell r="E143">
            <v>15684</v>
          </cell>
        </row>
        <row r="144">
          <cell r="D144">
            <v>23</v>
          </cell>
          <cell r="E144">
            <v>4243</v>
          </cell>
        </row>
        <row r="145">
          <cell r="D145">
            <v>0</v>
          </cell>
          <cell r="E145">
            <v>0</v>
          </cell>
        </row>
        <row r="146">
          <cell r="D146">
            <v>36</v>
          </cell>
          <cell r="E146">
            <v>6115</v>
          </cell>
        </row>
        <row r="147">
          <cell r="D147">
            <v>113</v>
          </cell>
          <cell r="E147">
            <v>20366</v>
          </cell>
        </row>
        <row r="148">
          <cell r="D148">
            <v>68</v>
          </cell>
          <cell r="E148">
            <v>12588</v>
          </cell>
        </row>
        <row r="149">
          <cell r="D149">
            <v>12</v>
          </cell>
          <cell r="E149">
            <v>2762</v>
          </cell>
        </row>
        <row r="150">
          <cell r="D150">
            <v>128</v>
          </cell>
          <cell r="E150">
            <v>19135</v>
          </cell>
        </row>
        <row r="151">
          <cell r="D151">
            <v>0</v>
          </cell>
          <cell r="E151">
            <v>0</v>
          </cell>
        </row>
        <row r="152">
          <cell r="D152">
            <v>83</v>
          </cell>
          <cell r="E152">
            <v>14609</v>
          </cell>
        </row>
        <row r="153">
          <cell r="D153">
            <v>0</v>
          </cell>
          <cell r="E153">
            <v>0</v>
          </cell>
        </row>
        <row r="154">
          <cell r="D154">
            <v>20</v>
          </cell>
          <cell r="E154">
            <v>3418</v>
          </cell>
        </row>
        <row r="156">
          <cell r="D156">
            <v>84</v>
          </cell>
          <cell r="E156">
            <v>27947</v>
          </cell>
        </row>
        <row r="157">
          <cell r="D157">
            <v>109</v>
          </cell>
          <cell r="E157">
            <v>18225</v>
          </cell>
        </row>
        <row r="158">
          <cell r="D158">
            <v>106</v>
          </cell>
          <cell r="E158">
            <v>15225</v>
          </cell>
        </row>
        <row r="159">
          <cell r="D159">
            <v>4</v>
          </cell>
          <cell r="E159">
            <v>365</v>
          </cell>
        </row>
        <row r="160">
          <cell r="D160">
            <v>0</v>
          </cell>
          <cell r="E160">
            <v>0</v>
          </cell>
        </row>
        <row r="161">
          <cell r="D161">
            <v>0</v>
          </cell>
          <cell r="E161">
            <v>0</v>
          </cell>
        </row>
        <row r="162">
          <cell r="D162">
            <v>0</v>
          </cell>
          <cell r="E162">
            <v>0</v>
          </cell>
        </row>
        <row r="163">
          <cell r="D163">
            <v>0</v>
          </cell>
          <cell r="E163">
            <v>0</v>
          </cell>
        </row>
        <row r="164">
          <cell r="D164">
            <v>17</v>
          </cell>
          <cell r="E164">
            <v>5383</v>
          </cell>
        </row>
        <row r="165">
          <cell r="D165">
            <v>0</v>
          </cell>
          <cell r="E165">
            <v>0</v>
          </cell>
        </row>
        <row r="166">
          <cell r="D166">
            <v>0</v>
          </cell>
          <cell r="E166">
            <v>0</v>
          </cell>
        </row>
        <row r="167">
          <cell r="D167">
            <v>0</v>
          </cell>
          <cell r="E167">
            <v>0</v>
          </cell>
        </row>
        <row r="168">
          <cell r="D168">
            <v>0</v>
          </cell>
          <cell r="E168">
            <v>0</v>
          </cell>
        </row>
        <row r="169">
          <cell r="D169">
            <v>41</v>
          </cell>
          <cell r="E169">
            <v>6336</v>
          </cell>
        </row>
        <row r="170">
          <cell r="D170">
            <v>50</v>
          </cell>
          <cell r="E170">
            <v>10172</v>
          </cell>
        </row>
        <row r="171">
          <cell r="D171">
            <v>0</v>
          </cell>
          <cell r="E171">
            <v>0</v>
          </cell>
        </row>
        <row r="172">
          <cell r="D172">
            <v>0</v>
          </cell>
          <cell r="E172">
            <v>0</v>
          </cell>
        </row>
        <row r="173">
          <cell r="D173">
            <v>0</v>
          </cell>
          <cell r="E173">
            <v>0</v>
          </cell>
        </row>
        <row r="174">
          <cell r="D174">
            <v>0</v>
          </cell>
          <cell r="E174">
            <v>0</v>
          </cell>
        </row>
        <row r="175">
          <cell r="D175">
            <v>39</v>
          </cell>
          <cell r="E175">
            <v>6098</v>
          </cell>
        </row>
        <row r="176">
          <cell r="D176">
            <v>0</v>
          </cell>
          <cell r="E176">
            <v>0</v>
          </cell>
        </row>
        <row r="177">
          <cell r="D177">
            <v>55</v>
          </cell>
          <cell r="E177">
            <v>8476</v>
          </cell>
        </row>
        <row r="178">
          <cell r="D178">
            <v>48</v>
          </cell>
          <cell r="E178">
            <v>8052</v>
          </cell>
        </row>
        <row r="179">
          <cell r="D179">
            <v>61</v>
          </cell>
          <cell r="E179">
            <v>8939</v>
          </cell>
        </row>
        <row r="180">
          <cell r="D180">
            <v>43</v>
          </cell>
          <cell r="E180">
            <v>5462</v>
          </cell>
        </row>
        <row r="181">
          <cell r="D181">
            <v>96</v>
          </cell>
          <cell r="E181">
            <v>15875</v>
          </cell>
        </row>
        <row r="182">
          <cell r="D182">
            <v>16</v>
          </cell>
          <cell r="E182">
            <v>2488</v>
          </cell>
        </row>
        <row r="183">
          <cell r="D183">
            <v>32</v>
          </cell>
          <cell r="E183">
            <v>5603</v>
          </cell>
        </row>
        <row r="184">
          <cell r="D184">
            <v>17</v>
          </cell>
          <cell r="E184">
            <v>2436</v>
          </cell>
        </row>
        <row r="185">
          <cell r="D185">
            <v>32</v>
          </cell>
          <cell r="E185">
            <v>5120</v>
          </cell>
        </row>
        <row r="186">
          <cell r="D186">
            <v>36</v>
          </cell>
          <cell r="E186">
            <v>7776</v>
          </cell>
        </row>
        <row r="188">
          <cell r="D188">
            <v>0</v>
          </cell>
          <cell r="E188">
            <v>0</v>
          </cell>
        </row>
        <row r="189">
          <cell r="D189">
            <v>0</v>
          </cell>
          <cell r="E189">
            <v>0</v>
          </cell>
        </row>
        <row r="190">
          <cell r="D190">
            <v>222</v>
          </cell>
          <cell r="E190">
            <v>94553</v>
          </cell>
        </row>
        <row r="191">
          <cell r="D191">
            <v>0</v>
          </cell>
          <cell r="E191">
            <v>0</v>
          </cell>
        </row>
        <row r="192">
          <cell r="D192">
            <v>0</v>
          </cell>
          <cell r="E192">
            <v>0</v>
          </cell>
        </row>
        <row r="193">
          <cell r="D193">
            <v>0</v>
          </cell>
          <cell r="E193">
            <v>0</v>
          </cell>
        </row>
        <row r="194">
          <cell r="D194">
            <v>92</v>
          </cell>
          <cell r="E194">
            <v>11683</v>
          </cell>
        </row>
        <row r="195">
          <cell r="D195">
            <v>74</v>
          </cell>
          <cell r="E195">
            <v>13448</v>
          </cell>
        </row>
        <row r="196">
          <cell r="D196">
            <v>47</v>
          </cell>
          <cell r="E196">
            <v>33036</v>
          </cell>
        </row>
        <row r="197">
          <cell r="D197">
            <v>39</v>
          </cell>
          <cell r="E197">
            <v>4940</v>
          </cell>
        </row>
        <row r="198">
          <cell r="D198">
            <v>44</v>
          </cell>
          <cell r="E198">
            <v>6374</v>
          </cell>
        </row>
        <row r="199">
          <cell r="D199">
            <v>19</v>
          </cell>
          <cell r="E199">
            <v>5570</v>
          </cell>
        </row>
        <row r="200">
          <cell r="D200">
            <v>15</v>
          </cell>
          <cell r="E200">
            <v>2289</v>
          </cell>
        </row>
        <row r="201">
          <cell r="D201">
            <v>0</v>
          </cell>
          <cell r="E201">
            <v>0</v>
          </cell>
        </row>
        <row r="202">
          <cell r="D202">
            <v>0</v>
          </cell>
          <cell r="E202">
            <v>0</v>
          </cell>
        </row>
        <row r="203">
          <cell r="D203">
            <v>0</v>
          </cell>
          <cell r="E203">
            <v>0</v>
          </cell>
        </row>
        <row r="204">
          <cell r="D204">
            <v>0</v>
          </cell>
          <cell r="E204">
            <v>0</v>
          </cell>
        </row>
        <row r="205">
          <cell r="D205">
            <v>0</v>
          </cell>
          <cell r="E205">
            <v>0</v>
          </cell>
        </row>
        <row r="206">
          <cell r="D206">
            <v>0</v>
          </cell>
          <cell r="E206">
            <v>0</v>
          </cell>
        </row>
        <row r="207">
          <cell r="D207">
            <v>0</v>
          </cell>
          <cell r="E207">
            <v>0</v>
          </cell>
        </row>
        <row r="208">
          <cell r="D208">
            <v>0</v>
          </cell>
          <cell r="E208">
            <v>0</v>
          </cell>
        </row>
        <row r="209">
          <cell r="D209">
            <v>0</v>
          </cell>
          <cell r="E209">
            <v>0</v>
          </cell>
        </row>
        <row r="210">
          <cell r="D210">
            <v>0</v>
          </cell>
          <cell r="E210">
            <v>0</v>
          </cell>
        </row>
        <row r="211">
          <cell r="D211">
            <v>0</v>
          </cell>
          <cell r="E211">
            <v>0</v>
          </cell>
        </row>
        <row r="212">
          <cell r="D212">
            <v>0</v>
          </cell>
          <cell r="E212">
            <v>0</v>
          </cell>
        </row>
        <row r="213">
          <cell r="D213">
            <v>0</v>
          </cell>
          <cell r="E213">
            <v>0</v>
          </cell>
        </row>
        <row r="214">
          <cell r="D214">
            <v>0</v>
          </cell>
          <cell r="E214">
            <v>0</v>
          </cell>
        </row>
        <row r="215">
          <cell r="D215">
            <v>0</v>
          </cell>
          <cell r="E215">
            <v>0</v>
          </cell>
        </row>
        <row r="216">
          <cell r="D216">
            <v>0</v>
          </cell>
          <cell r="E216">
            <v>0</v>
          </cell>
        </row>
        <row r="217">
          <cell r="D217">
            <v>0</v>
          </cell>
          <cell r="E217">
            <v>0</v>
          </cell>
        </row>
        <row r="218">
          <cell r="D218">
            <v>0</v>
          </cell>
          <cell r="E218">
            <v>0</v>
          </cell>
        </row>
        <row r="219">
          <cell r="D219">
            <v>0</v>
          </cell>
          <cell r="E219">
            <v>0</v>
          </cell>
        </row>
        <row r="220">
          <cell r="D220">
            <v>0</v>
          </cell>
          <cell r="E220">
            <v>0</v>
          </cell>
        </row>
        <row r="221">
          <cell r="D221">
            <v>35</v>
          </cell>
          <cell r="E221">
            <v>313</v>
          </cell>
        </row>
        <row r="222">
          <cell r="D222">
            <v>0</v>
          </cell>
          <cell r="E222">
            <v>0</v>
          </cell>
        </row>
        <row r="224">
          <cell r="D224">
            <v>110</v>
          </cell>
          <cell r="E224">
            <v>23847</v>
          </cell>
        </row>
        <row r="225">
          <cell r="D225">
            <v>37</v>
          </cell>
          <cell r="E225">
            <v>5360</v>
          </cell>
        </row>
        <row r="226">
          <cell r="D226">
            <v>37</v>
          </cell>
          <cell r="E226">
            <v>5912</v>
          </cell>
        </row>
        <row r="227">
          <cell r="D227">
            <v>0</v>
          </cell>
          <cell r="E227">
            <v>0</v>
          </cell>
        </row>
        <row r="228">
          <cell r="D228">
            <v>126</v>
          </cell>
          <cell r="E228">
            <v>26255</v>
          </cell>
        </row>
        <row r="229">
          <cell r="D229">
            <v>27</v>
          </cell>
          <cell r="E229">
            <v>6068</v>
          </cell>
        </row>
        <row r="230">
          <cell r="D230">
            <v>21</v>
          </cell>
          <cell r="E230">
            <v>2974</v>
          </cell>
        </row>
        <row r="231">
          <cell r="D231">
            <v>24</v>
          </cell>
          <cell r="E231">
            <v>1813</v>
          </cell>
        </row>
        <row r="232">
          <cell r="D232">
            <v>53</v>
          </cell>
          <cell r="E232">
            <v>838</v>
          </cell>
        </row>
        <row r="233">
          <cell r="D233">
            <v>46</v>
          </cell>
          <cell r="E233">
            <v>10239</v>
          </cell>
        </row>
        <row r="234">
          <cell r="D234">
            <v>79</v>
          </cell>
          <cell r="E234">
            <v>26341</v>
          </cell>
        </row>
        <row r="235">
          <cell r="D235">
            <v>0</v>
          </cell>
          <cell r="E235">
            <v>0</v>
          </cell>
        </row>
        <row r="236">
          <cell r="D236">
            <v>0</v>
          </cell>
          <cell r="E236">
            <v>0</v>
          </cell>
        </row>
        <row r="237">
          <cell r="D237">
            <v>0</v>
          </cell>
          <cell r="E237">
            <v>0</v>
          </cell>
        </row>
        <row r="238">
          <cell r="D238">
            <v>0</v>
          </cell>
          <cell r="E238">
            <v>0</v>
          </cell>
        </row>
        <row r="239">
          <cell r="D239">
            <v>0</v>
          </cell>
          <cell r="E239">
            <v>0</v>
          </cell>
        </row>
        <row r="240">
          <cell r="D240">
            <v>0</v>
          </cell>
          <cell r="E240">
            <v>0</v>
          </cell>
        </row>
        <row r="241">
          <cell r="D241">
            <v>0</v>
          </cell>
          <cell r="E241">
            <v>0</v>
          </cell>
        </row>
        <row r="242">
          <cell r="D242">
            <v>0</v>
          </cell>
          <cell r="E242">
            <v>0</v>
          </cell>
        </row>
        <row r="243">
          <cell r="D243">
            <v>0</v>
          </cell>
          <cell r="E243">
            <v>0</v>
          </cell>
        </row>
        <row r="244">
          <cell r="D244">
            <v>0</v>
          </cell>
          <cell r="E244">
            <v>0</v>
          </cell>
        </row>
        <row r="245">
          <cell r="D245">
            <v>0</v>
          </cell>
          <cell r="E245">
            <v>0</v>
          </cell>
        </row>
        <row r="246">
          <cell r="D246">
            <v>0</v>
          </cell>
          <cell r="E246">
            <v>0</v>
          </cell>
        </row>
        <row r="247">
          <cell r="D247">
            <v>0</v>
          </cell>
          <cell r="E247">
            <v>0</v>
          </cell>
        </row>
        <row r="248">
          <cell r="D248">
            <v>0</v>
          </cell>
          <cell r="E248">
            <v>0</v>
          </cell>
        </row>
        <row r="249">
          <cell r="D249">
            <v>0</v>
          </cell>
          <cell r="E249">
            <v>0</v>
          </cell>
        </row>
        <row r="250">
          <cell r="D250">
            <v>0</v>
          </cell>
          <cell r="E250">
            <v>0</v>
          </cell>
        </row>
        <row r="251">
          <cell r="D251">
            <v>0</v>
          </cell>
          <cell r="E251">
            <v>0</v>
          </cell>
        </row>
        <row r="252">
          <cell r="D252">
            <v>0</v>
          </cell>
          <cell r="E252">
            <v>0</v>
          </cell>
        </row>
        <row r="253">
          <cell r="D253">
            <v>0</v>
          </cell>
          <cell r="E253">
            <v>0</v>
          </cell>
        </row>
        <row r="254">
          <cell r="D254">
            <v>0</v>
          </cell>
          <cell r="E254">
            <v>0</v>
          </cell>
        </row>
        <row r="255">
          <cell r="D255">
            <v>0</v>
          </cell>
          <cell r="E255">
            <v>0</v>
          </cell>
        </row>
        <row r="257">
          <cell r="D257">
            <v>79</v>
          </cell>
          <cell r="E257">
            <v>13184</v>
          </cell>
        </row>
        <row r="258">
          <cell r="D258">
            <v>49</v>
          </cell>
          <cell r="E258">
            <v>38492</v>
          </cell>
        </row>
        <row r="259">
          <cell r="D259">
            <v>58</v>
          </cell>
          <cell r="E259">
            <v>25324</v>
          </cell>
        </row>
        <row r="260">
          <cell r="D260">
            <v>0</v>
          </cell>
          <cell r="E260">
            <v>0</v>
          </cell>
        </row>
        <row r="261">
          <cell r="D261">
            <v>0</v>
          </cell>
          <cell r="E261">
            <v>0</v>
          </cell>
        </row>
        <row r="262">
          <cell r="D262">
            <v>80</v>
          </cell>
          <cell r="E262">
            <v>15087</v>
          </cell>
        </row>
        <row r="263">
          <cell r="D263">
            <v>0</v>
          </cell>
          <cell r="E263">
            <v>0</v>
          </cell>
        </row>
        <row r="264">
          <cell r="D264">
            <v>0</v>
          </cell>
          <cell r="E264">
            <v>0</v>
          </cell>
        </row>
        <row r="265">
          <cell r="D265">
            <v>0</v>
          </cell>
          <cell r="E265">
            <v>0</v>
          </cell>
        </row>
        <row r="266">
          <cell r="D266">
            <v>0</v>
          </cell>
          <cell r="E266">
            <v>0</v>
          </cell>
        </row>
        <row r="267">
          <cell r="D267">
            <v>0</v>
          </cell>
          <cell r="E267">
            <v>0</v>
          </cell>
        </row>
        <row r="268">
          <cell r="D268">
            <v>0</v>
          </cell>
          <cell r="E268">
            <v>0</v>
          </cell>
        </row>
        <row r="269">
          <cell r="D269">
            <v>0</v>
          </cell>
          <cell r="E269">
            <v>0</v>
          </cell>
        </row>
        <row r="270">
          <cell r="D270">
            <v>0</v>
          </cell>
          <cell r="E270">
            <v>0</v>
          </cell>
        </row>
        <row r="271">
          <cell r="D271">
            <v>69</v>
          </cell>
          <cell r="E271">
            <v>9438</v>
          </cell>
        </row>
        <row r="272">
          <cell r="D272">
            <v>57</v>
          </cell>
          <cell r="E272">
            <v>15213</v>
          </cell>
        </row>
        <row r="273">
          <cell r="D273">
            <v>31</v>
          </cell>
          <cell r="E273">
            <v>5356</v>
          </cell>
        </row>
        <row r="274">
          <cell r="D274">
            <v>66</v>
          </cell>
          <cell r="E274">
            <v>11661</v>
          </cell>
        </row>
        <row r="275">
          <cell r="D275">
            <v>105</v>
          </cell>
          <cell r="E275">
            <v>21490</v>
          </cell>
        </row>
        <row r="276">
          <cell r="D276">
            <v>49</v>
          </cell>
          <cell r="E276">
            <v>11927</v>
          </cell>
        </row>
        <row r="277">
          <cell r="D277">
            <v>44</v>
          </cell>
          <cell r="E277">
            <v>9105</v>
          </cell>
        </row>
        <row r="278">
          <cell r="D278">
            <v>84</v>
          </cell>
          <cell r="E278">
            <v>26139</v>
          </cell>
        </row>
        <row r="279">
          <cell r="D279">
            <v>53</v>
          </cell>
          <cell r="E279">
            <v>9547</v>
          </cell>
        </row>
        <row r="280">
          <cell r="D280">
            <v>0</v>
          </cell>
          <cell r="E280">
            <v>0</v>
          </cell>
        </row>
        <row r="282">
          <cell r="D282">
            <v>16</v>
          </cell>
          <cell r="E282">
            <v>1589</v>
          </cell>
        </row>
        <row r="283">
          <cell r="D283">
            <v>40</v>
          </cell>
          <cell r="E283">
            <v>6561</v>
          </cell>
        </row>
        <row r="284">
          <cell r="D284">
            <v>27</v>
          </cell>
          <cell r="E284">
            <v>538</v>
          </cell>
        </row>
        <row r="285">
          <cell r="D285">
            <v>0</v>
          </cell>
          <cell r="E285">
            <v>0</v>
          </cell>
        </row>
        <row r="286">
          <cell r="D286">
            <v>33</v>
          </cell>
          <cell r="E286">
            <v>3568</v>
          </cell>
        </row>
        <row r="287">
          <cell r="D287">
            <v>23</v>
          </cell>
          <cell r="E287">
            <v>3916</v>
          </cell>
        </row>
        <row r="288">
          <cell r="D288">
            <v>38</v>
          </cell>
          <cell r="E288">
            <v>3129</v>
          </cell>
        </row>
        <row r="289">
          <cell r="D289">
            <v>84</v>
          </cell>
          <cell r="E289">
            <v>23159</v>
          </cell>
        </row>
        <row r="290">
          <cell r="D290">
            <v>31</v>
          </cell>
          <cell r="E290">
            <v>3553</v>
          </cell>
        </row>
        <row r="291">
          <cell r="D291">
            <v>18</v>
          </cell>
          <cell r="E291">
            <v>1995</v>
          </cell>
        </row>
        <row r="292">
          <cell r="D292">
            <v>34</v>
          </cell>
          <cell r="E292">
            <v>5161</v>
          </cell>
        </row>
        <row r="293">
          <cell r="D293">
            <v>42</v>
          </cell>
          <cell r="E293">
            <v>5241</v>
          </cell>
        </row>
        <row r="294">
          <cell r="D294">
            <v>34</v>
          </cell>
          <cell r="E294">
            <v>5049</v>
          </cell>
        </row>
        <row r="295">
          <cell r="D295">
            <v>31</v>
          </cell>
          <cell r="E295">
            <v>4261</v>
          </cell>
        </row>
        <row r="297">
          <cell r="D297">
            <v>0</v>
          </cell>
          <cell r="E297">
            <v>0</v>
          </cell>
        </row>
        <row r="298">
          <cell r="D298">
            <v>0</v>
          </cell>
          <cell r="E298">
            <v>0</v>
          </cell>
        </row>
        <row r="299">
          <cell r="D299">
            <v>0</v>
          </cell>
          <cell r="E299">
            <v>0</v>
          </cell>
        </row>
        <row r="300">
          <cell r="D300">
            <v>0</v>
          </cell>
          <cell r="E300">
            <v>0</v>
          </cell>
        </row>
        <row r="301">
          <cell r="D301">
            <v>0</v>
          </cell>
          <cell r="E301">
            <v>0</v>
          </cell>
        </row>
        <row r="302">
          <cell r="D302">
            <v>29</v>
          </cell>
          <cell r="E302">
            <v>0</v>
          </cell>
        </row>
        <row r="303">
          <cell r="D303">
            <v>0</v>
          </cell>
          <cell r="E303">
            <v>0</v>
          </cell>
        </row>
        <row r="304">
          <cell r="D304">
            <v>0</v>
          </cell>
          <cell r="E304">
            <v>0</v>
          </cell>
        </row>
        <row r="305">
          <cell r="D305">
            <v>1</v>
          </cell>
          <cell r="E305">
            <v>1</v>
          </cell>
        </row>
        <row r="306">
          <cell r="D306">
            <v>0</v>
          </cell>
          <cell r="E306">
            <v>0</v>
          </cell>
        </row>
        <row r="307">
          <cell r="D307">
            <v>0</v>
          </cell>
          <cell r="E307">
            <v>0</v>
          </cell>
        </row>
        <row r="308">
          <cell r="D308">
            <v>0</v>
          </cell>
          <cell r="E308">
            <v>0</v>
          </cell>
        </row>
        <row r="309">
          <cell r="D309">
            <v>0</v>
          </cell>
          <cell r="E309">
            <v>0</v>
          </cell>
        </row>
        <row r="310">
          <cell r="D310">
            <v>0</v>
          </cell>
          <cell r="E310">
            <v>0</v>
          </cell>
        </row>
        <row r="311">
          <cell r="D311">
            <v>0</v>
          </cell>
          <cell r="E311">
            <v>0</v>
          </cell>
        </row>
        <row r="312">
          <cell r="D312">
            <v>0</v>
          </cell>
          <cell r="E312">
            <v>0</v>
          </cell>
        </row>
        <row r="313">
          <cell r="D313">
            <v>0</v>
          </cell>
          <cell r="E313">
            <v>0</v>
          </cell>
        </row>
        <row r="314">
          <cell r="D314">
            <v>30</v>
          </cell>
          <cell r="E314">
            <v>3148</v>
          </cell>
        </row>
        <row r="315">
          <cell r="D315">
            <v>0</v>
          </cell>
          <cell r="E315">
            <v>0</v>
          </cell>
        </row>
        <row r="316">
          <cell r="D316">
            <v>0</v>
          </cell>
          <cell r="E316">
            <v>0</v>
          </cell>
        </row>
        <row r="317">
          <cell r="D317">
            <v>0</v>
          </cell>
          <cell r="E317">
            <v>0</v>
          </cell>
        </row>
        <row r="318">
          <cell r="D318">
            <v>38</v>
          </cell>
          <cell r="E318">
            <v>510</v>
          </cell>
        </row>
        <row r="319">
          <cell r="D319">
            <v>0</v>
          </cell>
          <cell r="E319">
            <v>0</v>
          </cell>
        </row>
        <row r="320">
          <cell r="D320">
            <v>0</v>
          </cell>
          <cell r="E320">
            <v>0</v>
          </cell>
        </row>
        <row r="321">
          <cell r="D321">
            <v>0</v>
          </cell>
          <cell r="E321">
            <v>0</v>
          </cell>
        </row>
        <row r="322">
          <cell r="D322">
            <v>0</v>
          </cell>
          <cell r="E322">
            <v>0</v>
          </cell>
        </row>
        <row r="323">
          <cell r="D323">
            <v>0</v>
          </cell>
          <cell r="E323">
            <v>0</v>
          </cell>
        </row>
        <row r="325">
          <cell r="D325">
            <v>0</v>
          </cell>
          <cell r="E325">
            <v>0</v>
          </cell>
        </row>
        <row r="326">
          <cell r="D326">
            <v>0</v>
          </cell>
          <cell r="E326">
            <v>0</v>
          </cell>
        </row>
        <row r="327">
          <cell r="D327">
            <v>0</v>
          </cell>
          <cell r="E327">
            <v>0</v>
          </cell>
        </row>
        <row r="328">
          <cell r="D328">
            <v>0</v>
          </cell>
          <cell r="E328">
            <v>0</v>
          </cell>
        </row>
        <row r="329">
          <cell r="D329">
            <v>0</v>
          </cell>
          <cell r="E329">
            <v>0</v>
          </cell>
        </row>
        <row r="330">
          <cell r="D330">
            <v>0</v>
          </cell>
          <cell r="E330">
            <v>0</v>
          </cell>
        </row>
        <row r="331">
          <cell r="D331">
            <v>0</v>
          </cell>
          <cell r="E331">
            <v>0</v>
          </cell>
        </row>
        <row r="332">
          <cell r="D332">
            <v>0</v>
          </cell>
          <cell r="E332">
            <v>0</v>
          </cell>
        </row>
        <row r="333">
          <cell r="D333">
            <v>0</v>
          </cell>
          <cell r="E333">
            <v>0</v>
          </cell>
        </row>
        <row r="334">
          <cell r="D334">
            <v>0</v>
          </cell>
          <cell r="E334">
            <v>0</v>
          </cell>
        </row>
        <row r="335">
          <cell r="D335">
            <v>0</v>
          </cell>
          <cell r="E335">
            <v>0</v>
          </cell>
        </row>
        <row r="336">
          <cell r="D336">
            <v>0</v>
          </cell>
          <cell r="E336">
            <v>0</v>
          </cell>
        </row>
        <row r="337">
          <cell r="D337">
            <v>0</v>
          </cell>
          <cell r="E337">
            <v>0</v>
          </cell>
        </row>
        <row r="338">
          <cell r="D338">
            <v>0</v>
          </cell>
          <cell r="E338">
            <v>0</v>
          </cell>
        </row>
        <row r="339">
          <cell r="D339">
            <v>0</v>
          </cell>
          <cell r="E339">
            <v>0</v>
          </cell>
        </row>
        <row r="340">
          <cell r="D340">
            <v>0</v>
          </cell>
          <cell r="E340">
            <v>0</v>
          </cell>
        </row>
        <row r="341">
          <cell r="D341">
            <v>0</v>
          </cell>
          <cell r="E341">
            <v>0</v>
          </cell>
        </row>
        <row r="342">
          <cell r="D342">
            <v>0</v>
          </cell>
          <cell r="E342">
            <v>0</v>
          </cell>
        </row>
        <row r="343">
          <cell r="D343">
            <v>0</v>
          </cell>
          <cell r="E343">
            <v>0</v>
          </cell>
        </row>
        <row r="344">
          <cell r="D344">
            <v>0</v>
          </cell>
          <cell r="E344">
            <v>0</v>
          </cell>
        </row>
        <row r="345">
          <cell r="D345">
            <v>0</v>
          </cell>
          <cell r="E345">
            <v>0</v>
          </cell>
        </row>
        <row r="346">
          <cell r="D346">
            <v>0</v>
          </cell>
          <cell r="E346">
            <v>0</v>
          </cell>
        </row>
        <row r="347">
          <cell r="D347">
            <v>0</v>
          </cell>
          <cell r="E347">
            <v>0</v>
          </cell>
        </row>
        <row r="348">
          <cell r="D348">
            <v>0</v>
          </cell>
          <cell r="E348">
            <v>0</v>
          </cell>
        </row>
        <row r="349">
          <cell r="D349">
            <v>0</v>
          </cell>
          <cell r="E349">
            <v>0</v>
          </cell>
        </row>
        <row r="350">
          <cell r="D350">
            <v>0</v>
          </cell>
          <cell r="E350">
            <v>0</v>
          </cell>
        </row>
        <row r="351">
          <cell r="D351">
            <v>0</v>
          </cell>
          <cell r="E351">
            <v>0</v>
          </cell>
        </row>
        <row r="352">
          <cell r="D352">
            <v>0</v>
          </cell>
          <cell r="E352">
            <v>0</v>
          </cell>
        </row>
        <row r="353">
          <cell r="D353">
            <v>0</v>
          </cell>
          <cell r="E353">
            <v>0</v>
          </cell>
        </row>
        <row r="354">
          <cell r="D354">
            <v>0</v>
          </cell>
          <cell r="E354">
            <v>0</v>
          </cell>
        </row>
        <row r="355">
          <cell r="D355">
            <v>0</v>
          </cell>
          <cell r="E355">
            <v>0</v>
          </cell>
        </row>
        <row r="356">
          <cell r="D356">
            <v>0</v>
          </cell>
          <cell r="E356">
            <v>0</v>
          </cell>
        </row>
        <row r="357">
          <cell r="D357">
            <v>0</v>
          </cell>
          <cell r="E357">
            <v>0</v>
          </cell>
        </row>
        <row r="358">
          <cell r="D358">
            <v>0</v>
          </cell>
          <cell r="E358">
            <v>0</v>
          </cell>
        </row>
        <row r="359">
          <cell r="D359">
            <v>0</v>
          </cell>
          <cell r="E359">
            <v>0</v>
          </cell>
        </row>
        <row r="360">
          <cell r="D360">
            <v>0</v>
          </cell>
          <cell r="E360">
            <v>0</v>
          </cell>
        </row>
        <row r="361">
          <cell r="D361">
            <v>0</v>
          </cell>
          <cell r="E361">
            <v>0</v>
          </cell>
        </row>
        <row r="362">
          <cell r="D362">
            <v>0</v>
          </cell>
          <cell r="E362">
            <v>0</v>
          </cell>
        </row>
        <row r="363">
          <cell r="D363">
            <v>0</v>
          </cell>
          <cell r="E363">
            <v>0</v>
          </cell>
        </row>
        <row r="364">
          <cell r="D364">
            <v>0</v>
          </cell>
          <cell r="E364">
            <v>0</v>
          </cell>
        </row>
        <row r="365">
          <cell r="D365">
            <v>0</v>
          </cell>
          <cell r="E365">
            <v>0</v>
          </cell>
        </row>
        <row r="366">
          <cell r="D366">
            <v>0</v>
          </cell>
          <cell r="E366">
            <v>0</v>
          </cell>
        </row>
        <row r="367">
          <cell r="D367">
            <v>0</v>
          </cell>
          <cell r="E367">
            <v>0</v>
          </cell>
        </row>
        <row r="368">
          <cell r="D368">
            <v>0</v>
          </cell>
          <cell r="E368">
            <v>0</v>
          </cell>
        </row>
        <row r="369">
          <cell r="D369">
            <v>0</v>
          </cell>
          <cell r="E369">
            <v>0</v>
          </cell>
        </row>
        <row r="370">
          <cell r="D370">
            <v>0</v>
          </cell>
          <cell r="E370">
            <v>0</v>
          </cell>
        </row>
        <row r="371">
          <cell r="D371">
            <v>0</v>
          </cell>
          <cell r="E371">
            <v>0</v>
          </cell>
        </row>
        <row r="372">
          <cell r="D372">
            <v>0</v>
          </cell>
          <cell r="E372">
            <v>0</v>
          </cell>
        </row>
        <row r="373">
          <cell r="D373">
            <v>0</v>
          </cell>
          <cell r="E373">
            <v>0</v>
          </cell>
        </row>
        <row r="374">
          <cell r="D374">
            <v>0</v>
          </cell>
          <cell r="E374">
            <v>0</v>
          </cell>
        </row>
        <row r="375">
          <cell r="D375">
            <v>0</v>
          </cell>
          <cell r="E375">
            <v>0</v>
          </cell>
        </row>
        <row r="376">
          <cell r="D376">
            <v>0</v>
          </cell>
          <cell r="E376">
            <v>0</v>
          </cell>
        </row>
        <row r="377">
          <cell r="D377">
            <v>0</v>
          </cell>
          <cell r="E377">
            <v>0</v>
          </cell>
        </row>
        <row r="379">
          <cell r="D379">
            <v>152</v>
          </cell>
          <cell r="E379">
            <v>34319</v>
          </cell>
        </row>
        <row r="380">
          <cell r="D380">
            <v>22</v>
          </cell>
          <cell r="E380">
            <v>5344</v>
          </cell>
        </row>
        <row r="381">
          <cell r="D381">
            <v>0</v>
          </cell>
          <cell r="E381">
            <v>0</v>
          </cell>
        </row>
        <row r="382">
          <cell r="D382">
            <v>123</v>
          </cell>
          <cell r="E382">
            <v>25210</v>
          </cell>
        </row>
        <row r="383">
          <cell r="D383">
            <v>42</v>
          </cell>
          <cell r="E383">
            <v>2603</v>
          </cell>
        </row>
        <row r="384">
          <cell r="D384">
            <v>0</v>
          </cell>
          <cell r="E384">
            <v>0</v>
          </cell>
        </row>
        <row r="385">
          <cell r="D385">
            <v>0</v>
          </cell>
          <cell r="E385">
            <v>0</v>
          </cell>
        </row>
        <row r="386">
          <cell r="D386">
            <v>0</v>
          </cell>
          <cell r="E386">
            <v>0</v>
          </cell>
        </row>
        <row r="387">
          <cell r="D387">
            <v>0</v>
          </cell>
          <cell r="E387">
            <v>0</v>
          </cell>
        </row>
        <row r="388">
          <cell r="D388">
            <v>0</v>
          </cell>
          <cell r="E388">
            <v>0</v>
          </cell>
        </row>
        <row r="389">
          <cell r="D389">
            <v>0</v>
          </cell>
          <cell r="E389">
            <v>0</v>
          </cell>
        </row>
        <row r="390">
          <cell r="D390">
            <v>19</v>
          </cell>
          <cell r="E390">
            <v>17775</v>
          </cell>
        </row>
        <row r="391">
          <cell r="D391">
            <v>0</v>
          </cell>
          <cell r="E391">
            <v>0</v>
          </cell>
        </row>
        <row r="392">
          <cell r="D392">
            <v>0</v>
          </cell>
          <cell r="E392">
            <v>0</v>
          </cell>
        </row>
        <row r="393">
          <cell r="D393">
            <v>0</v>
          </cell>
          <cell r="E393">
            <v>0</v>
          </cell>
        </row>
        <row r="394">
          <cell r="D394">
            <v>0</v>
          </cell>
          <cell r="E394">
            <v>0</v>
          </cell>
        </row>
        <row r="395">
          <cell r="D395">
            <v>0</v>
          </cell>
          <cell r="E395">
            <v>0</v>
          </cell>
        </row>
        <row r="396">
          <cell r="D396">
            <v>0</v>
          </cell>
          <cell r="E396">
            <v>0</v>
          </cell>
        </row>
        <row r="397">
          <cell r="D397">
            <v>0</v>
          </cell>
          <cell r="E397">
            <v>0</v>
          </cell>
        </row>
        <row r="398">
          <cell r="D398">
            <v>0</v>
          </cell>
          <cell r="E398">
            <v>0</v>
          </cell>
        </row>
        <row r="399">
          <cell r="D399">
            <v>0</v>
          </cell>
          <cell r="E399">
            <v>0</v>
          </cell>
        </row>
        <row r="400">
          <cell r="D400">
            <v>0</v>
          </cell>
          <cell r="E400">
            <v>0</v>
          </cell>
        </row>
        <row r="401">
          <cell r="D401">
            <v>0</v>
          </cell>
          <cell r="E401">
            <v>0</v>
          </cell>
        </row>
        <row r="402">
          <cell r="D402">
            <v>0</v>
          </cell>
          <cell r="E402">
            <v>0</v>
          </cell>
        </row>
        <row r="403">
          <cell r="D403">
            <v>0</v>
          </cell>
          <cell r="E403">
            <v>0</v>
          </cell>
        </row>
        <row r="404">
          <cell r="D404">
            <v>0</v>
          </cell>
          <cell r="E404">
            <v>0</v>
          </cell>
        </row>
        <row r="405">
          <cell r="D405">
            <v>0</v>
          </cell>
          <cell r="E405">
            <v>0</v>
          </cell>
        </row>
        <row r="407">
          <cell r="D407">
            <v>0</v>
          </cell>
          <cell r="E407">
            <v>0</v>
          </cell>
        </row>
        <row r="408">
          <cell r="D408">
            <v>0</v>
          </cell>
          <cell r="E408">
            <v>0</v>
          </cell>
        </row>
        <row r="409">
          <cell r="D409">
            <v>0</v>
          </cell>
          <cell r="E409">
            <v>0</v>
          </cell>
        </row>
        <row r="410">
          <cell r="D410">
            <v>0</v>
          </cell>
          <cell r="E410">
            <v>0</v>
          </cell>
        </row>
        <row r="411">
          <cell r="D411">
            <v>0</v>
          </cell>
          <cell r="E411">
            <v>0</v>
          </cell>
        </row>
        <row r="412">
          <cell r="D412">
            <v>0</v>
          </cell>
          <cell r="E412">
            <v>0</v>
          </cell>
        </row>
        <row r="413">
          <cell r="D413">
            <v>0</v>
          </cell>
          <cell r="E413">
            <v>0</v>
          </cell>
        </row>
        <row r="414">
          <cell r="D414">
            <v>0</v>
          </cell>
          <cell r="E414">
            <v>0</v>
          </cell>
        </row>
        <row r="415">
          <cell r="D415">
            <v>0</v>
          </cell>
          <cell r="E415">
            <v>0</v>
          </cell>
        </row>
        <row r="416">
          <cell r="D416">
            <v>0</v>
          </cell>
          <cell r="E416">
            <v>0</v>
          </cell>
        </row>
        <row r="417">
          <cell r="D417">
            <v>0</v>
          </cell>
          <cell r="E417">
            <v>0</v>
          </cell>
        </row>
        <row r="418">
          <cell r="D418">
            <v>0</v>
          </cell>
          <cell r="E418">
            <v>0</v>
          </cell>
        </row>
        <row r="419">
          <cell r="D419">
            <v>0</v>
          </cell>
          <cell r="E419">
            <v>0</v>
          </cell>
        </row>
        <row r="420">
          <cell r="D420">
            <v>0</v>
          </cell>
          <cell r="E420">
            <v>0</v>
          </cell>
        </row>
        <row r="421">
          <cell r="D421">
            <v>0</v>
          </cell>
          <cell r="E421">
            <v>0</v>
          </cell>
        </row>
        <row r="422">
          <cell r="D422">
            <v>0</v>
          </cell>
          <cell r="E422">
            <v>0</v>
          </cell>
        </row>
        <row r="423">
          <cell r="D423">
            <v>0</v>
          </cell>
          <cell r="E423">
            <v>0</v>
          </cell>
        </row>
        <row r="424">
          <cell r="D424">
            <v>0</v>
          </cell>
          <cell r="E424">
            <v>0</v>
          </cell>
        </row>
        <row r="425">
          <cell r="D425">
            <v>0</v>
          </cell>
          <cell r="E425">
            <v>0</v>
          </cell>
        </row>
        <row r="426">
          <cell r="D426">
            <v>0</v>
          </cell>
          <cell r="E426">
            <v>0</v>
          </cell>
        </row>
        <row r="427">
          <cell r="D427">
            <v>0</v>
          </cell>
          <cell r="E427">
            <v>0</v>
          </cell>
        </row>
        <row r="428">
          <cell r="D428">
            <v>0</v>
          </cell>
          <cell r="E428">
            <v>0</v>
          </cell>
        </row>
        <row r="429">
          <cell r="D429">
            <v>0</v>
          </cell>
          <cell r="E429">
            <v>0</v>
          </cell>
        </row>
        <row r="430">
          <cell r="D430">
            <v>0</v>
          </cell>
          <cell r="E430">
            <v>0</v>
          </cell>
        </row>
        <row r="431">
          <cell r="D431">
            <v>0</v>
          </cell>
          <cell r="E431">
            <v>0</v>
          </cell>
        </row>
        <row r="432">
          <cell r="D432">
            <v>0</v>
          </cell>
          <cell r="E432">
            <v>0</v>
          </cell>
        </row>
        <row r="433">
          <cell r="D433">
            <v>0</v>
          </cell>
          <cell r="E433">
            <v>0</v>
          </cell>
        </row>
        <row r="434">
          <cell r="D434">
            <v>0</v>
          </cell>
          <cell r="E434">
            <v>0</v>
          </cell>
        </row>
        <row r="435">
          <cell r="D435">
            <v>0</v>
          </cell>
          <cell r="E435">
            <v>0</v>
          </cell>
        </row>
        <row r="436">
          <cell r="D436">
            <v>0</v>
          </cell>
          <cell r="E436">
            <v>0</v>
          </cell>
        </row>
        <row r="438">
          <cell r="D438">
            <v>0</v>
          </cell>
          <cell r="E438">
            <v>0</v>
          </cell>
        </row>
        <row r="439">
          <cell r="D439">
            <v>0</v>
          </cell>
          <cell r="E439">
            <v>0</v>
          </cell>
        </row>
        <row r="440">
          <cell r="D440">
            <v>0</v>
          </cell>
          <cell r="E440">
            <v>0</v>
          </cell>
        </row>
        <row r="441">
          <cell r="D441">
            <v>0</v>
          </cell>
          <cell r="E441">
            <v>0</v>
          </cell>
        </row>
        <row r="442">
          <cell r="D442">
            <v>0</v>
          </cell>
          <cell r="E442">
            <v>0</v>
          </cell>
        </row>
        <row r="443">
          <cell r="D443">
            <v>0</v>
          </cell>
          <cell r="E443">
            <v>0</v>
          </cell>
        </row>
        <row r="444">
          <cell r="D444">
            <v>0</v>
          </cell>
          <cell r="E444">
            <v>0</v>
          </cell>
        </row>
        <row r="445">
          <cell r="D445">
            <v>0</v>
          </cell>
          <cell r="E445">
            <v>0</v>
          </cell>
        </row>
        <row r="446">
          <cell r="D446">
            <v>0</v>
          </cell>
          <cell r="E446">
            <v>0</v>
          </cell>
        </row>
        <row r="447">
          <cell r="D447">
            <v>0</v>
          </cell>
          <cell r="E447">
            <v>0</v>
          </cell>
        </row>
        <row r="448">
          <cell r="D448">
            <v>0</v>
          </cell>
          <cell r="E448">
            <v>0</v>
          </cell>
        </row>
        <row r="449">
          <cell r="D449">
            <v>0</v>
          </cell>
          <cell r="E449">
            <v>0</v>
          </cell>
        </row>
        <row r="450">
          <cell r="D450">
            <v>0</v>
          </cell>
          <cell r="E450">
            <v>0</v>
          </cell>
        </row>
        <row r="451">
          <cell r="D451">
            <v>0</v>
          </cell>
          <cell r="E451">
            <v>0</v>
          </cell>
        </row>
        <row r="452">
          <cell r="D452">
            <v>0</v>
          </cell>
          <cell r="E452">
            <v>0</v>
          </cell>
        </row>
        <row r="453">
          <cell r="D453">
            <v>0</v>
          </cell>
          <cell r="E453">
            <v>0</v>
          </cell>
        </row>
        <row r="454">
          <cell r="D454">
            <v>0</v>
          </cell>
          <cell r="E454">
            <v>0</v>
          </cell>
        </row>
        <row r="455">
          <cell r="D455">
            <v>0</v>
          </cell>
          <cell r="E455">
            <v>0</v>
          </cell>
        </row>
        <row r="456">
          <cell r="D456">
            <v>0</v>
          </cell>
          <cell r="E456">
            <v>0</v>
          </cell>
        </row>
        <row r="457">
          <cell r="D457">
            <v>0</v>
          </cell>
          <cell r="E457">
            <v>0</v>
          </cell>
        </row>
        <row r="458">
          <cell r="D458">
            <v>0</v>
          </cell>
          <cell r="E458">
            <v>0</v>
          </cell>
        </row>
        <row r="459">
          <cell r="D459">
            <v>0</v>
          </cell>
          <cell r="E459">
            <v>0</v>
          </cell>
        </row>
        <row r="460">
          <cell r="D460">
            <v>0</v>
          </cell>
          <cell r="E460">
            <v>0</v>
          </cell>
        </row>
        <row r="461">
          <cell r="D461">
            <v>0</v>
          </cell>
          <cell r="E461">
            <v>0</v>
          </cell>
        </row>
        <row r="462">
          <cell r="D462">
            <v>0</v>
          </cell>
          <cell r="E462">
            <v>0</v>
          </cell>
        </row>
        <row r="463">
          <cell r="D463">
            <v>0</v>
          </cell>
          <cell r="E463">
            <v>0</v>
          </cell>
        </row>
        <row r="464">
          <cell r="D464">
            <v>0</v>
          </cell>
          <cell r="E464">
            <v>0</v>
          </cell>
        </row>
        <row r="465">
          <cell r="D465">
            <v>0</v>
          </cell>
          <cell r="E465">
            <v>0</v>
          </cell>
        </row>
        <row r="466">
          <cell r="D466">
            <v>0</v>
          </cell>
          <cell r="E466">
            <v>0</v>
          </cell>
        </row>
        <row r="467">
          <cell r="D467">
            <v>0</v>
          </cell>
          <cell r="E467">
            <v>0</v>
          </cell>
        </row>
        <row r="468">
          <cell r="D468">
            <v>0</v>
          </cell>
          <cell r="E468">
            <v>0</v>
          </cell>
        </row>
        <row r="469">
          <cell r="D469">
            <v>0</v>
          </cell>
          <cell r="E469">
            <v>0</v>
          </cell>
        </row>
        <row r="470">
          <cell r="D470">
            <v>0</v>
          </cell>
          <cell r="E470">
            <v>0</v>
          </cell>
        </row>
        <row r="472">
          <cell r="D472">
            <v>0</v>
          </cell>
          <cell r="E472">
            <v>0</v>
          </cell>
        </row>
        <row r="473">
          <cell r="D473">
            <v>0</v>
          </cell>
          <cell r="E473">
            <v>0</v>
          </cell>
        </row>
        <row r="474">
          <cell r="D474">
            <v>0</v>
          </cell>
          <cell r="E474">
            <v>0</v>
          </cell>
        </row>
        <row r="475">
          <cell r="D475">
            <v>0</v>
          </cell>
          <cell r="E475">
            <v>0</v>
          </cell>
        </row>
        <row r="476">
          <cell r="D476">
            <v>0</v>
          </cell>
          <cell r="E476">
            <v>0</v>
          </cell>
        </row>
        <row r="477">
          <cell r="D477">
            <v>0</v>
          </cell>
          <cell r="E477">
            <v>0</v>
          </cell>
        </row>
        <row r="478">
          <cell r="D478">
            <v>0</v>
          </cell>
          <cell r="E478">
            <v>0</v>
          </cell>
        </row>
        <row r="479">
          <cell r="D479">
            <v>0</v>
          </cell>
          <cell r="E479">
            <v>0</v>
          </cell>
        </row>
        <row r="480">
          <cell r="D480">
            <v>0</v>
          </cell>
          <cell r="E480">
            <v>0</v>
          </cell>
        </row>
        <row r="481">
          <cell r="D481">
            <v>0</v>
          </cell>
          <cell r="E481">
            <v>0</v>
          </cell>
        </row>
        <row r="482">
          <cell r="D482">
            <v>0</v>
          </cell>
          <cell r="E482">
            <v>0</v>
          </cell>
        </row>
        <row r="483">
          <cell r="D483">
            <v>0</v>
          </cell>
          <cell r="E483">
            <v>0</v>
          </cell>
        </row>
        <row r="484">
          <cell r="D484">
            <v>0</v>
          </cell>
          <cell r="E484">
            <v>0</v>
          </cell>
        </row>
        <row r="485">
          <cell r="D485">
            <v>0</v>
          </cell>
          <cell r="E485">
            <v>0</v>
          </cell>
        </row>
        <row r="486">
          <cell r="D486">
            <v>0</v>
          </cell>
          <cell r="E486">
            <v>0</v>
          </cell>
        </row>
        <row r="487">
          <cell r="D487">
            <v>0</v>
          </cell>
          <cell r="E487">
            <v>0</v>
          </cell>
        </row>
        <row r="488">
          <cell r="D488">
            <v>0</v>
          </cell>
          <cell r="E488">
            <v>0</v>
          </cell>
        </row>
        <row r="489">
          <cell r="D489">
            <v>0</v>
          </cell>
          <cell r="E489">
            <v>0</v>
          </cell>
        </row>
        <row r="490">
          <cell r="D490">
            <v>0</v>
          </cell>
          <cell r="E490">
            <v>0</v>
          </cell>
        </row>
        <row r="491">
          <cell r="D491">
            <v>0</v>
          </cell>
          <cell r="E491">
            <v>0</v>
          </cell>
        </row>
        <row r="492">
          <cell r="D492">
            <v>0</v>
          </cell>
          <cell r="E492">
            <v>0</v>
          </cell>
        </row>
        <row r="493">
          <cell r="D493">
            <v>0</v>
          </cell>
          <cell r="E493">
            <v>0</v>
          </cell>
        </row>
        <row r="494">
          <cell r="D494">
            <v>0</v>
          </cell>
          <cell r="E494">
            <v>0</v>
          </cell>
        </row>
        <row r="495">
          <cell r="D495">
            <v>0</v>
          </cell>
          <cell r="E495">
            <v>0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개발계획개요"/>
      <sheetName val="단계별개발계획인구"/>
      <sheetName val="개발계획별 계획인구및유입인구"/>
      <sheetName val="행정구역별 계획인구및유입인구"/>
      <sheetName val="급수구역별 계획인구"/>
    </sheetNames>
    <sheetDataSet>
      <sheetData sheetId="0"/>
      <sheetData sheetId="1"/>
      <sheetData sheetId="2">
        <row r="15">
          <cell r="H15">
            <v>10189</v>
          </cell>
          <cell r="I15">
            <v>10189</v>
          </cell>
          <cell r="J15">
            <v>10189</v>
          </cell>
          <cell r="K15">
            <v>10189</v>
          </cell>
        </row>
        <row r="16">
          <cell r="H16">
            <v>0</v>
          </cell>
          <cell r="I16">
            <v>4385</v>
          </cell>
          <cell r="J16">
            <v>4385</v>
          </cell>
          <cell r="K16">
            <v>4385</v>
          </cell>
        </row>
        <row r="17">
          <cell r="H17">
            <v>229</v>
          </cell>
          <cell r="I17">
            <v>229</v>
          </cell>
          <cell r="J17">
            <v>229</v>
          </cell>
          <cell r="K17">
            <v>229</v>
          </cell>
        </row>
        <row r="18">
          <cell r="H18">
            <v>46</v>
          </cell>
          <cell r="I18">
            <v>46</v>
          </cell>
          <cell r="J18">
            <v>46</v>
          </cell>
          <cell r="K18">
            <v>46</v>
          </cell>
        </row>
        <row r="19">
          <cell r="H19">
            <v>593</v>
          </cell>
          <cell r="I19">
            <v>593</v>
          </cell>
          <cell r="J19">
            <v>593</v>
          </cell>
          <cell r="K19">
            <v>593</v>
          </cell>
        </row>
        <row r="20">
          <cell r="H20">
            <v>132</v>
          </cell>
          <cell r="I20">
            <v>132</v>
          </cell>
          <cell r="J20">
            <v>132</v>
          </cell>
          <cell r="K20">
            <v>132</v>
          </cell>
        </row>
        <row r="21">
          <cell r="H21">
            <v>169</v>
          </cell>
          <cell r="I21">
            <v>169</v>
          </cell>
          <cell r="J21">
            <v>169</v>
          </cell>
          <cell r="K21">
            <v>169</v>
          </cell>
        </row>
        <row r="22">
          <cell r="H22">
            <v>806</v>
          </cell>
          <cell r="I22">
            <v>806</v>
          </cell>
          <cell r="J22">
            <v>806</v>
          </cell>
          <cell r="K22">
            <v>806</v>
          </cell>
        </row>
        <row r="23">
          <cell r="H23">
            <v>788</v>
          </cell>
          <cell r="I23">
            <v>788</v>
          </cell>
          <cell r="J23">
            <v>788</v>
          </cell>
          <cell r="K23">
            <v>788</v>
          </cell>
        </row>
        <row r="24">
          <cell r="H24">
            <v>0</v>
          </cell>
          <cell r="I24">
            <v>9881</v>
          </cell>
          <cell r="J24">
            <v>9881</v>
          </cell>
          <cell r="K24">
            <v>9881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AJ501"/>
  <sheetViews>
    <sheetView view="pageBreakPreview" zoomScale="85" zoomScaleNormal="115" zoomScaleSheetLayoutView="85" workbookViewId="0">
      <pane xSplit="9" ySplit="4" topLeftCell="J226" activePane="bottomRight" state="frozen"/>
      <selection activeCell="J5" sqref="J5"/>
      <selection pane="topRight" activeCell="J5" sqref="J5"/>
      <selection pane="bottomLeft" activeCell="J5" sqref="J5"/>
      <selection pane="bottomRight" activeCell="R248" sqref="R248"/>
    </sheetView>
  </sheetViews>
  <sheetFormatPr defaultColWidth="7.3984375" defaultRowHeight="16.350000000000001" customHeight="1" outlineLevelCol="1"/>
  <cols>
    <col min="1" max="1" width="8.09765625" style="14" customWidth="1"/>
    <col min="2" max="2" width="8.09765625" style="15" customWidth="1"/>
    <col min="3" max="3" width="7.59765625" style="15" customWidth="1"/>
    <col min="4" max="4" width="9.19921875" style="15" hidden="1" customWidth="1" outlineLevel="1"/>
    <col min="5" max="5" width="11.3984375" style="15" hidden="1" customWidth="1" outlineLevel="1"/>
    <col min="6" max="9" width="9.19921875" style="15" hidden="1" customWidth="1" outlineLevel="1"/>
    <col min="10" max="10" width="9.19921875" style="189" customWidth="1" collapsed="1"/>
    <col min="11" max="11" width="9.19921875" style="189" customWidth="1"/>
    <col min="12" max="14" width="8.69921875" style="16" customWidth="1"/>
    <col min="15" max="15" width="9.19921875" style="16" hidden="1" customWidth="1" outlineLevel="1"/>
    <col min="16" max="16" width="8.69921875" style="16" customWidth="1" collapsed="1"/>
    <col min="17" max="21" width="9.19921875" style="15" hidden="1" customWidth="1" outlineLevel="1"/>
    <col min="22" max="22" width="9.19921875" style="15" customWidth="1" collapsed="1"/>
    <col min="23" max="36" width="9.19921875" style="15" customWidth="1"/>
    <col min="37" max="16384" width="7.3984375" style="9"/>
  </cols>
  <sheetData>
    <row r="1" spans="1:36" s="40" customFormat="1" ht="16.350000000000001" customHeight="1">
      <c r="A1" s="35" t="s">
        <v>1124</v>
      </c>
      <c r="B1" s="36"/>
      <c r="C1" s="37"/>
      <c r="D1" s="38"/>
      <c r="E1" s="38"/>
      <c r="F1" s="36"/>
      <c r="G1" s="36"/>
      <c r="H1" s="36"/>
      <c r="I1" s="36"/>
      <c r="J1" s="187"/>
      <c r="K1" s="188"/>
      <c r="O1" s="167"/>
      <c r="Q1" s="165"/>
      <c r="R1" s="165"/>
      <c r="S1" s="165"/>
      <c r="T1" s="165"/>
      <c r="U1" s="165"/>
    </row>
    <row r="2" spans="1:36" s="40" customFormat="1" ht="16.350000000000001" customHeight="1">
      <c r="A2" s="35" t="s">
        <v>976</v>
      </c>
      <c r="B2" s="36"/>
      <c r="C2" s="37"/>
      <c r="D2" s="38"/>
      <c r="E2" s="38"/>
      <c r="F2" s="36"/>
      <c r="G2" s="36"/>
      <c r="H2" s="36"/>
      <c r="I2" s="36"/>
      <c r="J2" s="187"/>
      <c r="K2" s="188"/>
      <c r="O2" s="167"/>
      <c r="Q2" s="165"/>
      <c r="R2" s="165"/>
      <c r="S2" s="165"/>
      <c r="T2" s="165"/>
      <c r="U2" s="165"/>
    </row>
    <row r="3" spans="1:36" s="1" customFormat="1" ht="16.350000000000001" customHeight="1">
      <c r="A3" s="394" t="s">
        <v>304</v>
      </c>
      <c r="B3" s="388" t="s">
        <v>305</v>
      </c>
      <c r="C3" s="388" t="s">
        <v>306</v>
      </c>
      <c r="D3" s="397" t="s">
        <v>1125</v>
      </c>
      <c r="E3" s="397"/>
      <c r="F3" s="397" t="s">
        <v>759</v>
      </c>
      <c r="G3" s="397"/>
      <c r="H3" s="397" t="s">
        <v>1126</v>
      </c>
      <c r="I3" s="397"/>
      <c r="J3" s="398" t="s">
        <v>1127</v>
      </c>
      <c r="K3" s="398"/>
      <c r="L3" s="390" t="s">
        <v>803</v>
      </c>
      <c r="M3" s="390" t="s">
        <v>745</v>
      </c>
      <c r="N3" s="390" t="s">
        <v>746</v>
      </c>
      <c r="O3" s="390" t="s">
        <v>1178</v>
      </c>
      <c r="P3" s="390" t="s">
        <v>978</v>
      </c>
      <c r="Q3" s="388" t="s">
        <v>1169</v>
      </c>
      <c r="R3" s="388"/>
      <c r="S3" s="388"/>
      <c r="T3" s="388"/>
      <c r="U3" s="388"/>
      <c r="V3" s="388" t="s">
        <v>626</v>
      </c>
      <c r="W3" s="388"/>
      <c r="X3" s="388"/>
      <c r="Y3" s="388"/>
      <c r="Z3" s="389"/>
      <c r="AA3" s="384" t="s">
        <v>1</v>
      </c>
      <c r="AB3" s="384"/>
      <c r="AC3" s="384"/>
      <c r="AD3" s="384"/>
      <c r="AE3" s="385"/>
      <c r="AF3" s="386" t="s">
        <v>0</v>
      </c>
      <c r="AG3" s="387"/>
      <c r="AH3" s="387"/>
      <c r="AI3" s="387"/>
      <c r="AJ3" s="387"/>
    </row>
    <row r="4" spans="1:36" s="1" customFormat="1" ht="16.350000000000001" customHeight="1">
      <c r="A4" s="395"/>
      <c r="B4" s="396"/>
      <c r="C4" s="396"/>
      <c r="D4" s="197" t="s">
        <v>686</v>
      </c>
      <c r="E4" s="197" t="s">
        <v>685</v>
      </c>
      <c r="F4" s="198" t="s">
        <v>631</v>
      </c>
      <c r="G4" s="197" t="s">
        <v>632</v>
      </c>
      <c r="H4" s="198" t="s">
        <v>631</v>
      </c>
      <c r="I4" s="197" t="s">
        <v>632</v>
      </c>
      <c r="J4" s="199" t="s">
        <v>631</v>
      </c>
      <c r="K4" s="200" t="s">
        <v>632</v>
      </c>
      <c r="L4" s="391"/>
      <c r="M4" s="391"/>
      <c r="N4" s="391"/>
      <c r="O4" s="391"/>
      <c r="P4" s="391"/>
      <c r="Q4" s="201">
        <v>2015</v>
      </c>
      <c r="R4" s="201">
        <v>2020</v>
      </c>
      <c r="S4" s="201">
        <v>2025</v>
      </c>
      <c r="T4" s="201">
        <v>2030</v>
      </c>
      <c r="U4" s="201">
        <v>2035</v>
      </c>
      <c r="V4" s="201">
        <v>2015</v>
      </c>
      <c r="W4" s="201">
        <v>2020</v>
      </c>
      <c r="X4" s="201">
        <v>2025</v>
      </c>
      <c r="Y4" s="201">
        <v>2030</v>
      </c>
      <c r="Z4" s="202">
        <v>2035</v>
      </c>
      <c r="AA4" s="42">
        <v>2015</v>
      </c>
      <c r="AB4" s="2">
        <v>2020</v>
      </c>
      <c r="AC4" s="2">
        <v>2025</v>
      </c>
      <c r="AD4" s="2">
        <v>2030</v>
      </c>
      <c r="AE4" s="2">
        <v>2035</v>
      </c>
      <c r="AF4" s="2">
        <v>2015</v>
      </c>
      <c r="AG4" s="2">
        <v>2020</v>
      </c>
      <c r="AH4" s="2">
        <v>2025</v>
      </c>
      <c r="AI4" s="3">
        <v>2030</v>
      </c>
      <c r="AJ4" s="3">
        <v>2035</v>
      </c>
    </row>
    <row r="5" spans="1:36" s="4" customFormat="1" ht="16.350000000000001" customHeight="1">
      <c r="A5" s="392" t="s">
        <v>308</v>
      </c>
      <c r="B5" s="393"/>
      <c r="C5" s="393"/>
      <c r="D5" s="203">
        <f t="shared" ref="D5:K5" si="0">D6+D48+D85+D106+D138+D155+D187+D223+D256+D281+D296+D324+D378+D406+D437+D471</f>
        <v>19708</v>
      </c>
      <c r="E5" s="203">
        <f t="shared" si="0"/>
        <v>10585890</v>
      </c>
      <c r="F5" s="203">
        <f t="shared" si="0"/>
        <v>34644</v>
      </c>
      <c r="G5" s="203">
        <f t="shared" si="0"/>
        <v>85842</v>
      </c>
      <c r="H5" s="203">
        <f t="shared" si="0"/>
        <v>60757</v>
      </c>
      <c r="I5" s="203">
        <f t="shared" si="0"/>
        <v>140132</v>
      </c>
      <c r="J5" s="203">
        <f t="shared" si="0"/>
        <v>60757</v>
      </c>
      <c r="K5" s="203">
        <f t="shared" si="0"/>
        <v>141987</v>
      </c>
      <c r="L5" s="204"/>
      <c r="M5" s="204"/>
      <c r="N5" s="204"/>
      <c r="O5" s="205"/>
      <c r="P5" s="204"/>
      <c r="Q5" s="206"/>
      <c r="R5" s="206"/>
      <c r="S5" s="206"/>
      <c r="T5" s="206"/>
      <c r="U5" s="206"/>
      <c r="V5" s="207">
        <f>V6+V48+V85+V106+V138+V155+V187+V223+V256+V281+V296+V324+V378+V406+V437+V471</f>
        <v>141987</v>
      </c>
      <c r="W5" s="207">
        <f>W6+W48+W85+W106+W138+W155+W187+W223+W256+W281+W296+W324+W378+W406+W437+W471</f>
        <v>149281</v>
      </c>
      <c r="X5" s="207">
        <f>X6+X48+X85+X106+X138+X155+X187+X223+X256+X281+X296+X324+X378+X406+X437+X471</f>
        <v>163035</v>
      </c>
      <c r="Y5" s="207">
        <f>Y6+Y48+Y85+Y106+Y138+Y155+Y187+Y223+Y256+Y281+Y296+Y324+Y378+Y406+Y437+Y471</f>
        <v>162553</v>
      </c>
      <c r="Z5" s="208">
        <f>Z6+Z48+Z85+Z106+Z138+Z155+Z187+Z223+Z256+Z281+Z296+Z324+Z378+Z406+Z437+Z471</f>
        <v>161447</v>
      </c>
      <c r="AA5" s="138">
        <f t="shared" ref="AA5:AA81" si="1">K5</f>
        <v>141987</v>
      </c>
      <c r="AB5" s="139">
        <f t="shared" ref="AB5:AJ5" si="2">AB6+AB48+AB85+AB106+AB138+AB155+AB187+AB223+AB256+AB281+AB296+AB324+AB378+AB406+AB437+AB471</f>
        <v>136329</v>
      </c>
      <c r="AC5" s="139">
        <f t="shared" si="2"/>
        <v>135817</v>
      </c>
      <c r="AD5" s="139">
        <f t="shared" si="2"/>
        <v>135335</v>
      </c>
      <c r="AE5" s="139">
        <f t="shared" si="2"/>
        <v>134229</v>
      </c>
      <c r="AF5" s="139">
        <f t="shared" si="2"/>
        <v>0</v>
      </c>
      <c r="AG5" s="139">
        <f t="shared" si="2"/>
        <v>12952</v>
      </c>
      <c r="AH5" s="139">
        <f t="shared" si="2"/>
        <v>27218</v>
      </c>
      <c r="AI5" s="140">
        <f t="shared" si="2"/>
        <v>27218</v>
      </c>
      <c r="AJ5" s="140">
        <f t="shared" si="2"/>
        <v>27218</v>
      </c>
    </row>
    <row r="6" spans="1:36" s="5" customFormat="1" ht="16.350000000000001" customHeight="1">
      <c r="A6" s="305" t="s">
        <v>2</v>
      </c>
      <c r="B6" s="216" t="s">
        <v>303</v>
      </c>
      <c r="C6" s="217"/>
      <c r="D6" s="218">
        <f t="shared" ref="D6:K6" si="3">D7+D12+D18+D22+D35+D42+D47</f>
        <v>12964</v>
      </c>
      <c r="E6" s="218">
        <f t="shared" si="3"/>
        <v>8956358</v>
      </c>
      <c r="F6" s="218">
        <f t="shared" si="3"/>
        <v>34644</v>
      </c>
      <c r="G6" s="218">
        <f t="shared" si="3"/>
        <v>85842</v>
      </c>
      <c r="H6" s="218">
        <f t="shared" si="3"/>
        <v>37668</v>
      </c>
      <c r="I6" s="218">
        <f t="shared" si="3"/>
        <v>90692</v>
      </c>
      <c r="J6" s="218">
        <f t="shared" si="3"/>
        <v>37668</v>
      </c>
      <c r="K6" s="218">
        <f t="shared" si="3"/>
        <v>91727</v>
      </c>
      <c r="L6" s="219"/>
      <c r="M6" s="219"/>
      <c r="N6" s="219"/>
      <c r="O6" s="220"/>
      <c r="P6" s="221"/>
      <c r="Q6" s="222"/>
      <c r="R6" s="222"/>
      <c r="S6" s="222"/>
      <c r="T6" s="222"/>
      <c r="U6" s="222"/>
      <c r="V6" s="223">
        <f>V7+V12+V18+V22+V35+V42+V47</f>
        <v>91727</v>
      </c>
      <c r="W6" s="223">
        <f>W7+W12+W18+W22+W35+W42+W47</f>
        <v>100722</v>
      </c>
      <c r="X6" s="223">
        <f>X7+X12+X18+X22+X35+X42+X47</f>
        <v>110273</v>
      </c>
      <c r="Y6" s="223">
        <f>Y7+Y12+Y18+Y22+Y35+Y42+Y47</f>
        <v>109961</v>
      </c>
      <c r="Z6" s="224">
        <f>Z7+Z12+Z18+Z22+Z35+Z42+Z47</f>
        <v>109246</v>
      </c>
      <c r="AA6" s="143">
        <f t="shared" si="1"/>
        <v>91727</v>
      </c>
      <c r="AB6" s="141">
        <f t="shared" ref="AB6:AJ6" si="4">AB7+AB12+AB18+AB22+AB35+AB42+AB47</f>
        <v>88071</v>
      </c>
      <c r="AC6" s="141">
        <f t="shared" si="4"/>
        <v>87741</v>
      </c>
      <c r="AD6" s="141">
        <f t="shared" si="4"/>
        <v>87429</v>
      </c>
      <c r="AE6" s="141">
        <f t="shared" si="4"/>
        <v>86714</v>
      </c>
      <c r="AF6" s="141">
        <f t="shared" si="4"/>
        <v>0</v>
      </c>
      <c r="AG6" s="141">
        <f t="shared" si="4"/>
        <v>12651</v>
      </c>
      <c r="AH6" s="141">
        <f t="shared" si="4"/>
        <v>22532</v>
      </c>
      <c r="AI6" s="141">
        <f t="shared" si="4"/>
        <v>22532</v>
      </c>
      <c r="AJ6" s="141">
        <f t="shared" si="4"/>
        <v>22532</v>
      </c>
    </row>
    <row r="7" spans="1:36" s="5" customFormat="1" ht="16.350000000000001" customHeight="1">
      <c r="A7" s="306"/>
      <c r="B7" s="155" t="s">
        <v>950</v>
      </c>
      <c r="C7" s="155" t="s">
        <v>3</v>
      </c>
      <c r="D7" s="156">
        <f>SUM(D8:D11)</f>
        <v>2152</v>
      </c>
      <c r="E7" s="156">
        <f>SUM(E8:E11)</f>
        <v>755463</v>
      </c>
      <c r="F7" s="156">
        <v>4045</v>
      </c>
      <c r="G7" s="156">
        <v>8793</v>
      </c>
      <c r="H7" s="156">
        <v>3997</v>
      </c>
      <c r="I7" s="156">
        <v>8488</v>
      </c>
      <c r="J7" s="156">
        <f t="shared" ref="J7:J12" si="5">H7</f>
        <v>3997</v>
      </c>
      <c r="K7" s="156">
        <v>8581</v>
      </c>
      <c r="L7" s="157"/>
      <c r="M7" s="157"/>
      <c r="N7" s="157"/>
      <c r="O7" s="168"/>
      <c r="P7" s="158"/>
      <c r="Q7" s="164"/>
      <c r="R7" s="164"/>
      <c r="S7" s="164"/>
      <c r="T7" s="164"/>
      <c r="U7" s="164"/>
      <c r="V7" s="159">
        <f t="shared" ref="V7:V83" si="6">AA7+AF7</f>
        <v>8581</v>
      </c>
      <c r="W7" s="159">
        <f t="shared" ref="W7:W83" si="7">AB7+AG7</f>
        <v>8239</v>
      </c>
      <c r="X7" s="159">
        <f t="shared" ref="X7:X83" si="8">AC7+AH7</f>
        <v>8208</v>
      </c>
      <c r="Y7" s="159">
        <f t="shared" ref="Y7:Y83" si="9">AD7+AI7</f>
        <v>8179</v>
      </c>
      <c r="Z7" s="160">
        <f t="shared" ref="Z7:Z83" si="10">AE7+AJ7</f>
        <v>8112</v>
      </c>
      <c r="AA7" s="144">
        <f t="shared" si="1"/>
        <v>8581</v>
      </c>
      <c r="AB7" s="145">
        <f>VLOOKUP($B7,'[5]1.2.생잔모형산출결과'!$B$13:$H$36,3,FALSE)</f>
        <v>8239</v>
      </c>
      <c r="AC7" s="145">
        <f>VLOOKUP($B7,'[5]1.2.생잔모형산출결과'!$B$13:$H$36,4,FALSE)</f>
        <v>8208</v>
      </c>
      <c r="AD7" s="145">
        <f>VLOOKUP($B7,'[5]1.2.생잔모형산출결과'!$B$13:$H$36,5,FALSE)</f>
        <v>8179</v>
      </c>
      <c r="AE7" s="144">
        <f>VLOOKUP($B7,'[5]1.2.생잔모형산출결과'!$B$13:$H$36,6,FALSE)</f>
        <v>8112</v>
      </c>
      <c r="AF7" s="144">
        <f>SUM(AF8:AF11)</f>
        <v>0</v>
      </c>
      <c r="AG7" s="144">
        <f>SUM(AG8:AG11)</f>
        <v>0</v>
      </c>
      <c r="AH7" s="144">
        <f>SUM(AH8:AH11)</f>
        <v>0</v>
      </c>
      <c r="AI7" s="144">
        <f>SUM(AI8:AI11)</f>
        <v>0</v>
      </c>
      <c r="AJ7" s="144">
        <f>SUM(AJ8:AJ11)</f>
        <v>0</v>
      </c>
    </row>
    <row r="8" spans="1:36" s="5" customFormat="1" ht="16.350000000000001" customHeight="1">
      <c r="A8" s="306" t="str">
        <f t="shared" ref="A8:A47" si="11">B8</f>
        <v>자산동</v>
      </c>
      <c r="B8" s="328" t="s">
        <v>950</v>
      </c>
      <c r="C8" s="52" t="s">
        <v>5</v>
      </c>
      <c r="D8" s="53">
        <f>'[6]마을별 용수수요량'!D8</f>
        <v>0</v>
      </c>
      <c r="E8" s="53">
        <f>'[6]마을별 용수수요량'!E8</f>
        <v>0</v>
      </c>
      <c r="F8" s="53">
        <v>317</v>
      </c>
      <c r="G8" s="53">
        <v>612</v>
      </c>
      <c r="H8" s="53">
        <f t="shared" ref="H8:I10" si="12">ROUND(F8*H$7/F$7,0)</f>
        <v>313</v>
      </c>
      <c r="I8" s="53">
        <f t="shared" si="12"/>
        <v>591</v>
      </c>
      <c r="J8" s="53">
        <f t="shared" si="5"/>
        <v>313</v>
      </c>
      <c r="K8" s="53">
        <f>ROUND($K$7*I8/$I$7,0)</f>
        <v>597</v>
      </c>
      <c r="L8" s="54" t="s">
        <v>805</v>
      </c>
      <c r="M8" s="54" t="s">
        <v>622</v>
      </c>
      <c r="N8" s="54" t="s">
        <v>1245</v>
      </c>
      <c r="O8" s="169" t="s">
        <v>1353</v>
      </c>
      <c r="P8" s="55">
        <v>2015</v>
      </c>
      <c r="Q8" s="163" t="str">
        <f t="shared" ref="Q8:Q31" si="13">$L8</f>
        <v>지방</v>
      </c>
      <c r="R8" s="163" t="str">
        <f>Q8</f>
        <v>지방</v>
      </c>
      <c r="S8" s="163" t="str">
        <f t="shared" ref="S8:U8" si="14">R8</f>
        <v>지방</v>
      </c>
      <c r="T8" s="163" t="str">
        <f t="shared" si="14"/>
        <v>지방</v>
      </c>
      <c r="U8" s="163" t="str">
        <f t="shared" si="14"/>
        <v>지방</v>
      </c>
      <c r="V8" s="135">
        <f t="shared" si="6"/>
        <v>597</v>
      </c>
      <c r="W8" s="135">
        <f t="shared" si="7"/>
        <v>573</v>
      </c>
      <c r="X8" s="135">
        <f t="shared" si="8"/>
        <v>571</v>
      </c>
      <c r="Y8" s="135">
        <f t="shared" si="9"/>
        <v>569</v>
      </c>
      <c r="Z8" s="136">
        <f t="shared" si="10"/>
        <v>564</v>
      </c>
      <c r="AA8" s="144">
        <f t="shared" si="1"/>
        <v>597</v>
      </c>
      <c r="AB8" s="145">
        <f t="shared" ref="AB8:AE10" si="15">ROUND(AB$7*$AA8/$AA$7,0)</f>
        <v>573</v>
      </c>
      <c r="AC8" s="145">
        <f t="shared" si="15"/>
        <v>571</v>
      </c>
      <c r="AD8" s="145">
        <f t="shared" si="15"/>
        <v>569</v>
      </c>
      <c r="AE8" s="144">
        <f t="shared" si="15"/>
        <v>564</v>
      </c>
      <c r="AF8" s="144">
        <v>0</v>
      </c>
      <c r="AG8" s="144">
        <v>0</v>
      </c>
      <c r="AH8" s="144">
        <v>0</v>
      </c>
      <c r="AI8" s="144">
        <v>0</v>
      </c>
      <c r="AJ8" s="144">
        <v>0</v>
      </c>
    </row>
    <row r="9" spans="1:36" s="5" customFormat="1" ht="16.350000000000001" customHeight="1">
      <c r="A9" s="306" t="str">
        <f t="shared" si="11"/>
        <v>자산동</v>
      </c>
      <c r="B9" s="328" t="s">
        <v>950</v>
      </c>
      <c r="C9" s="52" t="s">
        <v>6</v>
      </c>
      <c r="D9" s="53">
        <f>'[6]마을별 용수수요량'!D9</f>
        <v>0</v>
      </c>
      <c r="E9" s="53">
        <f>'[6]마을별 용수수요량'!E9</f>
        <v>0</v>
      </c>
      <c r="F9" s="53">
        <v>505</v>
      </c>
      <c r="G9" s="53">
        <v>1029</v>
      </c>
      <c r="H9" s="53">
        <f t="shared" si="12"/>
        <v>499</v>
      </c>
      <c r="I9" s="53">
        <f t="shared" si="12"/>
        <v>993</v>
      </c>
      <c r="J9" s="53">
        <f>H9</f>
        <v>499</v>
      </c>
      <c r="K9" s="53">
        <f>ROUND($K$7*I9/$I$7,0)</f>
        <v>1004</v>
      </c>
      <c r="L9" s="54" t="s">
        <v>805</v>
      </c>
      <c r="M9" s="54" t="s">
        <v>622</v>
      </c>
      <c r="N9" s="54" t="s">
        <v>1245</v>
      </c>
      <c r="O9" s="169" t="s">
        <v>1354</v>
      </c>
      <c r="P9" s="55">
        <v>2015</v>
      </c>
      <c r="Q9" s="163" t="str">
        <f t="shared" si="13"/>
        <v>지방</v>
      </c>
      <c r="R9" s="163" t="str">
        <f t="shared" ref="R9:U9" si="16">Q9</f>
        <v>지방</v>
      </c>
      <c r="S9" s="163" t="str">
        <f t="shared" si="16"/>
        <v>지방</v>
      </c>
      <c r="T9" s="163" t="str">
        <f t="shared" si="16"/>
        <v>지방</v>
      </c>
      <c r="U9" s="163" t="str">
        <f t="shared" si="16"/>
        <v>지방</v>
      </c>
      <c r="V9" s="135">
        <f t="shared" si="6"/>
        <v>1004</v>
      </c>
      <c r="W9" s="135">
        <f t="shared" si="7"/>
        <v>964</v>
      </c>
      <c r="X9" s="135">
        <f t="shared" si="8"/>
        <v>960</v>
      </c>
      <c r="Y9" s="135">
        <f t="shared" si="9"/>
        <v>957</v>
      </c>
      <c r="Z9" s="136">
        <f t="shared" si="10"/>
        <v>949</v>
      </c>
      <c r="AA9" s="144">
        <f t="shared" si="1"/>
        <v>1004</v>
      </c>
      <c r="AB9" s="145">
        <f t="shared" si="15"/>
        <v>964</v>
      </c>
      <c r="AC9" s="145">
        <f t="shared" si="15"/>
        <v>960</v>
      </c>
      <c r="AD9" s="145">
        <f t="shared" si="15"/>
        <v>957</v>
      </c>
      <c r="AE9" s="144">
        <f t="shared" si="15"/>
        <v>949</v>
      </c>
      <c r="AF9" s="144">
        <v>0</v>
      </c>
      <c r="AG9" s="144">
        <v>0</v>
      </c>
      <c r="AH9" s="144">
        <v>0</v>
      </c>
      <c r="AI9" s="144">
        <v>0</v>
      </c>
      <c r="AJ9" s="144">
        <v>0</v>
      </c>
    </row>
    <row r="10" spans="1:36" s="5" customFormat="1" ht="16.350000000000001" customHeight="1">
      <c r="A10" s="306" t="str">
        <f t="shared" si="11"/>
        <v>자산동</v>
      </c>
      <c r="B10" s="328" t="s">
        <v>950</v>
      </c>
      <c r="C10" s="52" t="s">
        <v>7</v>
      </c>
      <c r="D10" s="53">
        <f>'[6]마을별 용수수요량'!D10</f>
        <v>1206</v>
      </c>
      <c r="E10" s="53">
        <f>'[6]마을별 용수수요량'!E10</f>
        <v>442502</v>
      </c>
      <c r="F10" s="53">
        <v>1840</v>
      </c>
      <c r="G10" s="53">
        <v>3991</v>
      </c>
      <c r="H10" s="53">
        <f t="shared" si="12"/>
        <v>1818</v>
      </c>
      <c r="I10" s="53">
        <f t="shared" si="12"/>
        <v>3853</v>
      </c>
      <c r="J10" s="53">
        <f>H10</f>
        <v>1818</v>
      </c>
      <c r="K10" s="53">
        <f>ROUND($K$7*I10/$I$7,0)</f>
        <v>3895</v>
      </c>
      <c r="L10" s="54" t="s">
        <v>805</v>
      </c>
      <c r="M10" s="54" t="s">
        <v>622</v>
      </c>
      <c r="N10" s="54" t="s">
        <v>949</v>
      </c>
      <c r="O10" s="169" t="s">
        <v>1356</v>
      </c>
      <c r="P10" s="55">
        <v>2015</v>
      </c>
      <c r="Q10" s="163" t="str">
        <f t="shared" si="13"/>
        <v>지방</v>
      </c>
      <c r="R10" s="163" t="str">
        <f t="shared" ref="R10:U10" si="17">Q10</f>
        <v>지방</v>
      </c>
      <c r="S10" s="163" t="str">
        <f t="shared" si="17"/>
        <v>지방</v>
      </c>
      <c r="T10" s="163" t="str">
        <f t="shared" si="17"/>
        <v>지방</v>
      </c>
      <c r="U10" s="163" t="str">
        <f t="shared" si="17"/>
        <v>지방</v>
      </c>
      <c r="V10" s="135">
        <f t="shared" si="6"/>
        <v>3895</v>
      </c>
      <c r="W10" s="135">
        <f t="shared" si="7"/>
        <v>3740</v>
      </c>
      <c r="X10" s="135">
        <f t="shared" si="8"/>
        <v>3726</v>
      </c>
      <c r="Y10" s="135">
        <f t="shared" si="9"/>
        <v>3713</v>
      </c>
      <c r="Z10" s="136">
        <f t="shared" si="10"/>
        <v>3682</v>
      </c>
      <c r="AA10" s="144">
        <f t="shared" si="1"/>
        <v>3895</v>
      </c>
      <c r="AB10" s="145">
        <f t="shared" si="15"/>
        <v>3740</v>
      </c>
      <c r="AC10" s="145">
        <f t="shared" si="15"/>
        <v>3726</v>
      </c>
      <c r="AD10" s="145">
        <f t="shared" si="15"/>
        <v>3713</v>
      </c>
      <c r="AE10" s="144">
        <f t="shared" si="15"/>
        <v>3682</v>
      </c>
      <c r="AF10" s="144">
        <v>0</v>
      </c>
      <c r="AG10" s="144">
        <v>0</v>
      </c>
      <c r="AH10" s="144">
        <v>0</v>
      </c>
      <c r="AI10" s="144">
        <v>0</v>
      </c>
      <c r="AJ10" s="144">
        <v>0</v>
      </c>
    </row>
    <row r="11" spans="1:36" s="5" customFormat="1" ht="16.350000000000001" customHeight="1">
      <c r="A11" s="306" t="str">
        <f t="shared" si="11"/>
        <v>자산동</v>
      </c>
      <c r="B11" s="329" t="s">
        <v>950</v>
      </c>
      <c r="C11" s="52" t="s">
        <v>8</v>
      </c>
      <c r="D11" s="53">
        <f>'[6]마을별 용수수요량'!D11</f>
        <v>946</v>
      </c>
      <c r="E11" s="53">
        <f>'[6]마을별 용수수요량'!E11</f>
        <v>312961</v>
      </c>
      <c r="F11" s="53">
        <v>1383</v>
      </c>
      <c r="G11" s="53">
        <v>3161</v>
      </c>
      <c r="H11" s="53">
        <f>H7-SUM(H8:H10)</f>
        <v>1367</v>
      </c>
      <c r="I11" s="53">
        <f>I7-SUM(I8:I10)</f>
        <v>3051</v>
      </c>
      <c r="J11" s="53">
        <f>J7-SUM(J8:J10)</f>
        <v>1367</v>
      </c>
      <c r="K11" s="53">
        <f>K7-SUM(K8:K10)</f>
        <v>3085</v>
      </c>
      <c r="L11" s="54" t="s">
        <v>805</v>
      </c>
      <c r="M11" s="54" t="s">
        <v>622</v>
      </c>
      <c r="N11" s="54" t="s">
        <v>949</v>
      </c>
      <c r="O11" s="169" t="s">
        <v>1357</v>
      </c>
      <c r="P11" s="55">
        <v>2015</v>
      </c>
      <c r="Q11" s="163" t="str">
        <f t="shared" si="13"/>
        <v>지방</v>
      </c>
      <c r="R11" s="163" t="str">
        <f t="shared" ref="R11:U11" si="18">Q11</f>
        <v>지방</v>
      </c>
      <c r="S11" s="163" t="str">
        <f t="shared" si="18"/>
        <v>지방</v>
      </c>
      <c r="T11" s="163" t="str">
        <f t="shared" si="18"/>
        <v>지방</v>
      </c>
      <c r="U11" s="163" t="str">
        <f t="shared" si="18"/>
        <v>지방</v>
      </c>
      <c r="V11" s="135">
        <f t="shared" si="6"/>
        <v>3085</v>
      </c>
      <c r="W11" s="135">
        <f t="shared" si="7"/>
        <v>2962</v>
      </c>
      <c r="X11" s="135">
        <f t="shared" si="8"/>
        <v>2951</v>
      </c>
      <c r="Y11" s="135">
        <f t="shared" si="9"/>
        <v>2940</v>
      </c>
      <c r="Z11" s="136">
        <f t="shared" si="10"/>
        <v>2917</v>
      </c>
      <c r="AA11" s="144">
        <f t="shared" si="1"/>
        <v>3085</v>
      </c>
      <c r="AB11" s="135">
        <f>AB7-SUM(AB8:AB10)</f>
        <v>2962</v>
      </c>
      <c r="AC11" s="135">
        <f>AC7-SUM(AC8:AC10)</f>
        <v>2951</v>
      </c>
      <c r="AD11" s="135">
        <f>AD7-SUM(AD8:AD10)</f>
        <v>2940</v>
      </c>
      <c r="AE11" s="144">
        <f>AE7-SUM(AE8:AE10)</f>
        <v>2917</v>
      </c>
      <c r="AF11" s="144">
        <v>0</v>
      </c>
      <c r="AG11" s="144">
        <v>0</v>
      </c>
      <c r="AH11" s="144">
        <v>0</v>
      </c>
      <c r="AI11" s="144">
        <v>0</v>
      </c>
      <c r="AJ11" s="144">
        <v>0</v>
      </c>
    </row>
    <row r="12" spans="1:36" s="5" customFormat="1" ht="16.350000000000001" customHeight="1">
      <c r="A12" s="306"/>
      <c r="B12" s="155" t="s">
        <v>1128</v>
      </c>
      <c r="C12" s="155" t="s">
        <v>1129</v>
      </c>
      <c r="D12" s="156">
        <f>SUM(D13:D17)</f>
        <v>3154</v>
      </c>
      <c r="E12" s="156">
        <f>SUM(E13:E17)</f>
        <v>1116510</v>
      </c>
      <c r="F12" s="156">
        <v>4828</v>
      </c>
      <c r="G12" s="156">
        <v>10403</v>
      </c>
      <c r="H12" s="156">
        <v>4785</v>
      </c>
      <c r="I12" s="156">
        <v>9873</v>
      </c>
      <c r="J12" s="156">
        <f t="shared" si="5"/>
        <v>4785</v>
      </c>
      <c r="K12" s="156">
        <v>9953</v>
      </c>
      <c r="L12" s="157"/>
      <c r="M12" s="157"/>
      <c r="N12" s="157"/>
      <c r="O12" s="168"/>
      <c r="P12" s="158"/>
      <c r="Q12" s="164"/>
      <c r="R12" s="164"/>
      <c r="S12" s="164"/>
      <c r="T12" s="164"/>
      <c r="U12" s="164"/>
      <c r="V12" s="159">
        <f t="shared" si="6"/>
        <v>9953</v>
      </c>
      <c r="W12" s="159">
        <f t="shared" si="7"/>
        <v>9556</v>
      </c>
      <c r="X12" s="159">
        <f t="shared" si="8"/>
        <v>9520</v>
      </c>
      <c r="Y12" s="159">
        <f t="shared" si="9"/>
        <v>9487</v>
      </c>
      <c r="Z12" s="160">
        <f t="shared" si="10"/>
        <v>9409</v>
      </c>
      <c r="AA12" s="144">
        <f t="shared" si="1"/>
        <v>9953</v>
      </c>
      <c r="AB12" s="145">
        <f>VLOOKUP($B12,'[5]1.2.생잔모형산출결과'!$B$13:$H$36,3,FALSE)</f>
        <v>9556</v>
      </c>
      <c r="AC12" s="145">
        <f>VLOOKUP($B12,'[5]1.2.생잔모형산출결과'!$B$13:$H$36,4,FALSE)</f>
        <v>9520</v>
      </c>
      <c r="AD12" s="145">
        <f>VLOOKUP($B12,'[5]1.2.생잔모형산출결과'!$B$13:$H$36,5,FALSE)</f>
        <v>9487</v>
      </c>
      <c r="AE12" s="144">
        <f>VLOOKUP($B12,'[5]1.2.생잔모형산출결과'!$B$13:$H$36,6,FALSE)</f>
        <v>9409</v>
      </c>
      <c r="AF12" s="144">
        <f>SUM(AF13:AF17)</f>
        <v>0</v>
      </c>
      <c r="AG12" s="144">
        <f>SUM(AG13:AG17)</f>
        <v>0</v>
      </c>
      <c r="AH12" s="144">
        <f>SUM(AH13:AH17)</f>
        <v>0</v>
      </c>
      <c r="AI12" s="144">
        <f>SUM(AI13:AI17)</f>
        <v>0</v>
      </c>
      <c r="AJ12" s="144">
        <f>SUM(AJ13:AJ17)</f>
        <v>0</v>
      </c>
    </row>
    <row r="13" spans="1:36" s="5" customFormat="1" ht="16.350000000000001" customHeight="1">
      <c r="A13" s="306" t="str">
        <f t="shared" si="11"/>
        <v>평화남산동</v>
      </c>
      <c r="B13" s="328" t="s">
        <v>9</v>
      </c>
      <c r="C13" s="52" t="s">
        <v>10</v>
      </c>
      <c r="D13" s="53">
        <f>'[6]마을별 용수수요량'!D13</f>
        <v>393</v>
      </c>
      <c r="E13" s="53">
        <f>'[6]마을별 용수수요량'!E13</f>
        <v>283275</v>
      </c>
      <c r="F13" s="53">
        <v>1106</v>
      </c>
      <c r="G13" s="53">
        <v>2316</v>
      </c>
      <c r="H13" s="53">
        <f t="shared" ref="H13:I16" si="19">ROUND(F13*H$12/F$12,0)</f>
        <v>1096</v>
      </c>
      <c r="I13" s="53">
        <f t="shared" si="19"/>
        <v>2198</v>
      </c>
      <c r="J13" s="53">
        <f>H13</f>
        <v>1096</v>
      </c>
      <c r="K13" s="53">
        <f>ROUND($K$12*I13/$I$12,0)</f>
        <v>2216</v>
      </c>
      <c r="L13" s="54" t="s">
        <v>805</v>
      </c>
      <c r="M13" s="54" t="s">
        <v>622</v>
      </c>
      <c r="N13" s="54" t="s">
        <v>747</v>
      </c>
      <c r="O13" s="278" t="s">
        <v>1407</v>
      </c>
      <c r="P13" s="55">
        <v>2015</v>
      </c>
      <c r="Q13" s="163" t="str">
        <f t="shared" si="13"/>
        <v>지방</v>
      </c>
      <c r="R13" s="163" t="str">
        <f t="shared" ref="R13:U13" si="20">Q13</f>
        <v>지방</v>
      </c>
      <c r="S13" s="163" t="str">
        <f t="shared" si="20"/>
        <v>지방</v>
      </c>
      <c r="T13" s="163" t="str">
        <f t="shared" si="20"/>
        <v>지방</v>
      </c>
      <c r="U13" s="163" t="str">
        <f t="shared" si="20"/>
        <v>지방</v>
      </c>
      <c r="V13" s="135">
        <f t="shared" si="6"/>
        <v>2216</v>
      </c>
      <c r="W13" s="135">
        <f t="shared" si="7"/>
        <v>2128</v>
      </c>
      <c r="X13" s="135">
        <f t="shared" si="8"/>
        <v>2120</v>
      </c>
      <c r="Y13" s="135">
        <f t="shared" si="9"/>
        <v>2112</v>
      </c>
      <c r="Z13" s="136">
        <f t="shared" si="10"/>
        <v>2095</v>
      </c>
      <c r="AA13" s="144">
        <f t="shared" si="1"/>
        <v>2216</v>
      </c>
      <c r="AB13" s="145">
        <f t="shared" ref="AB13:AE16" si="21">ROUND(AB$12*$AA13/$AA$12,0)</f>
        <v>2128</v>
      </c>
      <c r="AC13" s="145">
        <f t="shared" si="21"/>
        <v>2120</v>
      </c>
      <c r="AD13" s="145">
        <f t="shared" si="21"/>
        <v>2112</v>
      </c>
      <c r="AE13" s="144">
        <f t="shared" si="21"/>
        <v>2095</v>
      </c>
      <c r="AF13" s="144">
        <v>0</v>
      </c>
      <c r="AG13" s="144">
        <v>0</v>
      </c>
      <c r="AH13" s="144">
        <v>0</v>
      </c>
      <c r="AI13" s="144">
        <v>0</v>
      </c>
      <c r="AJ13" s="144">
        <v>0</v>
      </c>
    </row>
    <row r="14" spans="1:36" s="5" customFormat="1" ht="16.350000000000001" customHeight="1">
      <c r="A14" s="306" t="str">
        <f t="shared" si="11"/>
        <v>평화남산동</v>
      </c>
      <c r="B14" s="328" t="s">
        <v>9</v>
      </c>
      <c r="C14" s="52" t="s">
        <v>10</v>
      </c>
      <c r="D14" s="53">
        <f>'[6]마을별 용수수요량'!D14</f>
        <v>1094</v>
      </c>
      <c r="E14" s="53">
        <f>'[6]마을별 용수수요량'!E14</f>
        <v>368391</v>
      </c>
      <c r="F14" s="288">
        <f>2422*D14/($D$14+$D$15+$D$16)</f>
        <v>1450.2835249042146</v>
      </c>
      <c r="G14" s="288">
        <f>5070*D14/($D$14+$D$15+$D$16)</f>
        <v>3035.8949096880133</v>
      </c>
      <c r="H14" s="53">
        <f t="shared" si="19"/>
        <v>1437</v>
      </c>
      <c r="I14" s="53">
        <f t="shared" si="19"/>
        <v>2881</v>
      </c>
      <c r="J14" s="53">
        <f>H14</f>
        <v>1437</v>
      </c>
      <c r="K14" s="53">
        <f>ROUND($K$12*I14/$I$12,0)</f>
        <v>2904</v>
      </c>
      <c r="L14" s="54" t="s">
        <v>805</v>
      </c>
      <c r="M14" s="54" t="s">
        <v>622</v>
      </c>
      <c r="N14" s="54" t="s">
        <v>748</v>
      </c>
      <c r="O14" s="278" t="s">
        <v>1408</v>
      </c>
      <c r="P14" s="55">
        <v>2015</v>
      </c>
      <c r="Q14" s="163" t="str">
        <f t="shared" si="13"/>
        <v>지방</v>
      </c>
      <c r="R14" s="163" t="str">
        <f t="shared" ref="R14:U14" si="22">Q14</f>
        <v>지방</v>
      </c>
      <c r="S14" s="163" t="str">
        <f t="shared" si="22"/>
        <v>지방</v>
      </c>
      <c r="T14" s="163" t="str">
        <f t="shared" si="22"/>
        <v>지방</v>
      </c>
      <c r="U14" s="163" t="str">
        <f t="shared" si="22"/>
        <v>지방</v>
      </c>
      <c r="V14" s="135">
        <f t="shared" si="6"/>
        <v>2904</v>
      </c>
      <c r="W14" s="135">
        <f t="shared" si="7"/>
        <v>2788</v>
      </c>
      <c r="X14" s="135">
        <f t="shared" si="8"/>
        <v>2778</v>
      </c>
      <c r="Y14" s="135">
        <f t="shared" si="9"/>
        <v>2768</v>
      </c>
      <c r="Z14" s="136">
        <f t="shared" si="10"/>
        <v>2745</v>
      </c>
      <c r="AA14" s="144">
        <f t="shared" si="1"/>
        <v>2904</v>
      </c>
      <c r="AB14" s="145">
        <f t="shared" si="21"/>
        <v>2788</v>
      </c>
      <c r="AC14" s="145">
        <f t="shared" si="21"/>
        <v>2778</v>
      </c>
      <c r="AD14" s="145">
        <f t="shared" si="21"/>
        <v>2768</v>
      </c>
      <c r="AE14" s="144">
        <f t="shared" si="21"/>
        <v>2745</v>
      </c>
      <c r="AF14" s="144">
        <v>0</v>
      </c>
      <c r="AG14" s="144">
        <v>0</v>
      </c>
      <c r="AH14" s="144">
        <v>0</v>
      </c>
      <c r="AI14" s="144">
        <v>0</v>
      </c>
      <c r="AJ14" s="144">
        <v>0</v>
      </c>
    </row>
    <row r="15" spans="1:36" s="5" customFormat="1" ht="16.350000000000001" customHeight="1">
      <c r="A15" s="306" t="str">
        <f t="shared" ref="A15:A16" si="23">B15</f>
        <v>평화남산동</v>
      </c>
      <c r="B15" s="328" t="s">
        <v>9</v>
      </c>
      <c r="C15" s="52" t="s">
        <v>10</v>
      </c>
      <c r="D15" s="53">
        <f>'[6]마을별 용수수요량'!D15</f>
        <v>545</v>
      </c>
      <c r="E15" s="53">
        <f>'[6]마을별 용수수요량'!E15</f>
        <v>170781</v>
      </c>
      <c r="F15" s="288">
        <f>2422*D15/($D$14+$D$15+$D$16)</f>
        <v>722.49042145593864</v>
      </c>
      <c r="G15" s="288">
        <f>5070*D15/($D$14+$D$15+$D$16)</f>
        <v>1512.3973727422003</v>
      </c>
      <c r="H15" s="53">
        <f t="shared" si="19"/>
        <v>716</v>
      </c>
      <c r="I15" s="53">
        <f t="shared" si="19"/>
        <v>1435</v>
      </c>
      <c r="J15" s="53">
        <f>H15</f>
        <v>716</v>
      </c>
      <c r="K15" s="53">
        <f>ROUND($K$12*I15/$I$12,0)</f>
        <v>1447</v>
      </c>
      <c r="L15" s="54" t="s">
        <v>804</v>
      </c>
      <c r="M15" s="54" t="s">
        <v>622</v>
      </c>
      <c r="N15" s="54" t="s">
        <v>623</v>
      </c>
      <c r="O15" s="278" t="s">
        <v>1454</v>
      </c>
      <c r="P15" s="55">
        <v>2015</v>
      </c>
      <c r="Q15" s="163" t="str">
        <f t="shared" si="13"/>
        <v>지방</v>
      </c>
      <c r="R15" s="163" t="str">
        <f t="shared" ref="R15:R16" si="24">Q15</f>
        <v>지방</v>
      </c>
      <c r="S15" s="163" t="str">
        <f t="shared" ref="S15:S16" si="25">R15</f>
        <v>지방</v>
      </c>
      <c r="T15" s="163" t="str">
        <f t="shared" ref="T15:T16" si="26">S15</f>
        <v>지방</v>
      </c>
      <c r="U15" s="163" t="str">
        <f t="shared" ref="U15:U16" si="27">T15</f>
        <v>지방</v>
      </c>
      <c r="V15" s="135">
        <f t="shared" ref="V15:V16" si="28">AA15+AF15</f>
        <v>1447</v>
      </c>
      <c r="W15" s="135">
        <f t="shared" ref="W15:W16" si="29">AB15+AG15</f>
        <v>1389</v>
      </c>
      <c r="X15" s="135">
        <f t="shared" ref="X15:X16" si="30">AC15+AH15</f>
        <v>1384</v>
      </c>
      <c r="Y15" s="135">
        <f t="shared" ref="Y15:Y16" si="31">AD15+AI15</f>
        <v>1379</v>
      </c>
      <c r="Z15" s="136">
        <f t="shared" ref="Z15:Z16" si="32">AE15+AJ15</f>
        <v>1368</v>
      </c>
      <c r="AA15" s="144">
        <f t="shared" ref="AA15:AA16" si="33">K15</f>
        <v>1447</v>
      </c>
      <c r="AB15" s="145">
        <f t="shared" si="21"/>
        <v>1389</v>
      </c>
      <c r="AC15" s="145">
        <f t="shared" si="21"/>
        <v>1384</v>
      </c>
      <c r="AD15" s="145">
        <f t="shared" si="21"/>
        <v>1379</v>
      </c>
      <c r="AE15" s="144">
        <f t="shared" si="21"/>
        <v>1368</v>
      </c>
      <c r="AF15" s="144"/>
      <c r="AG15" s="144"/>
      <c r="AH15" s="144"/>
      <c r="AI15" s="144"/>
      <c r="AJ15" s="144"/>
    </row>
    <row r="16" spans="1:36" s="5" customFormat="1" ht="16.350000000000001" customHeight="1">
      <c r="A16" s="306" t="str">
        <f t="shared" si="23"/>
        <v>평화남산동</v>
      </c>
      <c r="B16" s="328" t="s">
        <v>9</v>
      </c>
      <c r="C16" s="52" t="s">
        <v>10</v>
      </c>
      <c r="D16" s="53">
        <f>'[6]마을별 용수수요량'!D16</f>
        <v>188</v>
      </c>
      <c r="E16" s="53">
        <f>'[6]마을별 용수수요량'!E16</f>
        <v>48743</v>
      </c>
      <c r="F16" s="288">
        <f>2422*D16/($D$14+$D$15+$D$16)</f>
        <v>249.22605363984675</v>
      </c>
      <c r="G16" s="288">
        <f>5070*D16/($D$14+$D$15+$D$16)</f>
        <v>521.7077175697865</v>
      </c>
      <c r="H16" s="53">
        <f t="shared" si="19"/>
        <v>247</v>
      </c>
      <c r="I16" s="53">
        <f t="shared" si="19"/>
        <v>495</v>
      </c>
      <c r="J16" s="53">
        <f>H16</f>
        <v>247</v>
      </c>
      <c r="K16" s="53">
        <f>ROUND($K$12*I16/$I$12,0)</f>
        <v>499</v>
      </c>
      <c r="L16" s="54" t="s">
        <v>804</v>
      </c>
      <c r="M16" s="54" t="s">
        <v>622</v>
      </c>
      <c r="N16" s="54" t="s">
        <v>623</v>
      </c>
      <c r="O16" s="278" t="s">
        <v>1455</v>
      </c>
      <c r="P16" s="55">
        <v>2015</v>
      </c>
      <c r="Q16" s="163" t="str">
        <f t="shared" si="13"/>
        <v>지방</v>
      </c>
      <c r="R16" s="163" t="str">
        <f t="shared" si="24"/>
        <v>지방</v>
      </c>
      <c r="S16" s="163" t="str">
        <f t="shared" si="25"/>
        <v>지방</v>
      </c>
      <c r="T16" s="163" t="str">
        <f t="shared" si="26"/>
        <v>지방</v>
      </c>
      <c r="U16" s="163" t="str">
        <f t="shared" si="27"/>
        <v>지방</v>
      </c>
      <c r="V16" s="135">
        <f t="shared" si="28"/>
        <v>499</v>
      </c>
      <c r="W16" s="135">
        <f t="shared" si="29"/>
        <v>479</v>
      </c>
      <c r="X16" s="135">
        <f t="shared" si="30"/>
        <v>477</v>
      </c>
      <c r="Y16" s="135">
        <f t="shared" si="31"/>
        <v>476</v>
      </c>
      <c r="Z16" s="136">
        <f t="shared" si="32"/>
        <v>472</v>
      </c>
      <c r="AA16" s="144">
        <f t="shared" si="33"/>
        <v>499</v>
      </c>
      <c r="AB16" s="145">
        <f t="shared" si="21"/>
        <v>479</v>
      </c>
      <c r="AC16" s="145">
        <f t="shared" si="21"/>
        <v>477</v>
      </c>
      <c r="AD16" s="145">
        <f t="shared" si="21"/>
        <v>476</v>
      </c>
      <c r="AE16" s="144">
        <f t="shared" si="21"/>
        <v>472</v>
      </c>
      <c r="AF16" s="144"/>
      <c r="AG16" s="144"/>
      <c r="AH16" s="144"/>
      <c r="AI16" s="144"/>
      <c r="AJ16" s="144"/>
    </row>
    <row r="17" spans="1:36" s="5" customFormat="1" ht="16.350000000000001" customHeight="1">
      <c r="A17" s="306" t="str">
        <f t="shared" si="11"/>
        <v>평화남산동</v>
      </c>
      <c r="B17" s="329" t="s">
        <v>9</v>
      </c>
      <c r="C17" s="52" t="s">
        <v>11</v>
      </c>
      <c r="D17" s="53">
        <f>'[6]마을별 용수수요량'!D17</f>
        <v>934</v>
      </c>
      <c r="E17" s="53">
        <f>'[6]마을별 용수수요량'!E17</f>
        <v>245320</v>
      </c>
      <c r="F17" s="53">
        <v>1300</v>
      </c>
      <c r="G17" s="53">
        <v>3017</v>
      </c>
      <c r="H17" s="53">
        <f>H12-SUM(H13:H14)</f>
        <v>2252</v>
      </c>
      <c r="I17" s="53">
        <f>I12-SUM(I13:I14)</f>
        <v>4794</v>
      </c>
      <c r="J17" s="53">
        <f>J12-SUM(J13:J16)</f>
        <v>1289</v>
      </c>
      <c r="K17" s="53">
        <f>K12-SUM(K13:K16)</f>
        <v>2887</v>
      </c>
      <c r="L17" s="54" t="s">
        <v>805</v>
      </c>
      <c r="M17" s="54" t="s">
        <v>622</v>
      </c>
      <c r="N17" s="54" t="s">
        <v>749</v>
      </c>
      <c r="O17" s="278" t="s">
        <v>1358</v>
      </c>
      <c r="P17" s="55">
        <v>2015</v>
      </c>
      <c r="Q17" s="163" t="str">
        <f t="shared" si="13"/>
        <v>지방</v>
      </c>
      <c r="R17" s="163" t="str">
        <f t="shared" ref="R17:U17" si="34">Q17</f>
        <v>지방</v>
      </c>
      <c r="S17" s="163" t="str">
        <f t="shared" si="34"/>
        <v>지방</v>
      </c>
      <c r="T17" s="163" t="str">
        <f t="shared" si="34"/>
        <v>지방</v>
      </c>
      <c r="U17" s="163" t="str">
        <f t="shared" si="34"/>
        <v>지방</v>
      </c>
      <c r="V17" s="135">
        <f>AA17+AF17</f>
        <v>2887</v>
      </c>
      <c r="W17" s="135">
        <f t="shared" si="7"/>
        <v>2772</v>
      </c>
      <c r="X17" s="135">
        <f t="shared" si="8"/>
        <v>2761</v>
      </c>
      <c r="Y17" s="135">
        <f t="shared" si="9"/>
        <v>2752</v>
      </c>
      <c r="Z17" s="136">
        <f t="shared" si="10"/>
        <v>2729</v>
      </c>
      <c r="AA17" s="144">
        <f>K17</f>
        <v>2887</v>
      </c>
      <c r="AB17" s="135">
        <f>AB12-SUM(AB13:AB16)</f>
        <v>2772</v>
      </c>
      <c r="AC17" s="135">
        <f>AC12-SUM(AC13:AC16)</f>
        <v>2761</v>
      </c>
      <c r="AD17" s="135">
        <f>AD12-SUM(AD13:AD16)</f>
        <v>2752</v>
      </c>
      <c r="AE17" s="135">
        <f>AE12-SUM(AE13:AE16)</f>
        <v>2729</v>
      </c>
      <c r="AF17" s="144">
        <v>0</v>
      </c>
      <c r="AG17" s="144">
        <v>0</v>
      </c>
      <c r="AH17" s="144">
        <v>0</v>
      </c>
      <c r="AI17" s="144">
        <v>0</v>
      </c>
      <c r="AJ17" s="144">
        <v>0</v>
      </c>
    </row>
    <row r="18" spans="1:36" s="5" customFormat="1" ht="16.350000000000001" customHeight="1">
      <c r="A18" s="306"/>
      <c r="B18" s="155" t="s">
        <v>1130</v>
      </c>
      <c r="C18" s="155" t="s">
        <v>1131</v>
      </c>
      <c r="D18" s="156">
        <f>SUM(D19:D21)</f>
        <v>1347</v>
      </c>
      <c r="E18" s="156">
        <f>SUM(E19:E21)</f>
        <v>501666</v>
      </c>
      <c r="F18" s="156">
        <v>2256</v>
      </c>
      <c r="G18" s="156">
        <v>5004</v>
      </c>
      <c r="H18" s="156">
        <v>2262</v>
      </c>
      <c r="I18" s="156">
        <v>4960</v>
      </c>
      <c r="J18" s="156">
        <f t="shared" ref="J18:J33" si="35">H18</f>
        <v>2262</v>
      </c>
      <c r="K18" s="156">
        <v>4993</v>
      </c>
      <c r="L18" s="157"/>
      <c r="M18" s="157"/>
      <c r="N18" s="157"/>
      <c r="O18" s="168"/>
      <c r="P18" s="158"/>
      <c r="Q18" s="164"/>
      <c r="R18" s="164"/>
      <c r="S18" s="164"/>
      <c r="T18" s="164"/>
      <c r="U18" s="164"/>
      <c r="V18" s="159">
        <f t="shared" si="6"/>
        <v>4993</v>
      </c>
      <c r="W18" s="159">
        <f t="shared" si="7"/>
        <v>4794</v>
      </c>
      <c r="X18" s="159">
        <f t="shared" si="8"/>
        <v>4776</v>
      </c>
      <c r="Y18" s="159">
        <f t="shared" si="9"/>
        <v>4759</v>
      </c>
      <c r="Z18" s="160">
        <f t="shared" si="10"/>
        <v>4720</v>
      </c>
      <c r="AA18" s="144">
        <f t="shared" si="1"/>
        <v>4993</v>
      </c>
      <c r="AB18" s="145">
        <f>VLOOKUP($B18,'[5]1.2.생잔모형산출결과'!$B$13:$H$36,3,FALSE)</f>
        <v>4794</v>
      </c>
      <c r="AC18" s="145">
        <f>VLOOKUP($B18,'[5]1.2.생잔모형산출결과'!$B$13:$H$36,4,FALSE)</f>
        <v>4776</v>
      </c>
      <c r="AD18" s="145">
        <f>VLOOKUP($B18,'[5]1.2.생잔모형산출결과'!$B$13:$H$36,5,FALSE)</f>
        <v>4759</v>
      </c>
      <c r="AE18" s="144">
        <f>VLOOKUP($B18,'[5]1.2.생잔모형산출결과'!$B$13:$H$36,6,FALSE)</f>
        <v>4720</v>
      </c>
      <c r="AF18" s="144">
        <f>SUM(AF19:AF21)</f>
        <v>0</v>
      </c>
      <c r="AG18" s="144">
        <f>SUM(AG19:AG21)</f>
        <v>0</v>
      </c>
      <c r="AH18" s="144">
        <f>SUM(AH19:AH21)</f>
        <v>0</v>
      </c>
      <c r="AI18" s="144">
        <f>SUM(AI19:AI21)</f>
        <v>0</v>
      </c>
      <c r="AJ18" s="144">
        <f>SUM(AJ19:AJ21)</f>
        <v>0</v>
      </c>
    </row>
    <row r="19" spans="1:36" s="5" customFormat="1" ht="16.350000000000001" customHeight="1">
      <c r="A19" s="306" t="str">
        <f t="shared" si="11"/>
        <v>양금동</v>
      </c>
      <c r="B19" s="328" t="s">
        <v>12</v>
      </c>
      <c r="C19" s="52" t="s">
        <v>13</v>
      </c>
      <c r="D19" s="53">
        <f>'[6]마을별 용수수요량'!D19</f>
        <v>344</v>
      </c>
      <c r="E19" s="53">
        <f>'[6]마을별 용수수요량'!E19</f>
        <v>200951</v>
      </c>
      <c r="F19" s="288">
        <f>1837*D19/($D$19+$D$20)</f>
        <v>626.29137760158574</v>
      </c>
      <c r="G19" s="288">
        <f>4070*E19/($E$19+$E$20)</f>
        <v>1988.9993604038939</v>
      </c>
      <c r="H19" s="53">
        <f>ROUND(F19*H$18/F$18,0)</f>
        <v>628</v>
      </c>
      <c r="I19" s="53">
        <f>ROUND(G19*I$18/G$18,0)</f>
        <v>1972</v>
      </c>
      <c r="J19" s="53">
        <f t="shared" si="35"/>
        <v>628</v>
      </c>
      <c r="K19" s="53">
        <f>ROUND($K$18*I19/$I$18,0)</f>
        <v>1985</v>
      </c>
      <c r="L19" s="54" t="s">
        <v>805</v>
      </c>
      <c r="M19" s="54" t="s">
        <v>622</v>
      </c>
      <c r="N19" s="54" t="s">
        <v>749</v>
      </c>
      <c r="O19" s="169" t="s">
        <v>1450</v>
      </c>
      <c r="P19" s="55">
        <v>2015</v>
      </c>
      <c r="Q19" s="163" t="str">
        <f t="shared" si="13"/>
        <v>지방</v>
      </c>
      <c r="R19" s="163" t="str">
        <f t="shared" ref="R19:U19" si="36">Q19</f>
        <v>지방</v>
      </c>
      <c r="S19" s="163" t="str">
        <f t="shared" si="36"/>
        <v>지방</v>
      </c>
      <c r="T19" s="163" t="str">
        <f t="shared" si="36"/>
        <v>지방</v>
      </c>
      <c r="U19" s="163" t="str">
        <f t="shared" si="36"/>
        <v>지방</v>
      </c>
      <c r="V19" s="135">
        <f t="shared" si="6"/>
        <v>1985</v>
      </c>
      <c r="W19" s="135">
        <f t="shared" si="7"/>
        <v>1906</v>
      </c>
      <c r="X19" s="135">
        <f t="shared" si="8"/>
        <v>1899</v>
      </c>
      <c r="Y19" s="135">
        <f t="shared" si="9"/>
        <v>1892</v>
      </c>
      <c r="Z19" s="136">
        <f t="shared" si="10"/>
        <v>1876</v>
      </c>
      <c r="AA19" s="144">
        <f t="shared" si="1"/>
        <v>1985</v>
      </c>
      <c r="AB19" s="145">
        <f t="shared" ref="AB19:AE20" si="37">ROUND(AB$18*$AA19/$AA$18,0)</f>
        <v>1906</v>
      </c>
      <c r="AC19" s="145">
        <f t="shared" si="37"/>
        <v>1899</v>
      </c>
      <c r="AD19" s="145">
        <f t="shared" si="37"/>
        <v>1892</v>
      </c>
      <c r="AE19" s="144">
        <f t="shared" si="37"/>
        <v>1876</v>
      </c>
      <c r="AF19" s="144">
        <v>0</v>
      </c>
      <c r="AG19" s="144">
        <v>0</v>
      </c>
      <c r="AH19" s="144">
        <v>0</v>
      </c>
      <c r="AI19" s="144">
        <v>0</v>
      </c>
      <c r="AJ19" s="144">
        <v>0</v>
      </c>
    </row>
    <row r="20" spans="1:36" s="5" customFormat="1" ht="16.350000000000001" customHeight="1">
      <c r="A20" s="306" t="str">
        <f t="shared" si="11"/>
        <v>양금동</v>
      </c>
      <c r="B20" s="328" t="s">
        <v>12</v>
      </c>
      <c r="C20" s="52" t="s">
        <v>13</v>
      </c>
      <c r="D20" s="53">
        <f>'[6]마을별 용수수요량'!D20</f>
        <v>665</v>
      </c>
      <c r="E20" s="53">
        <f>'[6]마을별 용수수요량'!E20</f>
        <v>210246</v>
      </c>
      <c r="F20" s="288">
        <f>1837*D20/($D$19+$D$20)</f>
        <v>1210.7086223984143</v>
      </c>
      <c r="G20" s="288">
        <f>4070*E20/($E$19+$E$20)</f>
        <v>2081.0006395961059</v>
      </c>
      <c r="H20" s="53">
        <f>ROUND(F20*H$18/F$18,0)</f>
        <v>1214</v>
      </c>
      <c r="I20" s="53">
        <f>ROUND(G20*I$18/G$18,0)</f>
        <v>2063</v>
      </c>
      <c r="J20" s="53">
        <f t="shared" ref="J20" si="38">H20</f>
        <v>1214</v>
      </c>
      <c r="K20" s="53">
        <f>ROUND($K$18*I20/$I$18,0)</f>
        <v>2077</v>
      </c>
      <c r="L20" s="54" t="s">
        <v>804</v>
      </c>
      <c r="M20" s="54" t="s">
        <v>622</v>
      </c>
      <c r="N20" s="54" t="s">
        <v>623</v>
      </c>
      <c r="O20" s="169" t="s">
        <v>1355</v>
      </c>
      <c r="P20" s="55">
        <v>2015</v>
      </c>
      <c r="Q20" s="163" t="str">
        <f t="shared" si="13"/>
        <v>지방</v>
      </c>
      <c r="R20" s="163" t="str">
        <f t="shared" ref="R20" si="39">Q20</f>
        <v>지방</v>
      </c>
      <c r="S20" s="163" t="str">
        <f t="shared" ref="S20" si="40">R20</f>
        <v>지방</v>
      </c>
      <c r="T20" s="163" t="str">
        <f t="shared" ref="T20" si="41">S20</f>
        <v>지방</v>
      </c>
      <c r="U20" s="163" t="str">
        <f t="shared" ref="U20" si="42">T20</f>
        <v>지방</v>
      </c>
      <c r="V20" s="135">
        <f t="shared" ref="V20" si="43">AA20+AF20</f>
        <v>2077</v>
      </c>
      <c r="W20" s="135">
        <f t="shared" ref="W20" si="44">AB20+AG20</f>
        <v>1994</v>
      </c>
      <c r="X20" s="135">
        <f t="shared" ref="X20" si="45">AC20+AH20</f>
        <v>1987</v>
      </c>
      <c r="Y20" s="135">
        <f t="shared" ref="Y20" si="46">AD20+AI20</f>
        <v>1980</v>
      </c>
      <c r="Z20" s="136">
        <f t="shared" ref="Z20" si="47">AE20+AJ20</f>
        <v>1963</v>
      </c>
      <c r="AA20" s="144">
        <f t="shared" ref="AA20" si="48">K20</f>
        <v>2077</v>
      </c>
      <c r="AB20" s="145">
        <f t="shared" si="37"/>
        <v>1994</v>
      </c>
      <c r="AC20" s="145">
        <f t="shared" si="37"/>
        <v>1987</v>
      </c>
      <c r="AD20" s="145">
        <f t="shared" si="37"/>
        <v>1980</v>
      </c>
      <c r="AE20" s="144">
        <f t="shared" si="37"/>
        <v>1963</v>
      </c>
      <c r="AF20" s="144">
        <v>0</v>
      </c>
      <c r="AG20" s="144">
        <v>0</v>
      </c>
      <c r="AH20" s="144">
        <v>0</v>
      </c>
      <c r="AI20" s="144">
        <v>0</v>
      </c>
      <c r="AJ20" s="144">
        <v>0</v>
      </c>
    </row>
    <row r="21" spans="1:36" s="5" customFormat="1" ht="16.350000000000001" customHeight="1">
      <c r="A21" s="306" t="str">
        <f t="shared" si="11"/>
        <v>양금동</v>
      </c>
      <c r="B21" s="329" t="s">
        <v>12</v>
      </c>
      <c r="C21" s="52" t="s">
        <v>14</v>
      </c>
      <c r="D21" s="53">
        <f>'[6]마을별 용수수요량'!D21</f>
        <v>338</v>
      </c>
      <c r="E21" s="53">
        <f>'[6]마을별 용수수요량'!E21</f>
        <v>90469</v>
      </c>
      <c r="F21" s="53">
        <v>419</v>
      </c>
      <c r="G21" s="53">
        <v>934</v>
      </c>
      <c r="H21" s="53">
        <f>H18-SUM(H20,H19)</f>
        <v>420</v>
      </c>
      <c r="I21" s="53">
        <f>I18-SUM(I20,I19)</f>
        <v>925</v>
      </c>
      <c r="J21" s="53">
        <f>J18-SUM(J20,J19)</f>
        <v>420</v>
      </c>
      <c r="K21" s="53">
        <f>K18-SUM(K20,K19)</f>
        <v>931</v>
      </c>
      <c r="L21" s="54" t="s">
        <v>805</v>
      </c>
      <c r="M21" s="54" t="s">
        <v>622</v>
      </c>
      <c r="N21" s="54" t="s">
        <v>749</v>
      </c>
      <c r="O21" s="169" t="s">
        <v>1359</v>
      </c>
      <c r="P21" s="55">
        <v>2015</v>
      </c>
      <c r="Q21" s="163" t="str">
        <f t="shared" si="13"/>
        <v>지방</v>
      </c>
      <c r="R21" s="163" t="str">
        <f t="shared" ref="R21:U21" si="49">Q21</f>
        <v>지방</v>
      </c>
      <c r="S21" s="163" t="str">
        <f t="shared" si="49"/>
        <v>지방</v>
      </c>
      <c r="T21" s="163" t="str">
        <f t="shared" si="49"/>
        <v>지방</v>
      </c>
      <c r="U21" s="163" t="str">
        <f t="shared" si="49"/>
        <v>지방</v>
      </c>
      <c r="V21" s="135">
        <f t="shared" si="6"/>
        <v>931</v>
      </c>
      <c r="W21" s="135">
        <f t="shared" si="7"/>
        <v>894</v>
      </c>
      <c r="X21" s="135">
        <f t="shared" si="8"/>
        <v>890</v>
      </c>
      <c r="Y21" s="135">
        <f t="shared" si="9"/>
        <v>887</v>
      </c>
      <c r="Z21" s="136">
        <f t="shared" si="10"/>
        <v>881</v>
      </c>
      <c r="AA21" s="144">
        <f t="shared" si="1"/>
        <v>931</v>
      </c>
      <c r="AB21" s="135">
        <f>AB18-SUM(AB20,AB19)</f>
        <v>894</v>
      </c>
      <c r="AC21" s="135">
        <f>AC18-SUM(AC20,AC19)</f>
        <v>890</v>
      </c>
      <c r="AD21" s="135">
        <f>AD18-SUM(AD20,AD19)</f>
        <v>887</v>
      </c>
      <c r="AE21" s="135">
        <f>AE18-SUM(AE20,AE19)</f>
        <v>881</v>
      </c>
      <c r="AF21" s="144">
        <v>0</v>
      </c>
      <c r="AG21" s="144">
        <v>0</v>
      </c>
      <c r="AH21" s="144">
        <v>0</v>
      </c>
      <c r="AI21" s="144">
        <v>0</v>
      </c>
      <c r="AJ21" s="144">
        <v>0</v>
      </c>
    </row>
    <row r="22" spans="1:36" s="5" customFormat="1" ht="16.350000000000001" customHeight="1">
      <c r="A22" s="306"/>
      <c r="B22" s="155" t="s">
        <v>1132</v>
      </c>
      <c r="C22" s="155" t="s">
        <v>1133</v>
      </c>
      <c r="D22" s="156">
        <f>SUM(D23:D34)</f>
        <v>2467</v>
      </c>
      <c r="E22" s="156">
        <f>SUM(E23:E34)</f>
        <v>2741901</v>
      </c>
      <c r="F22" s="156">
        <v>9633</v>
      </c>
      <c r="G22" s="156">
        <v>25996</v>
      </c>
      <c r="H22" s="156">
        <v>9852</v>
      </c>
      <c r="I22" s="156">
        <v>25873</v>
      </c>
      <c r="J22" s="156">
        <f t="shared" si="35"/>
        <v>9852</v>
      </c>
      <c r="K22" s="156">
        <v>26480</v>
      </c>
      <c r="L22" s="157"/>
      <c r="M22" s="157"/>
      <c r="N22" s="157"/>
      <c r="O22" s="168"/>
      <c r="P22" s="158"/>
      <c r="Q22" s="164"/>
      <c r="R22" s="164"/>
      <c r="S22" s="164"/>
      <c r="T22" s="164"/>
      <c r="U22" s="164"/>
      <c r="V22" s="159">
        <f t="shared" si="6"/>
        <v>26480</v>
      </c>
      <c r="W22" s="159">
        <f t="shared" si="7"/>
        <v>26506</v>
      </c>
      <c r="X22" s="159">
        <f t="shared" si="8"/>
        <v>36291</v>
      </c>
      <c r="Y22" s="159">
        <f t="shared" si="9"/>
        <v>36201</v>
      </c>
      <c r="Z22" s="160">
        <f t="shared" si="10"/>
        <v>35995</v>
      </c>
      <c r="AA22" s="144">
        <f t="shared" si="1"/>
        <v>26480</v>
      </c>
      <c r="AB22" s="145">
        <f>VLOOKUP($B22,'[5]1.2.생잔모형산출결과'!$B$13:$H$36,3,FALSE)</f>
        <v>25425</v>
      </c>
      <c r="AC22" s="145">
        <f>VLOOKUP($B22,'[5]1.2.생잔모형산출결과'!$B$13:$H$36,4,FALSE)</f>
        <v>25329</v>
      </c>
      <c r="AD22" s="145">
        <f>VLOOKUP($B22,'[5]1.2.생잔모형산출결과'!$B$13:$H$36,5,FALSE)</f>
        <v>25239</v>
      </c>
      <c r="AE22" s="144">
        <f>VLOOKUP($B22,'[5]1.2.생잔모형산출결과'!$B$13:$H$36,6,FALSE)</f>
        <v>25033</v>
      </c>
      <c r="AF22" s="144">
        <f>SUM(AF23:AF34)</f>
        <v>0</v>
      </c>
      <c r="AG22" s="144">
        <f>SUM(AG23:AG34)</f>
        <v>1081</v>
      </c>
      <c r="AH22" s="144">
        <f>SUM(AH23:AH34)</f>
        <v>10962</v>
      </c>
      <c r="AI22" s="144">
        <f>SUM(AI23:AI34)</f>
        <v>10962</v>
      </c>
      <c r="AJ22" s="144">
        <f>SUM(AJ23:AJ34)</f>
        <v>10962</v>
      </c>
    </row>
    <row r="23" spans="1:36" s="5" customFormat="1" ht="16.350000000000001" customHeight="1">
      <c r="A23" s="306" t="str">
        <f t="shared" si="11"/>
        <v>대신동</v>
      </c>
      <c r="B23" s="328" t="s">
        <v>15</v>
      </c>
      <c r="C23" s="52" t="s">
        <v>16</v>
      </c>
      <c r="D23" s="53">
        <f>'[6]마을별 용수수요량'!D23</f>
        <v>180</v>
      </c>
      <c r="E23" s="53">
        <f>'[6]마을별 용수수요량'!E23</f>
        <v>846331</v>
      </c>
      <c r="F23" s="53">
        <f>ROUND(6576*$E23/($E$23+$E$24+$E$25+$E$26),0)</f>
        <v>3387</v>
      </c>
      <c r="G23" s="53">
        <f>ROUND(18141*$E23/($E$23+$E$24+$E$25+$E$26),0)</f>
        <v>9344</v>
      </c>
      <c r="H23" s="53">
        <f>ROUND(F23*H$22/F$22,0)</f>
        <v>3464</v>
      </c>
      <c r="I23" s="53">
        <f>ROUND(G23*I$22/G$22,0)</f>
        <v>9300</v>
      </c>
      <c r="J23" s="53">
        <f t="shared" si="35"/>
        <v>3464</v>
      </c>
      <c r="K23" s="53">
        <f t="shared" ref="K23:K33" si="50">ROUND($K$22*I23/$I$22,0)</f>
        <v>9518</v>
      </c>
      <c r="L23" s="54" t="s">
        <v>805</v>
      </c>
      <c r="M23" s="54" t="s">
        <v>622</v>
      </c>
      <c r="N23" s="54" t="s">
        <v>747</v>
      </c>
      <c r="O23" s="278" t="s">
        <v>1412</v>
      </c>
      <c r="P23" s="55">
        <v>2015</v>
      </c>
      <c r="Q23" s="163" t="str">
        <f t="shared" si="13"/>
        <v>지방</v>
      </c>
      <c r="R23" s="163" t="str">
        <f t="shared" ref="R23:U25" si="51">Q23</f>
        <v>지방</v>
      </c>
      <c r="S23" s="163" t="str">
        <f t="shared" si="51"/>
        <v>지방</v>
      </c>
      <c r="T23" s="163" t="str">
        <f t="shared" si="51"/>
        <v>지방</v>
      </c>
      <c r="U23" s="163" t="str">
        <f t="shared" si="51"/>
        <v>지방</v>
      </c>
      <c r="V23" s="135">
        <f t="shared" si="6"/>
        <v>9518</v>
      </c>
      <c r="W23" s="135">
        <f t="shared" si="7"/>
        <v>9139</v>
      </c>
      <c r="X23" s="135">
        <f t="shared" si="8"/>
        <v>9104</v>
      </c>
      <c r="Y23" s="135">
        <f t="shared" si="9"/>
        <v>9072</v>
      </c>
      <c r="Z23" s="136">
        <f t="shared" si="10"/>
        <v>8998</v>
      </c>
      <c r="AA23" s="144">
        <f t="shared" si="1"/>
        <v>9518</v>
      </c>
      <c r="AB23" s="145">
        <f t="shared" ref="AB23:AB33" si="52">ROUND(AB$22*$AA23/$AA$22,0)</f>
        <v>9139</v>
      </c>
      <c r="AC23" s="145">
        <f t="shared" ref="AC23:AE26" si="53">ROUND(AC$22*$AA23/$AA$22,0)</f>
        <v>9104</v>
      </c>
      <c r="AD23" s="145">
        <f t="shared" si="53"/>
        <v>9072</v>
      </c>
      <c r="AE23" s="144">
        <f t="shared" si="53"/>
        <v>8998</v>
      </c>
      <c r="AF23" s="144">
        <v>0</v>
      </c>
      <c r="AG23" s="144">
        <v>0</v>
      </c>
      <c r="AH23" s="144">
        <v>0</v>
      </c>
      <c r="AI23" s="144">
        <v>0</v>
      </c>
      <c r="AJ23" s="144">
        <v>0</v>
      </c>
    </row>
    <row r="24" spans="1:36" s="5" customFormat="1" ht="16.350000000000001" customHeight="1">
      <c r="A24" s="306" t="str">
        <f t="shared" si="11"/>
        <v>대신동</v>
      </c>
      <c r="B24" s="328" t="s">
        <v>15</v>
      </c>
      <c r="C24" s="52" t="s">
        <v>16</v>
      </c>
      <c r="D24" s="53">
        <f>'[6]마을별 용수수요량'!D24</f>
        <v>279</v>
      </c>
      <c r="E24" s="53">
        <f>'[6]마을별 용수수요량'!E24</f>
        <v>346722</v>
      </c>
      <c r="F24" s="53">
        <f t="shared" ref="F24:F25" si="54">ROUND(6576*$E24/($E$23+$E$24+$E$25+$E$26),0)</f>
        <v>1388</v>
      </c>
      <c r="G24" s="53">
        <f t="shared" ref="G24:G25" si="55">ROUND(18141*$E24/($E$23+$E$24+$E$25+$E$26),0)</f>
        <v>3828</v>
      </c>
      <c r="H24" s="53">
        <f t="shared" ref="H24" si="56">ROUND(F24*H$22/F$22,0)</f>
        <v>1420</v>
      </c>
      <c r="I24" s="53">
        <f t="shared" ref="I24" si="57">ROUND(G24*I$22/G$22,0)</f>
        <v>3810</v>
      </c>
      <c r="J24" s="53">
        <f t="shared" si="35"/>
        <v>1420</v>
      </c>
      <c r="K24" s="53">
        <f t="shared" si="50"/>
        <v>3899</v>
      </c>
      <c r="L24" s="54" t="s">
        <v>805</v>
      </c>
      <c r="M24" s="54" t="s">
        <v>750</v>
      </c>
      <c r="N24" s="54" t="s">
        <v>1181</v>
      </c>
      <c r="O24" s="278" t="s">
        <v>1414</v>
      </c>
      <c r="P24" s="55">
        <v>2015</v>
      </c>
      <c r="Q24" s="163" t="str">
        <f t="shared" si="13"/>
        <v>지방</v>
      </c>
      <c r="R24" s="163" t="str">
        <f t="shared" ref="R24" si="58">Q24</f>
        <v>지방</v>
      </c>
      <c r="S24" s="163" t="str">
        <f t="shared" ref="S24" si="59">R24</f>
        <v>지방</v>
      </c>
      <c r="T24" s="163" t="str">
        <f t="shared" ref="T24" si="60">S24</f>
        <v>지방</v>
      </c>
      <c r="U24" s="163" t="str">
        <f t="shared" ref="U24" si="61">T24</f>
        <v>지방</v>
      </c>
      <c r="V24" s="135">
        <f t="shared" si="6"/>
        <v>3899</v>
      </c>
      <c r="W24" s="135">
        <f t="shared" si="7"/>
        <v>3744</v>
      </c>
      <c r="X24" s="135">
        <f t="shared" si="8"/>
        <v>3730</v>
      </c>
      <c r="Y24" s="135">
        <f t="shared" si="9"/>
        <v>3716</v>
      </c>
      <c r="Z24" s="136">
        <f t="shared" si="10"/>
        <v>3686</v>
      </c>
      <c r="AA24" s="144">
        <f t="shared" si="1"/>
        <v>3899</v>
      </c>
      <c r="AB24" s="145">
        <f t="shared" si="52"/>
        <v>3744</v>
      </c>
      <c r="AC24" s="145">
        <f t="shared" si="53"/>
        <v>3730</v>
      </c>
      <c r="AD24" s="145">
        <f t="shared" si="53"/>
        <v>3716</v>
      </c>
      <c r="AE24" s="144">
        <f t="shared" si="53"/>
        <v>3686</v>
      </c>
      <c r="AF24" s="144">
        <v>0</v>
      </c>
      <c r="AG24" s="144">
        <v>0</v>
      </c>
      <c r="AH24" s="144">
        <v>0</v>
      </c>
      <c r="AI24" s="144">
        <v>0</v>
      </c>
      <c r="AJ24" s="144">
        <v>0</v>
      </c>
    </row>
    <row r="25" spans="1:36" s="5" customFormat="1" ht="16.350000000000001" customHeight="1">
      <c r="A25" s="306" t="str">
        <f t="shared" ref="A25" si="62">B25</f>
        <v>대신동</v>
      </c>
      <c r="B25" s="328" t="s">
        <v>15</v>
      </c>
      <c r="C25" s="52" t="s">
        <v>16</v>
      </c>
      <c r="D25" s="53">
        <f>'[6]마을별 용수수요량'!D25</f>
        <v>381</v>
      </c>
      <c r="E25" s="53">
        <f>'[6]마을별 용수수요량'!E25</f>
        <v>400231</v>
      </c>
      <c r="F25" s="53">
        <f t="shared" si="54"/>
        <v>1602</v>
      </c>
      <c r="G25" s="53">
        <f t="shared" si="55"/>
        <v>4419</v>
      </c>
      <c r="H25" s="53">
        <f t="shared" ref="H25" si="63">ROUND(F25*H$22/F$22,0)</f>
        <v>1638</v>
      </c>
      <c r="I25" s="53">
        <f t="shared" ref="I25" si="64">ROUND(G25*I$22/G$22,0)</f>
        <v>4398</v>
      </c>
      <c r="J25" s="53">
        <f t="shared" ref="J25" si="65">H25</f>
        <v>1638</v>
      </c>
      <c r="K25" s="53">
        <f t="shared" ref="K25" si="66">ROUND($K$22*I25/$I$22,0)</f>
        <v>4501</v>
      </c>
      <c r="L25" s="54" t="s">
        <v>805</v>
      </c>
      <c r="M25" s="54" t="s">
        <v>750</v>
      </c>
      <c r="N25" s="54" t="s">
        <v>1181</v>
      </c>
      <c r="O25" s="278" t="s">
        <v>1409</v>
      </c>
      <c r="P25" s="55">
        <v>2015</v>
      </c>
      <c r="Q25" s="163" t="str">
        <f t="shared" si="13"/>
        <v>지방</v>
      </c>
      <c r="R25" s="163" t="str">
        <f t="shared" si="51"/>
        <v>지방</v>
      </c>
      <c r="S25" s="163" t="str">
        <f t="shared" si="51"/>
        <v>지방</v>
      </c>
      <c r="T25" s="163" t="str">
        <f t="shared" si="51"/>
        <v>지방</v>
      </c>
      <c r="U25" s="163" t="str">
        <f t="shared" si="51"/>
        <v>지방</v>
      </c>
      <c r="V25" s="135">
        <f t="shared" ref="V25" si="67">AA25+AF25</f>
        <v>4501</v>
      </c>
      <c r="W25" s="135">
        <f t="shared" ref="W25" si="68">AB25+AG25</f>
        <v>5128</v>
      </c>
      <c r="X25" s="135">
        <f t="shared" ref="X25" si="69">AC25+AH25</f>
        <v>5111</v>
      </c>
      <c r="Y25" s="135">
        <f t="shared" ref="Y25" si="70">AD25+AI25</f>
        <v>5096</v>
      </c>
      <c r="Z25" s="136">
        <f t="shared" ref="Z25" si="71">AE25+AJ25</f>
        <v>5061</v>
      </c>
      <c r="AA25" s="144">
        <f t="shared" ref="AA25" si="72">K25</f>
        <v>4501</v>
      </c>
      <c r="AB25" s="145">
        <f t="shared" si="52"/>
        <v>4322</v>
      </c>
      <c r="AC25" s="145">
        <f t="shared" si="53"/>
        <v>4305</v>
      </c>
      <c r="AD25" s="145">
        <f t="shared" si="53"/>
        <v>4290</v>
      </c>
      <c r="AE25" s="144">
        <f t="shared" si="53"/>
        <v>4255</v>
      </c>
      <c r="AF25" s="144">
        <v>0</v>
      </c>
      <c r="AG25" s="144">
        <f>'[7]개발계획별 계획인구및유입인구'!H22</f>
        <v>806</v>
      </c>
      <c r="AH25" s="144">
        <f>'[7]개발계획별 계획인구및유입인구'!I22</f>
        <v>806</v>
      </c>
      <c r="AI25" s="144">
        <f>'[7]개발계획별 계획인구및유입인구'!J22</f>
        <v>806</v>
      </c>
      <c r="AJ25" s="144">
        <f>'[7]개발계획별 계획인구및유입인구'!K22</f>
        <v>806</v>
      </c>
    </row>
    <row r="26" spans="1:36" s="5" customFormat="1" ht="16.350000000000001" customHeight="1">
      <c r="A26" s="306" t="str">
        <f t="shared" si="11"/>
        <v>대신동</v>
      </c>
      <c r="B26" s="328" t="s">
        <v>15</v>
      </c>
      <c r="C26" s="52" t="s">
        <v>16</v>
      </c>
      <c r="D26" s="53">
        <f>'[6]마을별 용수수요량'!D26</f>
        <v>208</v>
      </c>
      <c r="E26" s="53">
        <f>'[6]마을별 용수수요량'!E26</f>
        <v>49782</v>
      </c>
      <c r="F26" s="53">
        <f>6576-SUM(F23:F25)</f>
        <v>199</v>
      </c>
      <c r="G26" s="53">
        <f>18141-SUM(G23:G25)</f>
        <v>550</v>
      </c>
      <c r="H26" s="53">
        <f t="shared" ref="H26:H33" si="73">ROUND(F26*H$22/F$22,0)</f>
        <v>204</v>
      </c>
      <c r="I26" s="53">
        <f t="shared" ref="I26:I33" si="74">ROUND(G26*I$22/G$22,0)</f>
        <v>547</v>
      </c>
      <c r="J26" s="53">
        <f t="shared" si="35"/>
        <v>204</v>
      </c>
      <c r="K26" s="53">
        <f t="shared" si="50"/>
        <v>560</v>
      </c>
      <c r="L26" s="54" t="s">
        <v>805</v>
      </c>
      <c r="M26" s="54" t="s">
        <v>750</v>
      </c>
      <c r="N26" s="54" t="s">
        <v>1417</v>
      </c>
      <c r="O26" s="278" t="s">
        <v>1410</v>
      </c>
      <c r="P26" s="55">
        <v>2015</v>
      </c>
      <c r="Q26" s="163" t="str">
        <f t="shared" si="13"/>
        <v>지방</v>
      </c>
      <c r="R26" s="163" t="str">
        <f t="shared" ref="R26:U26" si="75">Q26</f>
        <v>지방</v>
      </c>
      <c r="S26" s="163" t="str">
        <f t="shared" si="75"/>
        <v>지방</v>
      </c>
      <c r="T26" s="163" t="str">
        <f t="shared" si="75"/>
        <v>지방</v>
      </c>
      <c r="U26" s="163" t="str">
        <f t="shared" si="75"/>
        <v>지방</v>
      </c>
      <c r="V26" s="135">
        <f t="shared" si="6"/>
        <v>560</v>
      </c>
      <c r="W26" s="135">
        <f t="shared" si="7"/>
        <v>584</v>
      </c>
      <c r="X26" s="135">
        <f t="shared" si="8"/>
        <v>10463</v>
      </c>
      <c r="Y26" s="135">
        <f t="shared" si="9"/>
        <v>10461</v>
      </c>
      <c r="Z26" s="136">
        <f t="shared" si="10"/>
        <v>10456</v>
      </c>
      <c r="AA26" s="144">
        <f t="shared" si="1"/>
        <v>560</v>
      </c>
      <c r="AB26" s="145">
        <f t="shared" si="52"/>
        <v>538</v>
      </c>
      <c r="AC26" s="145">
        <f t="shared" si="53"/>
        <v>536</v>
      </c>
      <c r="AD26" s="145">
        <f t="shared" si="53"/>
        <v>534</v>
      </c>
      <c r="AE26" s="144">
        <f t="shared" si="53"/>
        <v>529</v>
      </c>
      <c r="AF26" s="144">
        <v>0</v>
      </c>
      <c r="AG26" s="144">
        <f>'[7]개발계획별 계획인구및유입인구'!H18+'[7]개발계획별 계획인구및유입인구'!H24</f>
        <v>46</v>
      </c>
      <c r="AH26" s="144">
        <f>'[7]개발계획별 계획인구및유입인구'!I18+'[7]개발계획별 계획인구및유입인구'!I24</f>
        <v>9927</v>
      </c>
      <c r="AI26" s="144">
        <f>'[7]개발계획별 계획인구및유입인구'!J18+'[7]개발계획별 계획인구및유입인구'!J24</f>
        <v>9927</v>
      </c>
      <c r="AJ26" s="144">
        <f>'[7]개발계획별 계획인구및유입인구'!K18+'[7]개발계획별 계획인구및유입인구'!K24</f>
        <v>9927</v>
      </c>
    </row>
    <row r="27" spans="1:36" s="5" customFormat="1" ht="16.350000000000001" customHeight="1">
      <c r="A27" s="306" t="str">
        <f t="shared" si="11"/>
        <v>대신동</v>
      </c>
      <c r="B27" s="328" t="s">
        <v>15</v>
      </c>
      <c r="C27" s="52" t="s">
        <v>17</v>
      </c>
      <c r="D27" s="53">
        <f>'[6]마을별 용수수요량'!D27</f>
        <v>233</v>
      </c>
      <c r="E27" s="53">
        <f>'[6]마을별 용수수요량'!E27</f>
        <v>193410</v>
      </c>
      <c r="F27" s="288">
        <f>1401*D27/($D$27+$D$28)</f>
        <v>1170.010752688172</v>
      </c>
      <c r="G27" s="53">
        <f>4150*F27/($F$27+$F$28)</f>
        <v>3465.7706093189968</v>
      </c>
      <c r="H27" s="53">
        <f t="shared" si="73"/>
        <v>1197</v>
      </c>
      <c r="I27" s="53">
        <f t="shared" si="74"/>
        <v>3449</v>
      </c>
      <c r="J27" s="53">
        <f t="shared" si="35"/>
        <v>1197</v>
      </c>
      <c r="K27" s="53">
        <f t="shared" si="50"/>
        <v>3530</v>
      </c>
      <c r="L27" s="54" t="s">
        <v>805</v>
      </c>
      <c r="M27" s="54" t="s">
        <v>622</v>
      </c>
      <c r="N27" s="54" t="s">
        <v>747</v>
      </c>
      <c r="O27" s="278" t="s">
        <v>1416</v>
      </c>
      <c r="P27" s="55">
        <v>2015</v>
      </c>
      <c r="Q27" s="163" t="str">
        <f t="shared" si="13"/>
        <v>지방</v>
      </c>
      <c r="R27" s="163" t="str">
        <f t="shared" ref="R27:U27" si="76">Q27</f>
        <v>지방</v>
      </c>
      <c r="S27" s="163" t="str">
        <f t="shared" si="76"/>
        <v>지방</v>
      </c>
      <c r="T27" s="163" t="str">
        <f t="shared" si="76"/>
        <v>지방</v>
      </c>
      <c r="U27" s="163" t="str">
        <f t="shared" si="76"/>
        <v>지방</v>
      </c>
      <c r="V27" s="135">
        <f t="shared" si="6"/>
        <v>3530</v>
      </c>
      <c r="W27" s="135">
        <f t="shared" si="7"/>
        <v>3389</v>
      </c>
      <c r="X27" s="135">
        <f t="shared" si="8"/>
        <v>3377</v>
      </c>
      <c r="Y27" s="135">
        <f t="shared" si="9"/>
        <v>3365</v>
      </c>
      <c r="Z27" s="136">
        <f t="shared" si="10"/>
        <v>3337</v>
      </c>
      <c r="AA27" s="144">
        <f t="shared" si="1"/>
        <v>3530</v>
      </c>
      <c r="AB27" s="145">
        <f t="shared" si="52"/>
        <v>3389</v>
      </c>
      <c r="AC27" s="145">
        <f t="shared" ref="AC27:AE33" si="77">ROUND(AC$22*$AA27/$AA$22,0)</f>
        <v>3377</v>
      </c>
      <c r="AD27" s="145">
        <f t="shared" si="77"/>
        <v>3365</v>
      </c>
      <c r="AE27" s="144">
        <f t="shared" si="77"/>
        <v>3337</v>
      </c>
      <c r="AF27" s="144">
        <v>0</v>
      </c>
      <c r="AG27" s="144">
        <v>0</v>
      </c>
      <c r="AH27" s="144">
        <v>0</v>
      </c>
      <c r="AI27" s="144">
        <v>0</v>
      </c>
      <c r="AJ27" s="144">
        <v>0</v>
      </c>
    </row>
    <row r="28" spans="1:36" s="5" customFormat="1" ht="16.350000000000001" customHeight="1">
      <c r="A28" s="306" t="str">
        <f t="shared" ref="A28" si="78">B28</f>
        <v>대신동</v>
      </c>
      <c r="B28" s="328" t="s">
        <v>15</v>
      </c>
      <c r="C28" s="52" t="s">
        <v>17</v>
      </c>
      <c r="D28" s="53">
        <f>'[6]마을별 용수수요량'!D28</f>
        <v>46</v>
      </c>
      <c r="E28" s="53">
        <f>'[6]마을별 용수수요량'!E28</f>
        <v>163617</v>
      </c>
      <c r="F28" s="288">
        <f>1401*D28/($D$27+$D$28)</f>
        <v>230.98924731182797</v>
      </c>
      <c r="G28" s="53">
        <f>4150*F28/($F$27+$F$28)</f>
        <v>684.22939068100357</v>
      </c>
      <c r="H28" s="53">
        <f t="shared" ref="H28" si="79">ROUND(F28*H$22/F$22,0)</f>
        <v>236</v>
      </c>
      <c r="I28" s="53">
        <f t="shared" ref="I28" si="80">ROUND(G28*I$22/G$22,0)</f>
        <v>681</v>
      </c>
      <c r="J28" s="53">
        <f t="shared" ref="J28" si="81">H28</f>
        <v>236</v>
      </c>
      <c r="K28" s="53">
        <f t="shared" ref="K28" si="82">ROUND($K$22*I28/$I$22,0)</f>
        <v>697</v>
      </c>
      <c r="L28" s="54" t="s">
        <v>804</v>
      </c>
      <c r="M28" s="54" t="s">
        <v>622</v>
      </c>
      <c r="N28" s="54" t="s">
        <v>747</v>
      </c>
      <c r="O28" s="278" t="s">
        <v>1451</v>
      </c>
      <c r="P28" s="55">
        <v>2015</v>
      </c>
      <c r="Q28" s="163" t="str">
        <f t="shared" si="13"/>
        <v>지방</v>
      </c>
      <c r="R28" s="163" t="str">
        <f t="shared" ref="R28" si="83">Q28</f>
        <v>지방</v>
      </c>
      <c r="S28" s="163" t="str">
        <f t="shared" ref="S28" si="84">R28</f>
        <v>지방</v>
      </c>
      <c r="T28" s="163" t="str">
        <f t="shared" ref="T28" si="85">S28</f>
        <v>지방</v>
      </c>
      <c r="U28" s="163" t="str">
        <f t="shared" ref="U28" si="86">T28</f>
        <v>지방</v>
      </c>
      <c r="V28" s="135">
        <f t="shared" ref="V28" si="87">AA28+AF28</f>
        <v>697</v>
      </c>
      <c r="W28" s="135">
        <f t="shared" ref="W28" si="88">AB28+AG28</f>
        <v>669</v>
      </c>
      <c r="X28" s="135">
        <f t="shared" ref="X28" si="89">AC28+AH28</f>
        <v>667</v>
      </c>
      <c r="Y28" s="135">
        <f t="shared" ref="Y28" si="90">AD28+AI28</f>
        <v>664</v>
      </c>
      <c r="Z28" s="136">
        <f t="shared" ref="Z28" si="91">AE28+AJ28</f>
        <v>659</v>
      </c>
      <c r="AA28" s="144">
        <f t="shared" ref="AA28" si="92">K28</f>
        <v>697</v>
      </c>
      <c r="AB28" s="145">
        <f t="shared" si="52"/>
        <v>669</v>
      </c>
      <c r="AC28" s="145">
        <f t="shared" si="77"/>
        <v>667</v>
      </c>
      <c r="AD28" s="145">
        <f t="shared" si="77"/>
        <v>664</v>
      </c>
      <c r="AE28" s="144">
        <f t="shared" si="77"/>
        <v>659</v>
      </c>
      <c r="AF28" s="144"/>
      <c r="AG28" s="144"/>
      <c r="AH28" s="144"/>
      <c r="AI28" s="144"/>
      <c r="AJ28" s="144"/>
    </row>
    <row r="29" spans="1:36" s="5" customFormat="1" ht="16.350000000000001" customHeight="1">
      <c r="A29" s="306" t="str">
        <f t="shared" si="11"/>
        <v>대신동</v>
      </c>
      <c r="B29" s="328" t="s">
        <v>15</v>
      </c>
      <c r="C29" s="52" t="s">
        <v>18</v>
      </c>
      <c r="D29" s="53">
        <f>'[6]마을별 용수수요량'!D29</f>
        <v>155</v>
      </c>
      <c r="E29" s="53">
        <f>'[6]마을별 용수수요량'!E29</f>
        <v>51896</v>
      </c>
      <c r="F29" s="288">
        <f>1057*D29/($D$29+$D$30+$D$31)</f>
        <v>389.15676959619952</v>
      </c>
      <c r="G29" s="53">
        <f>2383*F29/($F$29+$F$30+$F$31)</f>
        <v>877.35154394299286</v>
      </c>
      <c r="H29" s="53">
        <f t="shared" si="73"/>
        <v>398</v>
      </c>
      <c r="I29" s="53">
        <f t="shared" si="74"/>
        <v>873</v>
      </c>
      <c r="J29" s="53">
        <f t="shared" si="35"/>
        <v>398</v>
      </c>
      <c r="K29" s="53">
        <f t="shared" si="50"/>
        <v>893</v>
      </c>
      <c r="L29" s="54" t="s">
        <v>805</v>
      </c>
      <c r="M29" s="54" t="s">
        <v>622</v>
      </c>
      <c r="N29" s="54" t="s">
        <v>747</v>
      </c>
      <c r="O29" s="169" t="s">
        <v>1452</v>
      </c>
      <c r="P29" s="55">
        <v>2015</v>
      </c>
      <c r="Q29" s="163" t="str">
        <f t="shared" si="13"/>
        <v>지방</v>
      </c>
      <c r="R29" s="163" t="str">
        <f t="shared" ref="R29:U29" si="93">Q29</f>
        <v>지방</v>
      </c>
      <c r="S29" s="163" t="str">
        <f t="shared" si="93"/>
        <v>지방</v>
      </c>
      <c r="T29" s="163" t="str">
        <f t="shared" si="93"/>
        <v>지방</v>
      </c>
      <c r="U29" s="163" t="str">
        <f t="shared" si="93"/>
        <v>지방</v>
      </c>
      <c r="V29" s="135">
        <f t="shared" si="6"/>
        <v>893</v>
      </c>
      <c r="W29" s="135">
        <f t="shared" si="7"/>
        <v>857</v>
      </c>
      <c r="X29" s="135">
        <f t="shared" si="8"/>
        <v>854</v>
      </c>
      <c r="Y29" s="135">
        <f t="shared" si="9"/>
        <v>851</v>
      </c>
      <c r="Z29" s="136">
        <f t="shared" si="10"/>
        <v>844</v>
      </c>
      <c r="AA29" s="144">
        <f t="shared" si="1"/>
        <v>893</v>
      </c>
      <c r="AB29" s="145">
        <f t="shared" si="52"/>
        <v>857</v>
      </c>
      <c r="AC29" s="145">
        <f t="shared" si="77"/>
        <v>854</v>
      </c>
      <c r="AD29" s="145">
        <f t="shared" si="77"/>
        <v>851</v>
      </c>
      <c r="AE29" s="144">
        <f t="shared" si="77"/>
        <v>844</v>
      </c>
      <c r="AF29" s="144">
        <v>0</v>
      </c>
      <c r="AG29" s="144">
        <v>0</v>
      </c>
      <c r="AH29" s="144">
        <v>0</v>
      </c>
      <c r="AI29" s="144">
        <v>0</v>
      </c>
      <c r="AJ29" s="144">
        <v>0</v>
      </c>
    </row>
    <row r="30" spans="1:36" s="5" customFormat="1" ht="16.350000000000001" customHeight="1">
      <c r="A30" s="306" t="str">
        <f t="shared" ref="A30" si="94">B30</f>
        <v>대신동</v>
      </c>
      <c r="B30" s="328" t="s">
        <v>15</v>
      </c>
      <c r="C30" s="52" t="s">
        <v>18</v>
      </c>
      <c r="D30" s="53">
        <f>'[6]마을별 용수수요량'!D30</f>
        <v>47</v>
      </c>
      <c r="E30" s="53">
        <f>'[6]마을별 용수수요량'!E30</f>
        <v>95790</v>
      </c>
      <c r="F30" s="288">
        <f>1057*D30/($D$29+$D$30+$D$31)</f>
        <v>118.00237529691212</v>
      </c>
      <c r="G30" s="53">
        <f>2383*F30/($F$29+$F$30+$F$31)</f>
        <v>266.03562945368168</v>
      </c>
      <c r="H30" s="53">
        <f t="shared" ref="H30:H31" si="95">ROUND(F30*H$22/F$22,0)</f>
        <v>121</v>
      </c>
      <c r="I30" s="53">
        <f t="shared" ref="I30:I31" si="96">ROUND(G30*I$22/G$22,0)</f>
        <v>265</v>
      </c>
      <c r="J30" s="53">
        <f t="shared" ref="J30:J31" si="97">H30</f>
        <v>121</v>
      </c>
      <c r="K30" s="53">
        <f t="shared" ref="K30:K31" si="98">ROUND($K$22*I30/$I$22,0)</f>
        <v>271</v>
      </c>
      <c r="L30" s="54" t="s">
        <v>804</v>
      </c>
      <c r="M30" s="54" t="s">
        <v>622</v>
      </c>
      <c r="N30" s="54" t="s">
        <v>747</v>
      </c>
      <c r="O30" s="169" t="s">
        <v>1451</v>
      </c>
      <c r="P30" s="55">
        <v>2015</v>
      </c>
      <c r="Q30" s="163" t="str">
        <f t="shared" si="13"/>
        <v>지방</v>
      </c>
      <c r="R30" s="163" t="str">
        <f t="shared" ref="R30" si="99">Q30</f>
        <v>지방</v>
      </c>
      <c r="S30" s="163" t="str">
        <f t="shared" ref="S30" si="100">R30</f>
        <v>지방</v>
      </c>
      <c r="T30" s="163" t="str">
        <f t="shared" ref="T30" si="101">S30</f>
        <v>지방</v>
      </c>
      <c r="U30" s="163" t="str">
        <f t="shared" ref="U30" si="102">T30</f>
        <v>지방</v>
      </c>
      <c r="V30" s="135">
        <f t="shared" ref="V30:V31" si="103">AA30+AF30</f>
        <v>271</v>
      </c>
      <c r="W30" s="135">
        <f t="shared" ref="W30:W31" si="104">AB30+AG30</f>
        <v>260</v>
      </c>
      <c r="X30" s="135">
        <f t="shared" ref="X30:X31" si="105">AC30+AH30</f>
        <v>259</v>
      </c>
      <c r="Y30" s="135">
        <f t="shared" ref="Y30:Y31" si="106">AD30+AI30</f>
        <v>258</v>
      </c>
      <c r="Z30" s="136">
        <f t="shared" ref="Z30:Z31" si="107">AE30+AJ30</f>
        <v>256</v>
      </c>
      <c r="AA30" s="144">
        <f t="shared" ref="AA30" si="108">K30</f>
        <v>271</v>
      </c>
      <c r="AB30" s="145">
        <f t="shared" si="52"/>
        <v>260</v>
      </c>
      <c r="AC30" s="145">
        <f t="shared" si="77"/>
        <v>259</v>
      </c>
      <c r="AD30" s="145">
        <f t="shared" si="77"/>
        <v>258</v>
      </c>
      <c r="AE30" s="144">
        <f t="shared" si="77"/>
        <v>256</v>
      </c>
      <c r="AF30" s="144"/>
      <c r="AG30" s="144"/>
      <c r="AH30" s="144"/>
      <c r="AI30" s="144"/>
      <c r="AJ30" s="144"/>
    </row>
    <row r="31" spans="1:36" s="5" customFormat="1" ht="16.350000000000001" customHeight="1">
      <c r="A31" s="306" t="str">
        <f t="shared" ref="A31" si="109">B31</f>
        <v>대신동</v>
      </c>
      <c r="B31" s="328" t="s">
        <v>15</v>
      </c>
      <c r="C31" s="52" t="s">
        <v>18</v>
      </c>
      <c r="D31" s="53">
        <f>'[6]마을별 용수수요량'!D31</f>
        <v>219</v>
      </c>
      <c r="E31" s="53">
        <f>'[6]마을별 용수수요량'!E31</f>
        <v>273087</v>
      </c>
      <c r="F31" s="288">
        <f>1057*D31/($D$29+$D$30+$D$31)</f>
        <v>549.8408551068884</v>
      </c>
      <c r="G31" s="53">
        <f>2383*F31/($F$29+$F$30+$F$31)</f>
        <v>1239.6128266033256</v>
      </c>
      <c r="H31" s="53">
        <f t="shared" si="95"/>
        <v>562</v>
      </c>
      <c r="I31" s="53">
        <f t="shared" si="96"/>
        <v>1234</v>
      </c>
      <c r="J31" s="53">
        <f t="shared" si="97"/>
        <v>562</v>
      </c>
      <c r="K31" s="53">
        <f t="shared" si="98"/>
        <v>1263</v>
      </c>
      <c r="L31" s="54" t="s">
        <v>804</v>
      </c>
      <c r="M31" s="54" t="s">
        <v>622</v>
      </c>
      <c r="N31" s="54" t="s">
        <v>747</v>
      </c>
      <c r="O31" s="169" t="s">
        <v>1453</v>
      </c>
      <c r="P31" s="55">
        <v>2015</v>
      </c>
      <c r="Q31" s="163" t="str">
        <f t="shared" si="13"/>
        <v>지방</v>
      </c>
      <c r="R31" s="163" t="str">
        <f t="shared" ref="R31" si="110">Q31</f>
        <v>지방</v>
      </c>
      <c r="S31" s="163" t="str">
        <f t="shared" ref="S31" si="111">R31</f>
        <v>지방</v>
      </c>
      <c r="T31" s="163" t="str">
        <f t="shared" ref="T31" si="112">S31</f>
        <v>지방</v>
      </c>
      <c r="U31" s="163" t="str">
        <f t="shared" ref="U31" si="113">T31</f>
        <v>지방</v>
      </c>
      <c r="V31" s="135">
        <f t="shared" si="103"/>
        <v>1263</v>
      </c>
      <c r="W31" s="135">
        <f t="shared" si="104"/>
        <v>1213</v>
      </c>
      <c r="X31" s="135">
        <f t="shared" si="105"/>
        <v>1208</v>
      </c>
      <c r="Y31" s="135">
        <f t="shared" si="106"/>
        <v>1204</v>
      </c>
      <c r="Z31" s="136">
        <f t="shared" si="107"/>
        <v>1194</v>
      </c>
      <c r="AA31" s="144">
        <f t="shared" ref="AA31" si="114">K31</f>
        <v>1263</v>
      </c>
      <c r="AB31" s="145">
        <f t="shared" si="52"/>
        <v>1213</v>
      </c>
      <c r="AC31" s="145">
        <f t="shared" si="77"/>
        <v>1208</v>
      </c>
      <c r="AD31" s="145">
        <f t="shared" si="77"/>
        <v>1204</v>
      </c>
      <c r="AE31" s="144">
        <f t="shared" si="77"/>
        <v>1194</v>
      </c>
      <c r="AF31" s="144"/>
      <c r="AG31" s="144"/>
      <c r="AH31" s="144"/>
      <c r="AI31" s="144"/>
      <c r="AJ31" s="144"/>
    </row>
    <row r="32" spans="1:36" s="5" customFormat="1" ht="16.350000000000001" customHeight="1">
      <c r="A32" s="306" t="str">
        <f t="shared" si="11"/>
        <v>대신동</v>
      </c>
      <c r="B32" s="328" t="s">
        <v>15</v>
      </c>
      <c r="C32" s="52" t="s">
        <v>19</v>
      </c>
      <c r="D32" s="53">
        <f>'[6]마을별 용수수요량'!D32</f>
        <v>210</v>
      </c>
      <c r="E32" s="53">
        <f>'[6]마을별 용수수요량'!E32</f>
        <v>49015</v>
      </c>
      <c r="F32" s="53">
        <v>235</v>
      </c>
      <c r="G32" s="53">
        <v>552</v>
      </c>
      <c r="H32" s="53">
        <f t="shared" si="73"/>
        <v>240</v>
      </c>
      <c r="I32" s="53">
        <f t="shared" si="74"/>
        <v>549</v>
      </c>
      <c r="J32" s="53">
        <f t="shared" si="35"/>
        <v>240</v>
      </c>
      <c r="K32" s="53">
        <f t="shared" si="50"/>
        <v>562</v>
      </c>
      <c r="L32" s="54" t="s">
        <v>805</v>
      </c>
      <c r="M32" s="54" t="s">
        <v>622</v>
      </c>
      <c r="N32" s="54" t="s">
        <v>747</v>
      </c>
      <c r="O32" s="169" t="s">
        <v>1360</v>
      </c>
      <c r="P32" s="55">
        <v>2015</v>
      </c>
      <c r="Q32" s="163" t="str">
        <f t="shared" ref="Q32:Q34" si="115">$L32</f>
        <v>지방</v>
      </c>
      <c r="R32" s="163" t="str">
        <f t="shared" ref="R32:U32" si="116">Q32</f>
        <v>지방</v>
      </c>
      <c r="S32" s="163" t="str">
        <f t="shared" si="116"/>
        <v>지방</v>
      </c>
      <c r="T32" s="163" t="str">
        <f t="shared" si="116"/>
        <v>지방</v>
      </c>
      <c r="U32" s="163" t="str">
        <f t="shared" si="116"/>
        <v>지방</v>
      </c>
      <c r="V32" s="135">
        <f t="shared" si="6"/>
        <v>562</v>
      </c>
      <c r="W32" s="135">
        <f t="shared" si="7"/>
        <v>540</v>
      </c>
      <c r="X32" s="135">
        <f t="shared" si="8"/>
        <v>538</v>
      </c>
      <c r="Y32" s="135">
        <f t="shared" si="9"/>
        <v>536</v>
      </c>
      <c r="Z32" s="136">
        <f t="shared" si="10"/>
        <v>531</v>
      </c>
      <c r="AA32" s="144">
        <f t="shared" ref="AA32" si="117">K32</f>
        <v>562</v>
      </c>
      <c r="AB32" s="145">
        <f t="shared" si="52"/>
        <v>540</v>
      </c>
      <c r="AC32" s="145">
        <f t="shared" si="77"/>
        <v>538</v>
      </c>
      <c r="AD32" s="145">
        <f t="shared" si="77"/>
        <v>536</v>
      </c>
      <c r="AE32" s="144">
        <f t="shared" si="77"/>
        <v>531</v>
      </c>
      <c r="AF32" s="144">
        <v>0</v>
      </c>
      <c r="AG32" s="144">
        <v>0</v>
      </c>
      <c r="AH32" s="144">
        <v>0</v>
      </c>
      <c r="AI32" s="144">
        <v>0</v>
      </c>
      <c r="AJ32" s="144">
        <v>0</v>
      </c>
    </row>
    <row r="33" spans="1:36" s="5" customFormat="1" ht="16.350000000000001" customHeight="1">
      <c r="A33" s="306" t="str">
        <f t="shared" si="11"/>
        <v>대신동</v>
      </c>
      <c r="B33" s="328" t="s">
        <v>15</v>
      </c>
      <c r="C33" s="52" t="s">
        <v>20</v>
      </c>
      <c r="D33" s="53">
        <f>'[6]마을별 용수수요량'!D33</f>
        <v>295</v>
      </c>
      <c r="E33" s="53">
        <f>'[6]마을별 용수수요량'!E33</f>
        <v>140531</v>
      </c>
      <c r="F33" s="53">
        <v>116</v>
      </c>
      <c r="G33" s="53">
        <v>274</v>
      </c>
      <c r="H33" s="53">
        <f t="shared" si="73"/>
        <v>119</v>
      </c>
      <c r="I33" s="53">
        <f t="shared" si="74"/>
        <v>273</v>
      </c>
      <c r="J33" s="53">
        <f t="shared" si="35"/>
        <v>119</v>
      </c>
      <c r="K33" s="53">
        <f t="shared" si="50"/>
        <v>279</v>
      </c>
      <c r="L33" s="54" t="s">
        <v>805</v>
      </c>
      <c r="M33" s="54" t="s">
        <v>622</v>
      </c>
      <c r="N33" s="54" t="s">
        <v>752</v>
      </c>
      <c r="O33" s="169" t="s">
        <v>1361</v>
      </c>
      <c r="P33" s="55">
        <v>2015</v>
      </c>
      <c r="Q33" s="163" t="str">
        <f t="shared" si="115"/>
        <v>지방</v>
      </c>
      <c r="R33" s="163" t="str">
        <f t="shared" ref="R33:U33" si="118">Q33</f>
        <v>지방</v>
      </c>
      <c r="S33" s="163" t="str">
        <f t="shared" si="118"/>
        <v>지방</v>
      </c>
      <c r="T33" s="163" t="str">
        <f t="shared" si="118"/>
        <v>지방</v>
      </c>
      <c r="U33" s="163" t="str">
        <f t="shared" si="118"/>
        <v>지방</v>
      </c>
      <c r="V33" s="135">
        <f t="shared" si="6"/>
        <v>279</v>
      </c>
      <c r="W33" s="135">
        <f t="shared" si="7"/>
        <v>268</v>
      </c>
      <c r="X33" s="135">
        <f t="shared" si="8"/>
        <v>267</v>
      </c>
      <c r="Y33" s="135">
        <f t="shared" si="9"/>
        <v>266</v>
      </c>
      <c r="Z33" s="136">
        <f t="shared" si="10"/>
        <v>264</v>
      </c>
      <c r="AA33" s="144">
        <f t="shared" si="1"/>
        <v>279</v>
      </c>
      <c r="AB33" s="145">
        <f t="shared" si="52"/>
        <v>268</v>
      </c>
      <c r="AC33" s="145">
        <f t="shared" si="77"/>
        <v>267</v>
      </c>
      <c r="AD33" s="145">
        <f t="shared" si="77"/>
        <v>266</v>
      </c>
      <c r="AE33" s="144">
        <f t="shared" si="77"/>
        <v>264</v>
      </c>
      <c r="AF33" s="144">
        <v>0</v>
      </c>
      <c r="AG33" s="144">
        <v>0</v>
      </c>
      <c r="AH33" s="144">
        <v>0</v>
      </c>
      <c r="AI33" s="144">
        <v>0</v>
      </c>
      <c r="AJ33" s="144">
        <v>0</v>
      </c>
    </row>
    <row r="34" spans="1:36" s="5" customFormat="1" ht="16.350000000000001" customHeight="1">
      <c r="A34" s="306" t="str">
        <f t="shared" si="11"/>
        <v>대신동</v>
      </c>
      <c r="B34" s="329" t="s">
        <v>15</v>
      </c>
      <c r="C34" s="52" t="s">
        <v>21</v>
      </c>
      <c r="D34" s="53">
        <f>'[6]마을별 용수수요량'!D34</f>
        <v>214</v>
      </c>
      <c r="E34" s="53">
        <f>'[6]마을별 용수수요량'!E34</f>
        <v>131489</v>
      </c>
      <c r="F34" s="53">
        <v>248</v>
      </c>
      <c r="G34" s="53">
        <v>496</v>
      </c>
      <c r="H34" s="53">
        <f>H22-SUM(H23:H33)</f>
        <v>253</v>
      </c>
      <c r="I34" s="53">
        <f>I22-SUM(I23:I33)</f>
        <v>494</v>
      </c>
      <c r="J34" s="53">
        <f>J22-SUM(J23:J33)</f>
        <v>253</v>
      </c>
      <c r="K34" s="53">
        <f>K22-SUM(K23:K33)</f>
        <v>507</v>
      </c>
      <c r="L34" s="54" t="s">
        <v>805</v>
      </c>
      <c r="M34" s="54" t="s">
        <v>622</v>
      </c>
      <c r="N34" s="54" t="s">
        <v>752</v>
      </c>
      <c r="O34" s="169" t="s">
        <v>1361</v>
      </c>
      <c r="P34" s="55">
        <v>2015</v>
      </c>
      <c r="Q34" s="163" t="str">
        <f t="shared" si="115"/>
        <v>지방</v>
      </c>
      <c r="R34" s="163" t="str">
        <f t="shared" ref="R34:U34" si="119">Q34</f>
        <v>지방</v>
      </c>
      <c r="S34" s="163" t="str">
        <f t="shared" si="119"/>
        <v>지방</v>
      </c>
      <c r="T34" s="163" t="str">
        <f t="shared" si="119"/>
        <v>지방</v>
      </c>
      <c r="U34" s="163" t="str">
        <f t="shared" si="119"/>
        <v>지방</v>
      </c>
      <c r="V34" s="135">
        <f t="shared" si="6"/>
        <v>507</v>
      </c>
      <c r="W34" s="135">
        <f t="shared" si="7"/>
        <v>715</v>
      </c>
      <c r="X34" s="135">
        <f t="shared" si="8"/>
        <v>713</v>
      </c>
      <c r="Y34" s="135">
        <f t="shared" si="9"/>
        <v>712</v>
      </c>
      <c r="Z34" s="136">
        <f t="shared" si="10"/>
        <v>709</v>
      </c>
      <c r="AA34" s="144">
        <f t="shared" si="1"/>
        <v>507</v>
      </c>
      <c r="AB34" s="135">
        <f>AB22-SUM(AB23:AB33)</f>
        <v>486</v>
      </c>
      <c r="AC34" s="135">
        <f>AC22-SUM(AC23:AC33)</f>
        <v>484</v>
      </c>
      <c r="AD34" s="135">
        <f>AD22-SUM(AD23:AD33)</f>
        <v>483</v>
      </c>
      <c r="AE34" s="144">
        <f>AE22-SUM(AE23:AE33)</f>
        <v>480</v>
      </c>
      <c r="AF34" s="144">
        <v>0</v>
      </c>
      <c r="AG34" s="144">
        <f>'[7]개발계획별 계획인구및유입인구'!H17</f>
        <v>229</v>
      </c>
      <c r="AH34" s="144">
        <f>'[7]개발계획별 계획인구및유입인구'!I17</f>
        <v>229</v>
      </c>
      <c r="AI34" s="144">
        <f>'[7]개발계획별 계획인구및유입인구'!J17</f>
        <v>229</v>
      </c>
      <c r="AJ34" s="144">
        <f>'[7]개발계획별 계획인구및유입인구'!K17</f>
        <v>229</v>
      </c>
    </row>
    <row r="35" spans="1:36" s="5" customFormat="1" ht="16.350000000000001" customHeight="1">
      <c r="A35" s="306"/>
      <c r="B35" s="155" t="s">
        <v>1134</v>
      </c>
      <c r="C35" s="155" t="s">
        <v>1129</v>
      </c>
      <c r="D35" s="156">
        <f>SUM(D36:D41)</f>
        <v>2479</v>
      </c>
      <c r="E35" s="156">
        <f>SUM(E36:E41)</f>
        <v>2081570</v>
      </c>
      <c r="F35" s="156">
        <v>8943</v>
      </c>
      <c r="G35" s="156">
        <v>22609</v>
      </c>
      <c r="H35" s="156">
        <v>8796</v>
      </c>
      <c r="I35" s="156">
        <v>21583</v>
      </c>
      <c r="J35" s="156">
        <f t="shared" ref="J35:J43" si="120">H35</f>
        <v>8796</v>
      </c>
      <c r="K35" s="156">
        <v>21707</v>
      </c>
      <c r="L35" s="157"/>
      <c r="M35" s="157"/>
      <c r="N35" s="157"/>
      <c r="O35" s="168"/>
      <c r="P35" s="158"/>
      <c r="Q35" s="164"/>
      <c r="R35" s="164"/>
      <c r="S35" s="164"/>
      <c r="T35" s="164"/>
      <c r="U35" s="164"/>
      <c r="V35" s="159">
        <f t="shared" si="6"/>
        <v>21707</v>
      </c>
      <c r="W35" s="159">
        <f t="shared" si="7"/>
        <v>21630</v>
      </c>
      <c r="X35" s="159">
        <f t="shared" si="8"/>
        <v>21552</v>
      </c>
      <c r="Y35" s="159">
        <f t="shared" si="9"/>
        <v>21478</v>
      </c>
      <c r="Z35" s="160">
        <f t="shared" si="10"/>
        <v>21309</v>
      </c>
      <c r="AA35" s="144">
        <f t="shared" si="1"/>
        <v>21707</v>
      </c>
      <c r="AB35" s="145">
        <f>VLOOKUP($B35,'[5]1.2.생잔모형산출결과'!$B$13:$H$36,3,FALSE)</f>
        <v>20842</v>
      </c>
      <c r="AC35" s="145">
        <f>VLOOKUP($B35,'[5]1.2.생잔모형산출결과'!$B$13:$H$36,4,FALSE)</f>
        <v>20764</v>
      </c>
      <c r="AD35" s="145">
        <f>VLOOKUP($B35,'[5]1.2.생잔모형산출결과'!$B$13:$H$36,5,FALSE)</f>
        <v>20690</v>
      </c>
      <c r="AE35" s="144">
        <f>VLOOKUP($B35,'[5]1.2.생잔모형산출결과'!$B$13:$H$36,6,FALSE)</f>
        <v>20521</v>
      </c>
      <c r="AF35" s="144">
        <f>SUM(AF36:AF41)</f>
        <v>0</v>
      </c>
      <c r="AG35" s="144">
        <f>SUM(AG36:AG41)</f>
        <v>788</v>
      </c>
      <c r="AH35" s="144">
        <f>SUM(AH36:AH41)</f>
        <v>788</v>
      </c>
      <c r="AI35" s="144">
        <f>SUM(AI36:AI41)</f>
        <v>788</v>
      </c>
      <c r="AJ35" s="144">
        <f>SUM(AJ36:AJ41)</f>
        <v>788</v>
      </c>
    </row>
    <row r="36" spans="1:36" s="5" customFormat="1" ht="16.350000000000001" customHeight="1">
      <c r="A36" s="306" t="str">
        <f t="shared" si="11"/>
        <v>대곡동</v>
      </c>
      <c r="B36" s="328" t="s">
        <v>22</v>
      </c>
      <c r="C36" s="52" t="s">
        <v>23</v>
      </c>
      <c r="D36" s="53">
        <f>'[6]마을별 용수수요량'!D36</f>
        <v>814</v>
      </c>
      <c r="E36" s="53">
        <f>'[6]마을별 용수수요량'!E36</f>
        <v>317576</v>
      </c>
      <c r="F36" s="53">
        <f>ROUND(7863*$E$36/($E$36+$E$37+E38+E39),0)</f>
        <v>1361</v>
      </c>
      <c r="G36" s="53">
        <f>ROUND(19865*$E36/($E$36+$E$37+$E$38+$E$39),0)</f>
        <v>3440</v>
      </c>
      <c r="H36" s="53">
        <f t="shared" ref="H36:I39" si="121">ROUND(F36*H$35/F$35,0)</f>
        <v>1339</v>
      </c>
      <c r="I36" s="53">
        <f t="shared" si="121"/>
        <v>3284</v>
      </c>
      <c r="J36" s="53">
        <f t="shared" si="120"/>
        <v>1339</v>
      </c>
      <c r="K36" s="53">
        <f>ROUND($K$35*I36/$I$35,0)</f>
        <v>3303</v>
      </c>
      <c r="L36" s="54" t="s">
        <v>805</v>
      </c>
      <c r="M36" s="54" t="s">
        <v>622</v>
      </c>
      <c r="N36" s="54" t="s">
        <v>623</v>
      </c>
      <c r="O36" s="278" t="s">
        <v>1420</v>
      </c>
      <c r="P36" s="55">
        <v>2015</v>
      </c>
      <c r="Q36" s="163" t="str">
        <f t="shared" ref="Q36:Q104" si="122">$L36</f>
        <v>지방</v>
      </c>
      <c r="R36" s="163" t="str">
        <f t="shared" ref="R36:U36" si="123">Q36</f>
        <v>지방</v>
      </c>
      <c r="S36" s="163" t="str">
        <f t="shared" si="123"/>
        <v>지방</v>
      </c>
      <c r="T36" s="163" t="str">
        <f t="shared" si="123"/>
        <v>지방</v>
      </c>
      <c r="U36" s="163" t="str">
        <f t="shared" si="123"/>
        <v>지방</v>
      </c>
      <c r="V36" s="135">
        <f t="shared" si="6"/>
        <v>3303</v>
      </c>
      <c r="W36" s="135">
        <f t="shared" si="7"/>
        <v>3959</v>
      </c>
      <c r="X36" s="135">
        <f t="shared" si="8"/>
        <v>3948</v>
      </c>
      <c r="Y36" s="135">
        <f t="shared" si="9"/>
        <v>3936</v>
      </c>
      <c r="Z36" s="136">
        <f t="shared" si="10"/>
        <v>3911</v>
      </c>
      <c r="AA36" s="144">
        <f t="shared" si="1"/>
        <v>3303</v>
      </c>
      <c r="AB36" s="145">
        <f t="shared" ref="AB36:AE40" si="124">ROUND(AB$35*$AA36/$AA$35,0)</f>
        <v>3171</v>
      </c>
      <c r="AC36" s="145">
        <f t="shared" si="124"/>
        <v>3160</v>
      </c>
      <c r="AD36" s="145">
        <f t="shared" si="124"/>
        <v>3148</v>
      </c>
      <c r="AE36" s="144">
        <f t="shared" si="124"/>
        <v>3123</v>
      </c>
      <c r="AF36" s="144">
        <v>0</v>
      </c>
      <c r="AG36" s="144">
        <f>'[7]개발계획별 계획인구및유입인구'!H23</f>
        <v>788</v>
      </c>
      <c r="AH36" s="144">
        <f>'[7]개발계획별 계획인구및유입인구'!I23</f>
        <v>788</v>
      </c>
      <c r="AI36" s="144">
        <f>'[7]개발계획별 계획인구및유입인구'!J23</f>
        <v>788</v>
      </c>
      <c r="AJ36" s="144">
        <f>'[7]개발계획별 계획인구및유입인구'!K23</f>
        <v>788</v>
      </c>
    </row>
    <row r="37" spans="1:36" s="5" customFormat="1" ht="16.350000000000001" customHeight="1">
      <c r="A37" s="306" t="str">
        <f t="shared" ref="A37:A39" si="125">B37</f>
        <v>대곡동</v>
      </c>
      <c r="B37" s="328" t="s">
        <v>22</v>
      </c>
      <c r="C37" s="52" t="s">
        <v>23</v>
      </c>
      <c r="D37" s="53">
        <f>'[6]마을별 용수수요량'!D37</f>
        <v>266</v>
      </c>
      <c r="E37" s="53">
        <f>'[6]마을별 용수수요량'!E37</f>
        <v>574053</v>
      </c>
      <c r="F37" s="53">
        <f>ROUND(7863*$E37/($E$36+$E$37+$E$38+$E$39),0)</f>
        <v>2461</v>
      </c>
      <c r="G37" s="53">
        <f>ROUND(19865*$E37/($E$36+$E$37+$E$38+$E$39),0)</f>
        <v>6217</v>
      </c>
      <c r="H37" s="53">
        <f t="shared" si="121"/>
        <v>2421</v>
      </c>
      <c r="I37" s="53">
        <f t="shared" si="121"/>
        <v>5935</v>
      </c>
      <c r="J37" s="53">
        <f t="shared" ref="J37" si="126">H37</f>
        <v>2421</v>
      </c>
      <c r="K37" s="53">
        <f>ROUND($K$35*I37/$I$35,0)</f>
        <v>5969</v>
      </c>
      <c r="L37" s="54" t="s">
        <v>805</v>
      </c>
      <c r="M37" s="54" t="s">
        <v>622</v>
      </c>
      <c r="N37" s="54" t="s">
        <v>623</v>
      </c>
      <c r="O37" s="278" t="s">
        <v>1422</v>
      </c>
      <c r="P37" s="55">
        <v>2015</v>
      </c>
      <c r="Q37" s="163" t="str">
        <f t="shared" si="122"/>
        <v>지방</v>
      </c>
      <c r="R37" s="163" t="str">
        <f t="shared" ref="R37" si="127">Q37</f>
        <v>지방</v>
      </c>
      <c r="S37" s="163" t="str">
        <f t="shared" ref="S37" si="128">R37</f>
        <v>지방</v>
      </c>
      <c r="T37" s="163" t="str">
        <f t="shared" ref="T37" si="129">S37</f>
        <v>지방</v>
      </c>
      <c r="U37" s="163" t="str">
        <f t="shared" ref="U37" si="130">T37</f>
        <v>지방</v>
      </c>
      <c r="V37" s="135">
        <f t="shared" ref="V37" si="131">AA37+AF37</f>
        <v>5969</v>
      </c>
      <c r="W37" s="135">
        <f t="shared" ref="W37" si="132">AB37+AG37</f>
        <v>5731</v>
      </c>
      <c r="X37" s="135">
        <f t="shared" ref="X37" si="133">AC37+AH37</f>
        <v>5710</v>
      </c>
      <c r="Y37" s="135">
        <f t="shared" ref="Y37" si="134">AD37+AI37</f>
        <v>5689</v>
      </c>
      <c r="Z37" s="136">
        <f t="shared" ref="Z37" si="135">AE37+AJ37</f>
        <v>5643</v>
      </c>
      <c r="AA37" s="144">
        <f t="shared" ref="AA37" si="136">K37</f>
        <v>5969</v>
      </c>
      <c r="AB37" s="145">
        <f t="shared" si="124"/>
        <v>5731</v>
      </c>
      <c r="AC37" s="145">
        <f t="shared" si="124"/>
        <v>5710</v>
      </c>
      <c r="AD37" s="145">
        <f t="shared" si="124"/>
        <v>5689</v>
      </c>
      <c r="AE37" s="144">
        <f t="shared" si="124"/>
        <v>5643</v>
      </c>
      <c r="AF37" s="144">
        <v>0</v>
      </c>
      <c r="AG37" s="144">
        <v>0</v>
      </c>
      <c r="AH37" s="144">
        <v>0</v>
      </c>
      <c r="AI37" s="144">
        <v>0</v>
      </c>
      <c r="AJ37" s="144">
        <v>0</v>
      </c>
    </row>
    <row r="38" spans="1:36" s="5" customFormat="1" ht="16.350000000000001" customHeight="1">
      <c r="A38" s="306" t="str">
        <f t="shared" si="125"/>
        <v>대곡동</v>
      </c>
      <c r="B38" s="328" t="s">
        <v>22</v>
      </c>
      <c r="C38" s="52" t="s">
        <v>23</v>
      </c>
      <c r="D38" s="53">
        <f>'[6]마을별 용수수요량'!D38</f>
        <v>627</v>
      </c>
      <c r="E38" s="53">
        <f>'[6]마을별 용수수요량'!E38</f>
        <v>266209</v>
      </c>
      <c r="F38" s="53">
        <f>ROUND(7863*$E38/($E$36+$E$37+$E$38+$E$39),0)</f>
        <v>1141</v>
      </c>
      <c r="G38" s="53">
        <f>ROUND(19865*$E38/($E$36+$E$37+$E$38+$E$39),0)</f>
        <v>2883</v>
      </c>
      <c r="H38" s="53">
        <f t="shared" si="121"/>
        <v>1122</v>
      </c>
      <c r="I38" s="53">
        <f t="shared" si="121"/>
        <v>2752</v>
      </c>
      <c r="J38" s="53">
        <f t="shared" ref="J38:J39" si="137">H38</f>
        <v>1122</v>
      </c>
      <c r="K38" s="53">
        <f>ROUND($K$35*I38/$I$35,0)</f>
        <v>2768</v>
      </c>
      <c r="L38" s="54" t="s">
        <v>804</v>
      </c>
      <c r="M38" s="54" t="s">
        <v>622</v>
      </c>
      <c r="N38" s="54" t="s">
        <v>623</v>
      </c>
      <c r="O38" s="278" t="s">
        <v>1424</v>
      </c>
      <c r="P38" s="55">
        <v>2015</v>
      </c>
      <c r="Q38" s="163" t="str">
        <f t="shared" si="122"/>
        <v>지방</v>
      </c>
      <c r="R38" s="163" t="str">
        <f t="shared" ref="R38:R39" si="138">Q38</f>
        <v>지방</v>
      </c>
      <c r="S38" s="163" t="str">
        <f t="shared" ref="S38:S39" si="139">R38</f>
        <v>지방</v>
      </c>
      <c r="T38" s="163" t="str">
        <f t="shared" ref="T38:T39" si="140">S38</f>
        <v>지방</v>
      </c>
      <c r="U38" s="163" t="str">
        <f t="shared" ref="U38:U39" si="141">T38</f>
        <v>지방</v>
      </c>
      <c r="V38" s="135">
        <f t="shared" ref="V38:V39" si="142">AA38+AF38</f>
        <v>2768</v>
      </c>
      <c r="W38" s="135">
        <f t="shared" ref="W38:W39" si="143">AB38+AG38</f>
        <v>2658</v>
      </c>
      <c r="X38" s="135">
        <f t="shared" ref="X38:X39" si="144">AC38+AH38</f>
        <v>2648</v>
      </c>
      <c r="Y38" s="135">
        <f t="shared" ref="Y38:Y39" si="145">AD38+AI38</f>
        <v>2638</v>
      </c>
      <c r="Z38" s="136">
        <f t="shared" ref="Z38:Z39" si="146">AE38+AJ38</f>
        <v>2617</v>
      </c>
      <c r="AA38" s="144">
        <f t="shared" ref="AA38:AA39" si="147">K38</f>
        <v>2768</v>
      </c>
      <c r="AB38" s="145">
        <f t="shared" si="124"/>
        <v>2658</v>
      </c>
      <c r="AC38" s="145">
        <f t="shared" si="124"/>
        <v>2648</v>
      </c>
      <c r="AD38" s="145">
        <f t="shared" si="124"/>
        <v>2638</v>
      </c>
      <c r="AE38" s="144">
        <f t="shared" si="124"/>
        <v>2617</v>
      </c>
      <c r="AF38" s="144"/>
      <c r="AG38" s="144"/>
      <c r="AH38" s="144"/>
      <c r="AI38" s="144"/>
      <c r="AJ38" s="144"/>
    </row>
    <row r="39" spans="1:36" s="5" customFormat="1" ht="16.350000000000001" customHeight="1">
      <c r="A39" s="306" t="str">
        <f t="shared" si="125"/>
        <v>대곡동</v>
      </c>
      <c r="B39" s="328" t="s">
        <v>22</v>
      </c>
      <c r="C39" s="52" t="s">
        <v>23</v>
      </c>
      <c r="D39" s="53">
        <f>'[6]마을별 용수수요량'!D39</f>
        <v>291</v>
      </c>
      <c r="E39" s="53">
        <f>'[6]마을별 용수수요량'!E39</f>
        <v>676298</v>
      </c>
      <c r="F39" s="53">
        <f>ROUND(7863*$E39/($E$36+$E$37+$E$38+$E$39),0)</f>
        <v>2899</v>
      </c>
      <c r="G39" s="53">
        <f>ROUND(19865*$E39/($E$36+$E$37+$E$38+$E$39),0)</f>
        <v>7325</v>
      </c>
      <c r="H39" s="53">
        <f t="shared" si="121"/>
        <v>2851</v>
      </c>
      <c r="I39" s="53">
        <f t="shared" si="121"/>
        <v>6993</v>
      </c>
      <c r="J39" s="53">
        <f t="shared" si="137"/>
        <v>2851</v>
      </c>
      <c r="K39" s="53">
        <f>ROUND($K$35*I39/$I$35,0)</f>
        <v>7033</v>
      </c>
      <c r="L39" s="54" t="s">
        <v>804</v>
      </c>
      <c r="M39" s="54" t="s">
        <v>622</v>
      </c>
      <c r="N39" s="54" t="s">
        <v>623</v>
      </c>
      <c r="O39" s="278" t="s">
        <v>1426</v>
      </c>
      <c r="P39" s="55">
        <v>2015</v>
      </c>
      <c r="Q39" s="163" t="str">
        <f t="shared" si="122"/>
        <v>지방</v>
      </c>
      <c r="R39" s="163" t="str">
        <f t="shared" si="138"/>
        <v>지방</v>
      </c>
      <c r="S39" s="163" t="str">
        <f t="shared" si="139"/>
        <v>지방</v>
      </c>
      <c r="T39" s="163" t="str">
        <f t="shared" si="140"/>
        <v>지방</v>
      </c>
      <c r="U39" s="163" t="str">
        <f t="shared" si="141"/>
        <v>지방</v>
      </c>
      <c r="V39" s="135">
        <f t="shared" si="142"/>
        <v>7033</v>
      </c>
      <c r="W39" s="135">
        <f t="shared" si="143"/>
        <v>6753</v>
      </c>
      <c r="X39" s="135">
        <f t="shared" si="144"/>
        <v>6727</v>
      </c>
      <c r="Y39" s="135">
        <f t="shared" si="145"/>
        <v>6703</v>
      </c>
      <c r="Z39" s="136">
        <f t="shared" si="146"/>
        <v>6649</v>
      </c>
      <c r="AA39" s="144">
        <f t="shared" si="147"/>
        <v>7033</v>
      </c>
      <c r="AB39" s="145">
        <f t="shared" si="124"/>
        <v>6753</v>
      </c>
      <c r="AC39" s="145">
        <f t="shared" si="124"/>
        <v>6727</v>
      </c>
      <c r="AD39" s="145">
        <f t="shared" si="124"/>
        <v>6703</v>
      </c>
      <c r="AE39" s="144">
        <f t="shared" si="124"/>
        <v>6649</v>
      </c>
      <c r="AF39" s="144"/>
      <c r="AG39" s="144"/>
      <c r="AH39" s="144"/>
      <c r="AI39" s="144"/>
      <c r="AJ39" s="144"/>
    </row>
    <row r="40" spans="1:36" s="5" customFormat="1" ht="16.350000000000001" customHeight="1">
      <c r="A40" s="306" t="str">
        <f t="shared" si="11"/>
        <v>대곡동</v>
      </c>
      <c r="B40" s="328" t="s">
        <v>22</v>
      </c>
      <c r="C40" s="52" t="s">
        <v>24</v>
      </c>
      <c r="D40" s="53">
        <f>'[6]마을별 용수수요량'!D40</f>
        <v>282</v>
      </c>
      <c r="E40" s="53">
        <f>'[6]마을별 용수수요량'!E40</f>
        <v>161496</v>
      </c>
      <c r="F40" s="53">
        <v>628</v>
      </c>
      <c r="G40" s="53">
        <v>1541</v>
      </c>
      <c r="H40" s="53">
        <f>ROUND(F40*H$12/F$12,0)</f>
        <v>622</v>
      </c>
      <c r="I40" s="53">
        <f>ROUND(G40*I$12/G$12,0)</f>
        <v>1462</v>
      </c>
      <c r="J40" s="53">
        <f t="shared" si="120"/>
        <v>622</v>
      </c>
      <c r="K40" s="53">
        <f>ROUND($K$35*I40/$I$35,0)</f>
        <v>1470</v>
      </c>
      <c r="L40" s="54" t="s">
        <v>805</v>
      </c>
      <c r="M40" s="54" t="s">
        <v>622</v>
      </c>
      <c r="N40" s="54" t="s">
        <v>623</v>
      </c>
      <c r="O40" s="278" t="s">
        <v>1362</v>
      </c>
      <c r="P40" s="55">
        <v>2015</v>
      </c>
      <c r="Q40" s="163" t="str">
        <f t="shared" si="122"/>
        <v>지방</v>
      </c>
      <c r="R40" s="163" t="str">
        <f t="shared" ref="R40:U40" si="148">Q40</f>
        <v>지방</v>
      </c>
      <c r="S40" s="163" t="str">
        <f t="shared" si="148"/>
        <v>지방</v>
      </c>
      <c r="T40" s="163" t="str">
        <f t="shared" si="148"/>
        <v>지방</v>
      </c>
      <c r="U40" s="163" t="str">
        <f t="shared" si="148"/>
        <v>지방</v>
      </c>
      <c r="V40" s="135">
        <f t="shared" si="6"/>
        <v>1470</v>
      </c>
      <c r="W40" s="135">
        <f t="shared" si="7"/>
        <v>1411</v>
      </c>
      <c r="X40" s="135">
        <f t="shared" si="8"/>
        <v>1406</v>
      </c>
      <c r="Y40" s="135">
        <f t="shared" si="9"/>
        <v>1401</v>
      </c>
      <c r="Z40" s="136">
        <f t="shared" si="10"/>
        <v>1390</v>
      </c>
      <c r="AA40" s="144">
        <f t="shared" si="1"/>
        <v>1470</v>
      </c>
      <c r="AB40" s="145">
        <f t="shared" si="124"/>
        <v>1411</v>
      </c>
      <c r="AC40" s="145">
        <f t="shared" si="124"/>
        <v>1406</v>
      </c>
      <c r="AD40" s="145">
        <f t="shared" si="124"/>
        <v>1401</v>
      </c>
      <c r="AE40" s="144">
        <f t="shared" si="124"/>
        <v>1390</v>
      </c>
      <c r="AF40" s="144">
        <v>0</v>
      </c>
      <c r="AG40" s="144">
        <v>0</v>
      </c>
      <c r="AH40" s="144">
        <v>0</v>
      </c>
      <c r="AI40" s="144">
        <v>0</v>
      </c>
      <c r="AJ40" s="144">
        <v>0</v>
      </c>
    </row>
    <row r="41" spans="1:36" s="5" customFormat="1" ht="16.350000000000001" customHeight="1">
      <c r="A41" s="306" t="str">
        <f t="shared" si="11"/>
        <v>대곡동</v>
      </c>
      <c r="B41" s="329" t="s">
        <v>22</v>
      </c>
      <c r="C41" s="52" t="s">
        <v>25</v>
      </c>
      <c r="D41" s="53">
        <f>'[6]마을별 용수수요량'!D41</f>
        <v>199</v>
      </c>
      <c r="E41" s="53">
        <f>'[6]마을별 용수수요량'!E41</f>
        <v>85938</v>
      </c>
      <c r="F41" s="53">
        <v>452</v>
      </c>
      <c r="G41" s="53">
        <v>1203</v>
      </c>
      <c r="H41" s="53">
        <f>H35-SUM(H36:H40)</f>
        <v>441</v>
      </c>
      <c r="I41" s="53">
        <f>I35-SUM(I36:I40)</f>
        <v>1157</v>
      </c>
      <c r="J41" s="53">
        <f>J35-SUM(J36:J40)</f>
        <v>441</v>
      </c>
      <c r="K41" s="53">
        <f>K35-SUM(K36:K40)</f>
        <v>1164</v>
      </c>
      <c r="L41" s="54" t="s">
        <v>805</v>
      </c>
      <c r="M41" s="54" t="s">
        <v>622</v>
      </c>
      <c r="N41" s="54" t="s">
        <v>623</v>
      </c>
      <c r="O41" s="169" t="s">
        <v>1362</v>
      </c>
      <c r="P41" s="55">
        <v>2015</v>
      </c>
      <c r="Q41" s="163" t="str">
        <f t="shared" si="122"/>
        <v>지방</v>
      </c>
      <c r="R41" s="163" t="str">
        <f t="shared" ref="R41:U41" si="149">Q41</f>
        <v>지방</v>
      </c>
      <c r="S41" s="163" t="str">
        <f t="shared" si="149"/>
        <v>지방</v>
      </c>
      <c r="T41" s="163" t="str">
        <f t="shared" si="149"/>
        <v>지방</v>
      </c>
      <c r="U41" s="163" t="str">
        <f t="shared" si="149"/>
        <v>지방</v>
      </c>
      <c r="V41" s="135">
        <f t="shared" si="6"/>
        <v>1164</v>
      </c>
      <c r="W41" s="135">
        <f t="shared" si="7"/>
        <v>1118</v>
      </c>
      <c r="X41" s="135">
        <f t="shared" si="8"/>
        <v>1113</v>
      </c>
      <c r="Y41" s="135">
        <f t="shared" si="9"/>
        <v>1111</v>
      </c>
      <c r="Z41" s="136">
        <f t="shared" si="10"/>
        <v>1099</v>
      </c>
      <c r="AA41" s="144">
        <f t="shared" si="1"/>
        <v>1164</v>
      </c>
      <c r="AB41" s="135">
        <f>AB35-SUM(AB36:AB40)</f>
        <v>1118</v>
      </c>
      <c r="AC41" s="135">
        <f>AC35-SUM(AC36:AC40)</f>
        <v>1113</v>
      </c>
      <c r="AD41" s="135">
        <f>AD35-SUM(AD36:AD40)</f>
        <v>1111</v>
      </c>
      <c r="AE41" s="144">
        <f>AE35-SUM(AE36:AE40)</f>
        <v>1099</v>
      </c>
      <c r="AF41" s="144">
        <v>0</v>
      </c>
      <c r="AG41" s="144">
        <v>0</v>
      </c>
      <c r="AH41" s="144">
        <v>0</v>
      </c>
      <c r="AI41" s="144">
        <v>0</v>
      </c>
      <c r="AJ41" s="144">
        <v>0</v>
      </c>
    </row>
    <row r="42" spans="1:36" s="5" customFormat="1" ht="16.350000000000001" customHeight="1">
      <c r="A42" s="306"/>
      <c r="B42" s="155" t="s">
        <v>26</v>
      </c>
      <c r="C42" s="155" t="s">
        <v>3</v>
      </c>
      <c r="D42" s="156">
        <f>SUM(D43:D46)</f>
        <v>1201</v>
      </c>
      <c r="E42" s="156">
        <f>SUM(E43:E46)</f>
        <v>1168163</v>
      </c>
      <c r="F42" s="156">
        <v>4217</v>
      </c>
      <c r="G42" s="156">
        <v>11036</v>
      </c>
      <c r="H42" s="156">
        <v>4304</v>
      </c>
      <c r="I42" s="156">
        <v>10681</v>
      </c>
      <c r="J42" s="156">
        <f t="shared" si="120"/>
        <v>4304</v>
      </c>
      <c r="K42" s="156">
        <v>10755</v>
      </c>
      <c r="L42" s="157"/>
      <c r="M42" s="157"/>
      <c r="N42" s="157"/>
      <c r="O42" s="168"/>
      <c r="P42" s="158"/>
      <c r="Q42" s="164"/>
      <c r="R42" s="164"/>
      <c r="S42" s="164"/>
      <c r="T42" s="164"/>
      <c r="U42" s="164"/>
      <c r="V42" s="159">
        <f t="shared" si="6"/>
        <v>10755</v>
      </c>
      <c r="W42" s="159">
        <f t="shared" si="7"/>
        <v>10919</v>
      </c>
      <c r="X42" s="159">
        <f t="shared" si="8"/>
        <v>10881</v>
      </c>
      <c r="Y42" s="159">
        <f t="shared" si="9"/>
        <v>10844</v>
      </c>
      <c r="Z42" s="160">
        <f t="shared" si="10"/>
        <v>10760</v>
      </c>
      <c r="AA42" s="144">
        <f t="shared" si="1"/>
        <v>10755</v>
      </c>
      <c r="AB42" s="145">
        <f>VLOOKUP($B42,'[5]1.2.생잔모형산출결과'!$B$13:$H$36,3,FALSE)</f>
        <v>10326</v>
      </c>
      <c r="AC42" s="145">
        <f>VLOOKUP($B42,'[5]1.2.생잔모형산출결과'!$B$13:$H$36,4,FALSE)</f>
        <v>10288</v>
      </c>
      <c r="AD42" s="145">
        <f>VLOOKUP($B42,'[5]1.2.생잔모형산출결과'!$B$13:$H$36,5,FALSE)</f>
        <v>10251</v>
      </c>
      <c r="AE42" s="144">
        <f>VLOOKUP($B42,'[5]1.2.생잔모형산출결과'!$B$13:$H$36,6,FALSE)</f>
        <v>10167</v>
      </c>
      <c r="AF42" s="144">
        <f>SUM(AF43:AF45)</f>
        <v>0</v>
      </c>
      <c r="AG42" s="144">
        <f>SUM(AG43:AG45)</f>
        <v>593</v>
      </c>
      <c r="AH42" s="144">
        <f>SUM(AH43:AH45)</f>
        <v>593</v>
      </c>
      <c r="AI42" s="144">
        <f>SUM(AI43:AI45)</f>
        <v>593</v>
      </c>
      <c r="AJ42" s="144">
        <f>SUM(AJ43:AJ45)</f>
        <v>593</v>
      </c>
    </row>
    <row r="43" spans="1:36" s="5" customFormat="1" ht="16.350000000000001" customHeight="1">
      <c r="A43" s="306" t="str">
        <f t="shared" si="11"/>
        <v>지좌동</v>
      </c>
      <c r="B43" s="328" t="s">
        <v>26</v>
      </c>
      <c r="C43" s="52" t="s">
        <v>26</v>
      </c>
      <c r="D43" s="53">
        <f>'[6]마을별 용수수요량'!D43</f>
        <v>562</v>
      </c>
      <c r="E43" s="53">
        <f>'[6]마을별 용수수요량'!E43</f>
        <v>339031</v>
      </c>
      <c r="F43" s="288">
        <f>2358*D43/($D$43+$D$44)</f>
        <v>1555.394366197183</v>
      </c>
      <c r="G43" s="53">
        <f>6299*F43/($F$43+$F$44)</f>
        <v>4154.974178403756</v>
      </c>
      <c r="H43" s="53">
        <f t="shared" ref="H43:I46" si="150">ROUND(F43*H$42/F$42,0)</f>
        <v>1587</v>
      </c>
      <c r="I43" s="53">
        <f t="shared" si="150"/>
        <v>4021</v>
      </c>
      <c r="J43" s="53">
        <f t="shared" si="120"/>
        <v>1587</v>
      </c>
      <c r="K43" s="53">
        <f>ROUND($K$42*I43/$I$42,0)</f>
        <v>4049</v>
      </c>
      <c r="L43" s="54" t="s">
        <v>805</v>
      </c>
      <c r="M43" s="54" t="s">
        <v>622</v>
      </c>
      <c r="N43" s="54" t="s">
        <v>753</v>
      </c>
      <c r="O43" s="278" t="s">
        <v>1431</v>
      </c>
      <c r="P43" s="55">
        <v>2015</v>
      </c>
      <c r="Q43" s="163" t="str">
        <f t="shared" si="122"/>
        <v>지방</v>
      </c>
      <c r="R43" s="163" t="str">
        <f t="shared" ref="R43:U43" si="151">Q43</f>
        <v>지방</v>
      </c>
      <c r="S43" s="163" t="str">
        <f t="shared" si="151"/>
        <v>지방</v>
      </c>
      <c r="T43" s="163" t="str">
        <f t="shared" si="151"/>
        <v>지방</v>
      </c>
      <c r="U43" s="163" t="str">
        <f t="shared" si="151"/>
        <v>지방</v>
      </c>
      <c r="V43" s="135">
        <f t="shared" si="6"/>
        <v>4049</v>
      </c>
      <c r="W43" s="135">
        <f t="shared" si="7"/>
        <v>3887</v>
      </c>
      <c r="X43" s="135">
        <f t="shared" si="8"/>
        <v>3873</v>
      </c>
      <c r="Y43" s="135">
        <f t="shared" si="9"/>
        <v>3859</v>
      </c>
      <c r="Z43" s="136">
        <f t="shared" si="10"/>
        <v>3828</v>
      </c>
      <c r="AA43" s="144">
        <f t="shared" si="1"/>
        <v>4049</v>
      </c>
      <c r="AB43" s="145">
        <f t="shared" ref="AB43:AE45" si="152">ROUND(AB$42*$AA43/$AA$42,0)</f>
        <v>3887</v>
      </c>
      <c r="AC43" s="145">
        <f t="shared" si="152"/>
        <v>3873</v>
      </c>
      <c r="AD43" s="145">
        <f t="shared" si="152"/>
        <v>3859</v>
      </c>
      <c r="AE43" s="144">
        <f t="shared" si="152"/>
        <v>3828</v>
      </c>
      <c r="AF43" s="144">
        <v>0</v>
      </c>
      <c r="AG43" s="144">
        <v>0</v>
      </c>
      <c r="AH43" s="144">
        <v>0</v>
      </c>
      <c r="AI43" s="144">
        <v>0</v>
      </c>
      <c r="AJ43" s="144">
        <v>0</v>
      </c>
    </row>
    <row r="44" spans="1:36" s="5" customFormat="1" ht="16.350000000000001" customHeight="1">
      <c r="A44" s="306" t="str">
        <f t="shared" si="11"/>
        <v>지좌동</v>
      </c>
      <c r="B44" s="328" t="s">
        <v>26</v>
      </c>
      <c r="C44" s="52" t="s">
        <v>1428</v>
      </c>
      <c r="D44" s="53">
        <f>'[6]마을별 용수수요량'!D44</f>
        <v>290</v>
      </c>
      <c r="E44" s="53">
        <f>'[6]마을별 용수수요량'!E44</f>
        <v>383671</v>
      </c>
      <c r="F44" s="288">
        <f>2358*D44/($D$43+$D$44)</f>
        <v>802.6056338028169</v>
      </c>
      <c r="G44" s="53">
        <f>6299*F44/($F$43+$F$44)</f>
        <v>2144.0258215962444</v>
      </c>
      <c r="H44" s="53">
        <f t="shared" si="150"/>
        <v>819</v>
      </c>
      <c r="I44" s="53">
        <f t="shared" si="150"/>
        <v>2075</v>
      </c>
      <c r="J44" s="53">
        <f t="shared" ref="J44" si="153">H44</f>
        <v>819</v>
      </c>
      <c r="K44" s="53">
        <f>ROUND($K$42*I44/$I$42,0)</f>
        <v>2089</v>
      </c>
      <c r="L44" s="54" t="s">
        <v>804</v>
      </c>
      <c r="M44" s="54" t="s">
        <v>622</v>
      </c>
      <c r="N44" s="54" t="s">
        <v>753</v>
      </c>
      <c r="O44" s="278" t="s">
        <v>1433</v>
      </c>
      <c r="P44" s="55">
        <v>2015</v>
      </c>
      <c r="Q44" s="163" t="str">
        <f t="shared" si="122"/>
        <v>지방</v>
      </c>
      <c r="R44" s="163" t="str">
        <f t="shared" ref="R44" si="154">Q44</f>
        <v>지방</v>
      </c>
      <c r="S44" s="163" t="str">
        <f t="shared" ref="S44" si="155">R44</f>
        <v>지방</v>
      </c>
      <c r="T44" s="163" t="str">
        <f t="shared" ref="T44" si="156">S44</f>
        <v>지방</v>
      </c>
      <c r="U44" s="163" t="str">
        <f t="shared" ref="U44" si="157">T44</f>
        <v>지방</v>
      </c>
      <c r="V44" s="135">
        <f t="shared" si="6"/>
        <v>2089</v>
      </c>
      <c r="W44" s="135">
        <f t="shared" si="7"/>
        <v>2006</v>
      </c>
      <c r="X44" s="135">
        <f t="shared" si="8"/>
        <v>1998</v>
      </c>
      <c r="Y44" s="135">
        <f t="shared" si="9"/>
        <v>1991</v>
      </c>
      <c r="Z44" s="136">
        <f t="shared" si="10"/>
        <v>1975</v>
      </c>
      <c r="AA44" s="144">
        <f t="shared" ref="AA44" si="158">K44</f>
        <v>2089</v>
      </c>
      <c r="AB44" s="145">
        <f t="shared" si="152"/>
        <v>2006</v>
      </c>
      <c r="AC44" s="145">
        <f t="shared" si="152"/>
        <v>1998</v>
      </c>
      <c r="AD44" s="145">
        <f t="shared" si="152"/>
        <v>1991</v>
      </c>
      <c r="AE44" s="144">
        <f t="shared" si="152"/>
        <v>1975</v>
      </c>
      <c r="AF44" s="144">
        <v>0</v>
      </c>
      <c r="AG44" s="144">
        <v>0</v>
      </c>
      <c r="AH44" s="144">
        <v>0</v>
      </c>
      <c r="AI44" s="144">
        <v>0</v>
      </c>
      <c r="AJ44" s="144">
        <v>0</v>
      </c>
    </row>
    <row r="45" spans="1:36" s="5" customFormat="1" ht="16.350000000000001" customHeight="1">
      <c r="A45" s="306" t="str">
        <f t="shared" si="11"/>
        <v>지좌동</v>
      </c>
      <c r="B45" s="328" t="s">
        <v>26</v>
      </c>
      <c r="C45" s="52" t="s">
        <v>27</v>
      </c>
      <c r="D45" s="53">
        <f>'[6]마을별 용수수요량'!D45</f>
        <v>200</v>
      </c>
      <c r="E45" s="53">
        <f>'[6]마을별 용수수요량'!E45</f>
        <v>81783</v>
      </c>
      <c r="F45" s="288">
        <f>1859*D45/($D$45+$D$46)</f>
        <v>1065.3295128939828</v>
      </c>
      <c r="G45" s="53">
        <f>4737*F45/($F$45+$F$46)</f>
        <v>2714.6131805157593</v>
      </c>
      <c r="H45" s="53">
        <f t="shared" si="150"/>
        <v>1087</v>
      </c>
      <c r="I45" s="53">
        <f t="shared" si="150"/>
        <v>2627</v>
      </c>
      <c r="J45" s="53">
        <f t="shared" ref="J45" si="159">H45</f>
        <v>1087</v>
      </c>
      <c r="K45" s="53">
        <f>ROUND($K$42*I45/$I$42,0)</f>
        <v>2645</v>
      </c>
      <c r="L45" s="54" t="s">
        <v>805</v>
      </c>
      <c r="M45" s="54" t="s">
        <v>622</v>
      </c>
      <c r="N45" s="54" t="s">
        <v>753</v>
      </c>
      <c r="O45" s="278" t="s">
        <v>1431</v>
      </c>
      <c r="P45" s="55">
        <v>2015</v>
      </c>
      <c r="Q45" s="163" t="str">
        <f t="shared" si="122"/>
        <v>지방</v>
      </c>
      <c r="R45" s="163" t="str">
        <f t="shared" ref="R45:U46" si="160">Q45</f>
        <v>지방</v>
      </c>
      <c r="S45" s="163" t="str">
        <f t="shared" si="160"/>
        <v>지방</v>
      </c>
      <c r="T45" s="163" t="str">
        <f t="shared" si="160"/>
        <v>지방</v>
      </c>
      <c r="U45" s="163" t="str">
        <f t="shared" si="160"/>
        <v>지방</v>
      </c>
      <c r="V45" s="135">
        <f t="shared" si="6"/>
        <v>2645</v>
      </c>
      <c r="W45" s="135">
        <f t="shared" si="7"/>
        <v>3132</v>
      </c>
      <c r="X45" s="135">
        <f>AC45+AH45</f>
        <v>3123</v>
      </c>
      <c r="Y45" s="135">
        <f t="shared" si="9"/>
        <v>3114</v>
      </c>
      <c r="Z45" s="136">
        <f t="shared" si="10"/>
        <v>3093</v>
      </c>
      <c r="AA45" s="144">
        <f t="shared" si="1"/>
        <v>2645</v>
      </c>
      <c r="AB45" s="145">
        <f t="shared" si="152"/>
        <v>2539</v>
      </c>
      <c r="AC45" s="145">
        <f t="shared" si="152"/>
        <v>2530</v>
      </c>
      <c r="AD45" s="145">
        <f t="shared" si="152"/>
        <v>2521</v>
      </c>
      <c r="AE45" s="144">
        <f t="shared" si="152"/>
        <v>2500</v>
      </c>
      <c r="AF45" s="144">
        <v>0</v>
      </c>
      <c r="AG45" s="144">
        <f>'[7]개발계획별 계획인구및유입인구'!H19</f>
        <v>593</v>
      </c>
      <c r="AH45" s="144">
        <f>'[7]개발계획별 계획인구및유입인구'!I19</f>
        <v>593</v>
      </c>
      <c r="AI45" s="144">
        <f>'[7]개발계획별 계획인구및유입인구'!J19</f>
        <v>593</v>
      </c>
      <c r="AJ45" s="144">
        <f>'[7]개발계획별 계획인구및유입인구'!K19</f>
        <v>593</v>
      </c>
    </row>
    <row r="46" spans="1:36" s="5" customFormat="1" ht="16.350000000000001" customHeight="1">
      <c r="A46" s="306" t="str">
        <f t="shared" si="11"/>
        <v>지좌동</v>
      </c>
      <c r="B46" s="328" t="s">
        <v>26</v>
      </c>
      <c r="C46" s="233" t="s">
        <v>1429</v>
      </c>
      <c r="D46" s="53">
        <f>'[6]마을별 용수수요량'!D46</f>
        <v>149</v>
      </c>
      <c r="E46" s="53">
        <f>'[6]마을별 용수수요량'!E46</f>
        <v>363678</v>
      </c>
      <c r="F46" s="288">
        <f>1859*D46/($D$45+$D$46)</f>
        <v>793.67048710601716</v>
      </c>
      <c r="G46" s="53">
        <f>4737*F46/($F$45+$F$46)</f>
        <v>2022.3868194842405</v>
      </c>
      <c r="H46" s="53">
        <f t="shared" si="150"/>
        <v>810</v>
      </c>
      <c r="I46" s="53">
        <f t="shared" si="150"/>
        <v>1957</v>
      </c>
      <c r="J46" s="53">
        <f t="shared" ref="J46" si="161">H46</f>
        <v>810</v>
      </c>
      <c r="K46" s="53">
        <f>ROUND($K$42*I46/$I$42,0)</f>
        <v>1971</v>
      </c>
      <c r="L46" s="54" t="s">
        <v>804</v>
      </c>
      <c r="M46" s="54" t="s">
        <v>622</v>
      </c>
      <c r="N46" s="54" t="s">
        <v>753</v>
      </c>
      <c r="O46" s="278" t="s">
        <v>1433</v>
      </c>
      <c r="P46" s="55">
        <v>2015</v>
      </c>
      <c r="Q46" s="163" t="str">
        <f t="shared" si="122"/>
        <v>지방</v>
      </c>
      <c r="R46" s="163" t="str">
        <f t="shared" si="160"/>
        <v>지방</v>
      </c>
      <c r="S46" s="163" t="str">
        <f t="shared" si="160"/>
        <v>지방</v>
      </c>
      <c r="T46" s="163" t="str">
        <f t="shared" si="160"/>
        <v>지방</v>
      </c>
      <c r="U46" s="163" t="str">
        <f t="shared" si="160"/>
        <v>지방</v>
      </c>
      <c r="V46" s="239">
        <f t="shared" si="6"/>
        <v>1971</v>
      </c>
      <c r="W46" s="135">
        <f t="shared" ref="W46" si="162">AB46+AG46</f>
        <v>1894</v>
      </c>
      <c r="X46" s="135">
        <f t="shared" ref="X46" si="163">AC46+AH46</f>
        <v>1887</v>
      </c>
      <c r="Y46" s="135">
        <f t="shared" ref="Y46" si="164">AD46+AI46</f>
        <v>1880</v>
      </c>
      <c r="Z46" s="136">
        <f t="shared" ref="Z46" si="165">AE46+AJ46</f>
        <v>1864</v>
      </c>
      <c r="AA46" s="144">
        <f t="shared" ref="AA46" si="166">K46</f>
        <v>1971</v>
      </c>
      <c r="AB46" s="135">
        <f>AB42-SUM(AB43:AB45)</f>
        <v>1894</v>
      </c>
      <c r="AC46" s="135">
        <f>AC42-SUM(AC43:AC45)</f>
        <v>1887</v>
      </c>
      <c r="AD46" s="135">
        <f>AD42-SUM(AD43:AD45)</f>
        <v>1880</v>
      </c>
      <c r="AE46" s="135">
        <f>AE42-SUM(AE43:AE45)</f>
        <v>1864</v>
      </c>
      <c r="AF46" s="144">
        <v>0</v>
      </c>
      <c r="AG46" s="144">
        <v>0</v>
      </c>
      <c r="AH46" s="144">
        <v>0</v>
      </c>
      <c r="AI46" s="144">
        <v>0</v>
      </c>
      <c r="AJ46" s="144">
        <v>0</v>
      </c>
    </row>
    <row r="47" spans="1:36" ht="16.350000000000001" customHeight="1">
      <c r="A47" s="307" t="str">
        <f t="shared" si="11"/>
        <v>율곡동</v>
      </c>
      <c r="B47" s="225" t="s">
        <v>1135</v>
      </c>
      <c r="C47" s="225" t="s">
        <v>1136</v>
      </c>
      <c r="D47" s="226">
        <f>'[6]마을별 용수수요량'!D47</f>
        <v>164</v>
      </c>
      <c r="E47" s="226">
        <f>'[6]마을별 용수수요량'!E47</f>
        <v>591085</v>
      </c>
      <c r="F47" s="226">
        <v>722</v>
      </c>
      <c r="G47" s="226">
        <v>2001</v>
      </c>
      <c r="H47" s="226">
        <v>3672</v>
      </c>
      <c r="I47" s="226">
        <v>9234</v>
      </c>
      <c r="J47" s="226">
        <f>H47</f>
        <v>3672</v>
      </c>
      <c r="K47" s="226">
        <v>9258</v>
      </c>
      <c r="L47" s="227" t="s">
        <v>1023</v>
      </c>
      <c r="M47" s="227" t="s">
        <v>1066</v>
      </c>
      <c r="N47" s="227" t="s">
        <v>1065</v>
      </c>
      <c r="O47" s="228" t="s">
        <v>1434</v>
      </c>
      <c r="P47" s="229">
        <v>2015</v>
      </c>
      <c r="Q47" s="230" t="str">
        <f t="shared" si="122"/>
        <v>광역</v>
      </c>
      <c r="R47" s="230" t="str">
        <f t="shared" ref="R47:U47" si="167">Q47</f>
        <v>광역</v>
      </c>
      <c r="S47" s="230" t="str">
        <f t="shared" si="167"/>
        <v>광역</v>
      </c>
      <c r="T47" s="230" t="str">
        <f t="shared" si="167"/>
        <v>광역</v>
      </c>
      <c r="U47" s="230" t="str">
        <f t="shared" si="167"/>
        <v>광역</v>
      </c>
      <c r="V47" s="231">
        <f t="shared" si="6"/>
        <v>9258</v>
      </c>
      <c r="W47" s="231">
        <f t="shared" si="7"/>
        <v>19078</v>
      </c>
      <c r="X47" s="231">
        <f t="shared" si="8"/>
        <v>19045</v>
      </c>
      <c r="Y47" s="231">
        <f t="shared" si="9"/>
        <v>19013</v>
      </c>
      <c r="Z47" s="232">
        <f t="shared" si="10"/>
        <v>18941</v>
      </c>
      <c r="AA47" s="144">
        <f t="shared" si="1"/>
        <v>9258</v>
      </c>
      <c r="AB47" s="145">
        <f>VLOOKUP($B47,'[5]1.2.생잔모형산출결과'!$B$13:$H$36,3,FALSE)</f>
        <v>8889</v>
      </c>
      <c r="AC47" s="145">
        <f>VLOOKUP($B47,'[5]1.2.생잔모형산출결과'!$B$13:$H$36,4,FALSE)</f>
        <v>8856</v>
      </c>
      <c r="AD47" s="145">
        <f>VLOOKUP($B47,'[5]1.2.생잔모형산출결과'!$B$13:$H$36,5,FALSE)</f>
        <v>8824</v>
      </c>
      <c r="AE47" s="144">
        <f>VLOOKUP($B47,'[5]1.2.생잔모형산출결과'!$B$13:$H$36,6,FALSE)</f>
        <v>8752</v>
      </c>
      <c r="AF47" s="144">
        <v>0</v>
      </c>
      <c r="AG47" s="144">
        <f>'[7]개발계획별 계획인구및유입인구'!H15</f>
        <v>10189</v>
      </c>
      <c r="AH47" s="144">
        <f>'[7]개발계획별 계획인구및유입인구'!I15</f>
        <v>10189</v>
      </c>
      <c r="AI47" s="144">
        <f>'[7]개발계획별 계획인구및유입인구'!J15</f>
        <v>10189</v>
      </c>
      <c r="AJ47" s="144">
        <f>'[7]개발계획별 계획인구및유입인구'!K15</f>
        <v>10189</v>
      </c>
    </row>
    <row r="48" spans="1:36" s="6" customFormat="1" ht="16.350000000000001" customHeight="1">
      <c r="A48" s="305" t="s">
        <v>28</v>
      </c>
      <c r="B48" s="209" t="s">
        <v>3</v>
      </c>
      <c r="C48" s="210"/>
      <c r="D48" s="211">
        <f>SUM(D49:D84)</f>
        <v>1624</v>
      </c>
      <c r="E48" s="211">
        <f>SUM(E49:E84)</f>
        <v>505761</v>
      </c>
      <c r="F48" s="211"/>
      <c r="G48" s="211"/>
      <c r="H48" s="211">
        <f>SUM(H49:H84)</f>
        <v>3743</v>
      </c>
      <c r="I48" s="211">
        <f>SUM(I49:I84)</f>
        <v>8441</v>
      </c>
      <c r="J48" s="211">
        <f t="shared" ref="J48:J112" si="168">H48</f>
        <v>3743</v>
      </c>
      <c r="K48" s="211">
        <v>8582</v>
      </c>
      <c r="L48" s="212"/>
      <c r="M48" s="212"/>
      <c r="N48" s="212"/>
      <c r="O48" s="170"/>
      <c r="P48" s="212"/>
      <c r="Q48" s="213"/>
      <c r="R48" s="213"/>
      <c r="S48" s="213"/>
      <c r="T48" s="213"/>
      <c r="U48" s="213"/>
      <c r="V48" s="214">
        <f t="shared" si="6"/>
        <v>8582</v>
      </c>
      <c r="W48" s="214">
        <f t="shared" si="7"/>
        <v>8240</v>
      </c>
      <c r="X48" s="214">
        <f t="shared" si="8"/>
        <v>12594</v>
      </c>
      <c r="Y48" s="214">
        <f t="shared" si="9"/>
        <v>12565</v>
      </c>
      <c r="Z48" s="215">
        <f t="shared" si="10"/>
        <v>12498</v>
      </c>
      <c r="AA48" s="143">
        <f t="shared" si="1"/>
        <v>8582</v>
      </c>
      <c r="AB48" s="146">
        <f>VLOOKUP($A48,'[5]1.2.생잔모형산출결과'!$B$13:$H$36,3,FALSE)</f>
        <v>8240</v>
      </c>
      <c r="AC48" s="146">
        <f>VLOOKUP($A48,'[5]1.2.생잔모형산출결과'!$B$13:$H$36,4,FALSE)</f>
        <v>8209</v>
      </c>
      <c r="AD48" s="146">
        <f>VLOOKUP($A48,'[5]1.2.생잔모형산출결과'!$B$13:$H$36,5,FALSE)</f>
        <v>8180</v>
      </c>
      <c r="AE48" s="146">
        <f>VLOOKUP($A48,'[5]1.2.생잔모형산출결과'!$B$13:$H$36,6,FALSE)</f>
        <v>8113</v>
      </c>
      <c r="AF48" s="146">
        <f>SUM(AF49:AF84)</f>
        <v>0</v>
      </c>
      <c r="AG48" s="146">
        <f>SUM(AG49:AG84)</f>
        <v>0</v>
      </c>
      <c r="AH48" s="146">
        <f>SUM(AH49:AH84)</f>
        <v>4385</v>
      </c>
      <c r="AI48" s="146">
        <f>SUM(AI49:AI84)</f>
        <v>4385</v>
      </c>
      <c r="AJ48" s="146">
        <f>SUM(AJ49:AJ84)</f>
        <v>4385</v>
      </c>
    </row>
    <row r="49" spans="1:36" s="5" customFormat="1" ht="16.350000000000001" customHeight="1">
      <c r="A49" s="308" t="s">
        <v>28</v>
      </c>
      <c r="B49" s="52" t="s">
        <v>29</v>
      </c>
      <c r="C49" s="52" t="s">
        <v>30</v>
      </c>
      <c r="D49" s="53">
        <f>'[6]마을별 용수수요량'!D49</f>
        <v>72</v>
      </c>
      <c r="E49" s="53">
        <f>'[6]마을별 용수수요량'!E49</f>
        <v>16448</v>
      </c>
      <c r="F49" s="53"/>
      <c r="G49" s="53"/>
      <c r="H49" s="53">
        <v>130</v>
      </c>
      <c r="I49" s="53">
        <v>281</v>
      </c>
      <c r="J49" s="53">
        <f t="shared" si="168"/>
        <v>130</v>
      </c>
      <c r="K49" s="53">
        <f>ROUND($K$48*I49/$I$48,0)</f>
        <v>286</v>
      </c>
      <c r="L49" s="54" t="s">
        <v>806</v>
      </c>
      <c r="M49" s="54" t="s">
        <v>1066</v>
      </c>
      <c r="N49" s="54" t="s">
        <v>695</v>
      </c>
      <c r="O49" s="169" t="s">
        <v>1364</v>
      </c>
      <c r="P49" s="55">
        <v>2015</v>
      </c>
      <c r="Q49" s="163" t="str">
        <f t="shared" si="122"/>
        <v>광역</v>
      </c>
      <c r="R49" s="163" t="str">
        <f t="shared" ref="R49:U49" si="169">Q49</f>
        <v>광역</v>
      </c>
      <c r="S49" s="163" t="str">
        <f t="shared" si="169"/>
        <v>광역</v>
      </c>
      <c r="T49" s="163" t="str">
        <f t="shared" si="169"/>
        <v>광역</v>
      </c>
      <c r="U49" s="163" t="str">
        <f t="shared" si="169"/>
        <v>광역</v>
      </c>
      <c r="V49" s="135">
        <f t="shared" si="6"/>
        <v>286</v>
      </c>
      <c r="W49" s="135">
        <f t="shared" si="7"/>
        <v>275</v>
      </c>
      <c r="X49" s="135">
        <f t="shared" si="8"/>
        <v>274</v>
      </c>
      <c r="Y49" s="135">
        <f t="shared" si="9"/>
        <v>273</v>
      </c>
      <c r="Z49" s="136">
        <f t="shared" si="10"/>
        <v>270</v>
      </c>
      <c r="AA49" s="144">
        <f t="shared" si="1"/>
        <v>286</v>
      </c>
      <c r="AB49" s="145">
        <f t="shared" ref="AB49:AE61" si="170">ROUND(AB$48*$AA49/$AA$48,0)</f>
        <v>275</v>
      </c>
      <c r="AC49" s="145">
        <f t="shared" si="170"/>
        <v>274</v>
      </c>
      <c r="AD49" s="145">
        <f t="shared" si="170"/>
        <v>273</v>
      </c>
      <c r="AE49" s="144">
        <f t="shared" si="170"/>
        <v>270</v>
      </c>
      <c r="AF49" s="144">
        <v>0</v>
      </c>
      <c r="AG49" s="144">
        <v>0</v>
      </c>
      <c r="AH49" s="144">
        <v>0</v>
      </c>
      <c r="AI49" s="144">
        <v>0</v>
      </c>
      <c r="AJ49" s="144">
        <v>0</v>
      </c>
    </row>
    <row r="50" spans="1:36" s="5" customFormat="1" ht="16.350000000000001" customHeight="1">
      <c r="A50" s="308" t="s">
        <v>28</v>
      </c>
      <c r="B50" s="233" t="s">
        <v>307</v>
      </c>
      <c r="C50" s="52" t="s">
        <v>1137</v>
      </c>
      <c r="D50" s="53">
        <f>'[6]마을별 용수수요량'!D50</f>
        <v>30</v>
      </c>
      <c r="E50" s="53">
        <f>'[6]마을별 용수수요량'!E50</f>
        <v>13209</v>
      </c>
      <c r="F50" s="53"/>
      <c r="G50" s="53"/>
      <c r="H50" s="53">
        <v>57</v>
      </c>
      <c r="I50" s="53">
        <v>113</v>
      </c>
      <c r="J50" s="53">
        <f t="shared" si="168"/>
        <v>57</v>
      </c>
      <c r="K50" s="53">
        <f t="shared" ref="K50:K83" si="171">ROUND($K$48*I50/$I$48,0)</f>
        <v>115</v>
      </c>
      <c r="L50" s="54" t="s">
        <v>806</v>
      </c>
      <c r="M50" s="54" t="s">
        <v>1066</v>
      </c>
      <c r="N50" s="54" t="s">
        <v>681</v>
      </c>
      <c r="O50" s="169" t="s">
        <v>1363</v>
      </c>
      <c r="P50" s="55">
        <v>2015</v>
      </c>
      <c r="Q50" s="163" t="str">
        <f t="shared" si="122"/>
        <v>광역</v>
      </c>
      <c r="R50" s="163" t="str">
        <f t="shared" ref="R50:U50" si="172">Q50</f>
        <v>광역</v>
      </c>
      <c r="S50" s="163" t="str">
        <f t="shared" si="172"/>
        <v>광역</v>
      </c>
      <c r="T50" s="163" t="str">
        <f t="shared" si="172"/>
        <v>광역</v>
      </c>
      <c r="U50" s="163" t="str">
        <f t="shared" si="172"/>
        <v>광역</v>
      </c>
      <c r="V50" s="135">
        <f t="shared" si="6"/>
        <v>115</v>
      </c>
      <c r="W50" s="135">
        <f t="shared" si="7"/>
        <v>110</v>
      </c>
      <c r="X50" s="135">
        <f t="shared" si="8"/>
        <v>110</v>
      </c>
      <c r="Y50" s="135">
        <f t="shared" si="9"/>
        <v>110</v>
      </c>
      <c r="Z50" s="136">
        <f t="shared" si="10"/>
        <v>109</v>
      </c>
      <c r="AA50" s="144">
        <f t="shared" si="1"/>
        <v>115</v>
      </c>
      <c r="AB50" s="145">
        <f t="shared" si="170"/>
        <v>110</v>
      </c>
      <c r="AC50" s="145">
        <f t="shared" si="170"/>
        <v>110</v>
      </c>
      <c r="AD50" s="145">
        <f t="shared" si="170"/>
        <v>110</v>
      </c>
      <c r="AE50" s="144">
        <f t="shared" si="170"/>
        <v>109</v>
      </c>
      <c r="AF50" s="144">
        <v>0</v>
      </c>
      <c r="AG50" s="144">
        <v>0</v>
      </c>
      <c r="AH50" s="144">
        <v>0</v>
      </c>
      <c r="AI50" s="144">
        <v>0</v>
      </c>
      <c r="AJ50" s="144">
        <v>0</v>
      </c>
    </row>
    <row r="51" spans="1:36" s="5" customFormat="1" ht="16.350000000000001" customHeight="1">
      <c r="A51" s="308" t="s">
        <v>28</v>
      </c>
      <c r="B51" s="312"/>
      <c r="C51" s="52" t="s">
        <v>31</v>
      </c>
      <c r="D51" s="53">
        <f>'[6]마을별 용수수요량'!D51</f>
        <v>35</v>
      </c>
      <c r="E51" s="53">
        <f>'[6]마을별 용수수요량'!E51</f>
        <v>3431</v>
      </c>
      <c r="F51" s="53"/>
      <c r="G51" s="53"/>
      <c r="H51" s="53">
        <v>42</v>
      </c>
      <c r="I51" s="53">
        <v>99</v>
      </c>
      <c r="J51" s="53">
        <f t="shared" si="168"/>
        <v>42</v>
      </c>
      <c r="K51" s="53">
        <f t="shared" si="171"/>
        <v>101</v>
      </c>
      <c r="L51" s="54" t="s">
        <v>806</v>
      </c>
      <c r="M51" s="54" t="s">
        <v>1066</v>
      </c>
      <c r="N51" s="54" t="s">
        <v>681</v>
      </c>
      <c r="O51" s="169" t="s">
        <v>1363</v>
      </c>
      <c r="P51" s="55">
        <v>2015</v>
      </c>
      <c r="Q51" s="163" t="str">
        <f t="shared" si="122"/>
        <v>광역</v>
      </c>
      <c r="R51" s="163" t="str">
        <f t="shared" ref="R51:U51" si="173">Q51</f>
        <v>광역</v>
      </c>
      <c r="S51" s="163" t="str">
        <f t="shared" si="173"/>
        <v>광역</v>
      </c>
      <c r="T51" s="163" t="str">
        <f t="shared" si="173"/>
        <v>광역</v>
      </c>
      <c r="U51" s="163" t="str">
        <f t="shared" si="173"/>
        <v>광역</v>
      </c>
      <c r="V51" s="135">
        <f t="shared" si="6"/>
        <v>101</v>
      </c>
      <c r="W51" s="135">
        <f t="shared" si="7"/>
        <v>97</v>
      </c>
      <c r="X51" s="135">
        <f t="shared" si="8"/>
        <v>97</v>
      </c>
      <c r="Y51" s="135">
        <f t="shared" si="9"/>
        <v>96</v>
      </c>
      <c r="Z51" s="136">
        <f t="shared" si="10"/>
        <v>95</v>
      </c>
      <c r="AA51" s="144">
        <f t="shared" si="1"/>
        <v>101</v>
      </c>
      <c r="AB51" s="145">
        <f t="shared" si="170"/>
        <v>97</v>
      </c>
      <c r="AC51" s="145">
        <f t="shared" si="170"/>
        <v>97</v>
      </c>
      <c r="AD51" s="145">
        <f t="shared" si="170"/>
        <v>96</v>
      </c>
      <c r="AE51" s="144">
        <f t="shared" si="170"/>
        <v>95</v>
      </c>
      <c r="AF51" s="144">
        <v>0</v>
      </c>
      <c r="AG51" s="144">
        <v>0</v>
      </c>
      <c r="AH51" s="144">
        <v>0</v>
      </c>
      <c r="AI51" s="144">
        <v>0</v>
      </c>
      <c r="AJ51" s="144">
        <v>0</v>
      </c>
    </row>
    <row r="52" spans="1:36" s="5" customFormat="1" ht="16.350000000000001" customHeight="1">
      <c r="A52" s="308" t="s">
        <v>28</v>
      </c>
      <c r="B52" s="52" t="s">
        <v>32</v>
      </c>
      <c r="C52" s="52" t="s">
        <v>33</v>
      </c>
      <c r="D52" s="53">
        <f>'[6]마을별 용수수요량'!D52</f>
        <v>35</v>
      </c>
      <c r="E52" s="53">
        <f>'[6]마을별 용수수요량'!E52</f>
        <v>4163</v>
      </c>
      <c r="F52" s="53"/>
      <c r="G52" s="53"/>
      <c r="H52" s="53">
        <v>48</v>
      </c>
      <c r="I52" s="53">
        <v>95</v>
      </c>
      <c r="J52" s="53">
        <f t="shared" si="168"/>
        <v>48</v>
      </c>
      <c r="K52" s="53">
        <f t="shared" si="171"/>
        <v>97</v>
      </c>
      <c r="L52" s="54" t="s">
        <v>806</v>
      </c>
      <c r="M52" s="54" t="s">
        <v>1066</v>
      </c>
      <c r="N52" s="54" t="s">
        <v>681</v>
      </c>
      <c r="O52" s="169" t="s">
        <v>1363</v>
      </c>
      <c r="P52" s="55">
        <v>2015</v>
      </c>
      <c r="Q52" s="163" t="str">
        <f t="shared" si="122"/>
        <v>광역</v>
      </c>
      <c r="R52" s="163" t="str">
        <f t="shared" ref="R52:U52" si="174">Q52</f>
        <v>광역</v>
      </c>
      <c r="S52" s="163" t="str">
        <f t="shared" si="174"/>
        <v>광역</v>
      </c>
      <c r="T52" s="163" t="str">
        <f t="shared" si="174"/>
        <v>광역</v>
      </c>
      <c r="U52" s="163" t="str">
        <f t="shared" si="174"/>
        <v>광역</v>
      </c>
      <c r="V52" s="135">
        <f t="shared" si="6"/>
        <v>97</v>
      </c>
      <c r="W52" s="135">
        <f t="shared" si="7"/>
        <v>93</v>
      </c>
      <c r="X52" s="135">
        <f t="shared" si="8"/>
        <v>93</v>
      </c>
      <c r="Y52" s="135">
        <f t="shared" si="9"/>
        <v>92</v>
      </c>
      <c r="Z52" s="136">
        <f t="shared" si="10"/>
        <v>92</v>
      </c>
      <c r="AA52" s="144">
        <f t="shared" si="1"/>
        <v>97</v>
      </c>
      <c r="AB52" s="145">
        <f t="shared" si="170"/>
        <v>93</v>
      </c>
      <c r="AC52" s="145">
        <f t="shared" si="170"/>
        <v>93</v>
      </c>
      <c r="AD52" s="145">
        <f t="shared" si="170"/>
        <v>92</v>
      </c>
      <c r="AE52" s="144">
        <f t="shared" si="170"/>
        <v>92</v>
      </c>
      <c r="AF52" s="144">
        <v>0</v>
      </c>
      <c r="AG52" s="144">
        <v>0</v>
      </c>
      <c r="AH52" s="144">
        <v>0</v>
      </c>
      <c r="AI52" s="144">
        <v>0</v>
      </c>
      <c r="AJ52" s="144">
        <v>0</v>
      </c>
    </row>
    <row r="53" spans="1:36" s="5" customFormat="1" ht="16.350000000000001" customHeight="1">
      <c r="A53" s="308" t="s">
        <v>28</v>
      </c>
      <c r="B53" s="52" t="s">
        <v>34</v>
      </c>
      <c r="C53" s="52" t="s">
        <v>35</v>
      </c>
      <c r="D53" s="53">
        <f>'[6]마을별 용수수요량'!D53</f>
        <v>3</v>
      </c>
      <c r="E53" s="53">
        <f>'[6]마을별 용수수요량'!E53</f>
        <v>768</v>
      </c>
      <c r="F53" s="53"/>
      <c r="G53" s="53"/>
      <c r="H53" s="53">
        <v>71</v>
      </c>
      <c r="I53" s="53">
        <v>183</v>
      </c>
      <c r="J53" s="53">
        <f t="shared" si="168"/>
        <v>71</v>
      </c>
      <c r="K53" s="53">
        <f t="shared" si="171"/>
        <v>186</v>
      </c>
      <c r="L53" s="54" t="s">
        <v>806</v>
      </c>
      <c r="M53" s="54" t="s">
        <v>1066</v>
      </c>
      <c r="N53" s="54" t="s">
        <v>681</v>
      </c>
      <c r="O53" s="169" t="s">
        <v>1363</v>
      </c>
      <c r="P53" s="55">
        <v>2015</v>
      </c>
      <c r="Q53" s="163" t="str">
        <f t="shared" si="122"/>
        <v>광역</v>
      </c>
      <c r="R53" s="163" t="str">
        <f t="shared" ref="R53:U53" si="175">Q53</f>
        <v>광역</v>
      </c>
      <c r="S53" s="163" t="str">
        <f t="shared" si="175"/>
        <v>광역</v>
      </c>
      <c r="T53" s="163" t="str">
        <f t="shared" si="175"/>
        <v>광역</v>
      </c>
      <c r="U53" s="163" t="str">
        <f t="shared" si="175"/>
        <v>광역</v>
      </c>
      <c r="V53" s="135">
        <f t="shared" si="6"/>
        <v>186</v>
      </c>
      <c r="W53" s="135">
        <f t="shared" si="7"/>
        <v>179</v>
      </c>
      <c r="X53" s="135">
        <f t="shared" si="8"/>
        <v>178</v>
      </c>
      <c r="Y53" s="135">
        <f t="shared" si="9"/>
        <v>177</v>
      </c>
      <c r="Z53" s="136">
        <f t="shared" si="10"/>
        <v>176</v>
      </c>
      <c r="AA53" s="144">
        <f t="shared" si="1"/>
        <v>186</v>
      </c>
      <c r="AB53" s="145">
        <f t="shared" si="170"/>
        <v>179</v>
      </c>
      <c r="AC53" s="145">
        <f t="shared" si="170"/>
        <v>178</v>
      </c>
      <c r="AD53" s="145">
        <f t="shared" si="170"/>
        <v>177</v>
      </c>
      <c r="AE53" s="144">
        <f t="shared" si="170"/>
        <v>176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</row>
    <row r="54" spans="1:36" s="5" customFormat="1" ht="16.350000000000001" customHeight="1">
      <c r="A54" s="308" t="s">
        <v>28</v>
      </c>
      <c r="B54" s="52" t="s">
        <v>36</v>
      </c>
      <c r="C54" s="52" t="s">
        <v>37</v>
      </c>
      <c r="D54" s="53">
        <f>'[6]마을별 용수수요량'!D54</f>
        <v>153</v>
      </c>
      <c r="E54" s="53">
        <f>'[6]마을별 용수수요량'!E54</f>
        <v>24066</v>
      </c>
      <c r="F54" s="53"/>
      <c r="G54" s="53"/>
      <c r="H54" s="53">
        <v>177</v>
      </c>
      <c r="I54" s="53">
        <v>407</v>
      </c>
      <c r="J54" s="53">
        <f t="shared" si="168"/>
        <v>177</v>
      </c>
      <c r="K54" s="53">
        <f t="shared" si="171"/>
        <v>414</v>
      </c>
      <c r="L54" s="54" t="s">
        <v>806</v>
      </c>
      <c r="M54" s="54" t="s">
        <v>1066</v>
      </c>
      <c r="N54" s="54" t="s">
        <v>681</v>
      </c>
      <c r="O54" s="169" t="s">
        <v>1363</v>
      </c>
      <c r="P54" s="55">
        <v>2015</v>
      </c>
      <c r="Q54" s="163" t="str">
        <f t="shared" si="122"/>
        <v>광역</v>
      </c>
      <c r="R54" s="163" t="str">
        <f t="shared" ref="R54:U54" si="176">Q54</f>
        <v>광역</v>
      </c>
      <c r="S54" s="163" t="str">
        <f t="shared" si="176"/>
        <v>광역</v>
      </c>
      <c r="T54" s="163" t="str">
        <f t="shared" si="176"/>
        <v>광역</v>
      </c>
      <c r="U54" s="163" t="str">
        <f t="shared" si="176"/>
        <v>광역</v>
      </c>
      <c r="V54" s="135">
        <f t="shared" si="6"/>
        <v>414</v>
      </c>
      <c r="W54" s="135">
        <f t="shared" si="7"/>
        <v>398</v>
      </c>
      <c r="X54" s="135">
        <f t="shared" si="8"/>
        <v>396</v>
      </c>
      <c r="Y54" s="135">
        <f t="shared" si="9"/>
        <v>395</v>
      </c>
      <c r="Z54" s="136">
        <f t="shared" si="10"/>
        <v>391</v>
      </c>
      <c r="AA54" s="144">
        <f t="shared" si="1"/>
        <v>414</v>
      </c>
      <c r="AB54" s="145">
        <f t="shared" si="170"/>
        <v>398</v>
      </c>
      <c r="AC54" s="145">
        <f t="shared" si="170"/>
        <v>396</v>
      </c>
      <c r="AD54" s="145">
        <f t="shared" si="170"/>
        <v>395</v>
      </c>
      <c r="AE54" s="144">
        <f t="shared" si="170"/>
        <v>391</v>
      </c>
      <c r="AF54" s="144">
        <v>0</v>
      </c>
      <c r="AG54" s="144">
        <v>0</v>
      </c>
      <c r="AH54" s="144">
        <v>0</v>
      </c>
      <c r="AI54" s="144">
        <v>0</v>
      </c>
      <c r="AJ54" s="144">
        <v>0</v>
      </c>
    </row>
    <row r="55" spans="1:36" s="5" customFormat="1" ht="16.350000000000001" customHeight="1">
      <c r="A55" s="308" t="s">
        <v>28</v>
      </c>
      <c r="B55" s="52" t="s">
        <v>38</v>
      </c>
      <c r="C55" s="52" t="s">
        <v>309</v>
      </c>
      <c r="D55" s="53">
        <f>'[6]마을별 용수수요량'!D55</f>
        <v>0</v>
      </c>
      <c r="E55" s="53">
        <f>'[6]마을별 용수수요량'!E55</f>
        <v>0</v>
      </c>
      <c r="F55" s="53"/>
      <c r="G55" s="53"/>
      <c r="H55" s="53">
        <v>65</v>
      </c>
      <c r="I55" s="53">
        <v>132</v>
      </c>
      <c r="J55" s="53">
        <f t="shared" si="168"/>
        <v>65</v>
      </c>
      <c r="K55" s="53">
        <f t="shared" si="171"/>
        <v>134</v>
      </c>
      <c r="L55" s="54" t="s">
        <v>806</v>
      </c>
      <c r="M55" s="54" t="s">
        <v>1066</v>
      </c>
      <c r="N55" s="54" t="s">
        <v>681</v>
      </c>
      <c r="O55" s="169" t="s">
        <v>1363</v>
      </c>
      <c r="P55" s="55">
        <v>2015</v>
      </c>
      <c r="Q55" s="163" t="str">
        <f t="shared" si="122"/>
        <v>광역</v>
      </c>
      <c r="R55" s="163" t="str">
        <f t="shared" ref="R55:U55" si="177">Q55</f>
        <v>광역</v>
      </c>
      <c r="S55" s="163" t="str">
        <f t="shared" si="177"/>
        <v>광역</v>
      </c>
      <c r="T55" s="163" t="str">
        <f t="shared" si="177"/>
        <v>광역</v>
      </c>
      <c r="U55" s="163" t="str">
        <f t="shared" si="177"/>
        <v>광역</v>
      </c>
      <c r="V55" s="135">
        <f t="shared" si="6"/>
        <v>134</v>
      </c>
      <c r="W55" s="135">
        <f t="shared" si="7"/>
        <v>129</v>
      </c>
      <c r="X55" s="135">
        <f t="shared" si="8"/>
        <v>128</v>
      </c>
      <c r="Y55" s="135">
        <f t="shared" si="9"/>
        <v>128</v>
      </c>
      <c r="Z55" s="136">
        <f t="shared" si="10"/>
        <v>127</v>
      </c>
      <c r="AA55" s="144">
        <f t="shared" si="1"/>
        <v>134</v>
      </c>
      <c r="AB55" s="145">
        <f t="shared" si="170"/>
        <v>129</v>
      </c>
      <c r="AC55" s="145">
        <f t="shared" si="170"/>
        <v>128</v>
      </c>
      <c r="AD55" s="145">
        <f t="shared" si="170"/>
        <v>128</v>
      </c>
      <c r="AE55" s="144">
        <f t="shared" si="170"/>
        <v>127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</row>
    <row r="56" spans="1:36" s="5" customFormat="1" ht="16.350000000000001" customHeight="1">
      <c r="A56" s="308" t="s">
        <v>28</v>
      </c>
      <c r="B56" s="52" t="s">
        <v>39</v>
      </c>
      <c r="C56" s="52" t="s">
        <v>1138</v>
      </c>
      <c r="D56" s="53">
        <f>'[6]마을별 용수수요량'!D56</f>
        <v>55</v>
      </c>
      <c r="E56" s="53">
        <f>'[6]마을별 용수수요량'!E56</f>
        <v>7057</v>
      </c>
      <c r="F56" s="53"/>
      <c r="G56" s="53"/>
      <c r="H56" s="53">
        <v>59</v>
      </c>
      <c r="I56" s="53">
        <v>152</v>
      </c>
      <c r="J56" s="53">
        <f t="shared" si="168"/>
        <v>59</v>
      </c>
      <c r="K56" s="53">
        <f t="shared" si="171"/>
        <v>155</v>
      </c>
      <c r="L56" s="54" t="s">
        <v>806</v>
      </c>
      <c r="M56" s="54" t="s">
        <v>1066</v>
      </c>
      <c r="N56" s="54" t="s">
        <v>681</v>
      </c>
      <c r="O56" s="169" t="s">
        <v>1363</v>
      </c>
      <c r="P56" s="55">
        <v>2015</v>
      </c>
      <c r="Q56" s="163" t="str">
        <f t="shared" si="122"/>
        <v>광역</v>
      </c>
      <c r="R56" s="163" t="str">
        <f t="shared" ref="R56:U58" si="178">Q56</f>
        <v>광역</v>
      </c>
      <c r="S56" s="163" t="str">
        <f t="shared" si="178"/>
        <v>광역</v>
      </c>
      <c r="T56" s="163" t="str">
        <f t="shared" si="178"/>
        <v>광역</v>
      </c>
      <c r="U56" s="163" t="str">
        <f t="shared" si="178"/>
        <v>광역</v>
      </c>
      <c r="V56" s="135">
        <f t="shared" si="6"/>
        <v>155</v>
      </c>
      <c r="W56" s="135">
        <f t="shared" si="7"/>
        <v>149</v>
      </c>
      <c r="X56" s="135">
        <f t="shared" si="8"/>
        <v>148</v>
      </c>
      <c r="Y56" s="135">
        <f t="shared" si="9"/>
        <v>148</v>
      </c>
      <c r="Z56" s="136">
        <f t="shared" si="10"/>
        <v>147</v>
      </c>
      <c r="AA56" s="144">
        <f t="shared" si="1"/>
        <v>155</v>
      </c>
      <c r="AB56" s="145">
        <f t="shared" si="170"/>
        <v>149</v>
      </c>
      <c r="AC56" s="145">
        <f t="shared" si="170"/>
        <v>148</v>
      </c>
      <c r="AD56" s="145">
        <f t="shared" si="170"/>
        <v>148</v>
      </c>
      <c r="AE56" s="144">
        <f t="shared" si="170"/>
        <v>147</v>
      </c>
      <c r="AF56" s="144">
        <v>0</v>
      </c>
      <c r="AG56" s="144">
        <v>0</v>
      </c>
      <c r="AH56" s="144">
        <v>0</v>
      </c>
      <c r="AI56" s="144">
        <v>0</v>
      </c>
      <c r="AJ56" s="144">
        <v>0</v>
      </c>
    </row>
    <row r="57" spans="1:36" s="5" customFormat="1" ht="16.350000000000001" customHeight="1">
      <c r="A57" s="308" t="s">
        <v>28</v>
      </c>
      <c r="B57" s="233" t="s">
        <v>40</v>
      </c>
      <c r="C57" s="52" t="s">
        <v>310</v>
      </c>
      <c r="D57" s="53">
        <f>'[6]마을별 용수수요량'!D57</f>
        <v>0</v>
      </c>
      <c r="E57" s="53">
        <f>'[6]마을별 용수수요량'!E57</f>
        <v>0</v>
      </c>
      <c r="F57" s="53"/>
      <c r="G57" s="53"/>
      <c r="H57" s="53">
        <v>37</v>
      </c>
      <c r="I57" s="53">
        <v>83</v>
      </c>
      <c r="J57" s="135">
        <f t="shared" si="168"/>
        <v>37</v>
      </c>
      <c r="K57" s="135">
        <f t="shared" si="171"/>
        <v>84</v>
      </c>
      <c r="L57" s="54" t="s">
        <v>806</v>
      </c>
      <c r="M57" s="54" t="s">
        <v>806</v>
      </c>
      <c r="N57" s="54" t="s">
        <v>624</v>
      </c>
      <c r="O57" s="169" t="s">
        <v>1363</v>
      </c>
      <c r="P57" s="55">
        <v>2020</v>
      </c>
      <c r="Q57" s="54" t="s">
        <v>808</v>
      </c>
      <c r="R57" s="163" t="s">
        <v>806</v>
      </c>
      <c r="S57" s="163" t="s">
        <v>1066</v>
      </c>
      <c r="T57" s="163" t="str">
        <f t="shared" si="178"/>
        <v>광역</v>
      </c>
      <c r="U57" s="163" t="str">
        <f t="shared" si="178"/>
        <v>광역</v>
      </c>
      <c r="V57" s="135">
        <f t="shared" si="6"/>
        <v>84</v>
      </c>
      <c r="W57" s="135">
        <f t="shared" si="7"/>
        <v>81</v>
      </c>
      <c r="X57" s="135">
        <f t="shared" si="8"/>
        <v>80</v>
      </c>
      <c r="Y57" s="135">
        <f t="shared" si="9"/>
        <v>80</v>
      </c>
      <c r="Z57" s="136">
        <f t="shared" si="10"/>
        <v>79</v>
      </c>
      <c r="AA57" s="144">
        <f t="shared" si="1"/>
        <v>84</v>
      </c>
      <c r="AB57" s="145">
        <f t="shared" si="170"/>
        <v>81</v>
      </c>
      <c r="AC57" s="145">
        <f t="shared" si="170"/>
        <v>80</v>
      </c>
      <c r="AD57" s="145">
        <f t="shared" si="170"/>
        <v>80</v>
      </c>
      <c r="AE57" s="144">
        <f t="shared" si="170"/>
        <v>79</v>
      </c>
      <c r="AF57" s="144">
        <v>0</v>
      </c>
      <c r="AG57" s="144">
        <v>0</v>
      </c>
      <c r="AH57" s="144">
        <v>0</v>
      </c>
      <c r="AI57" s="144">
        <v>0</v>
      </c>
      <c r="AJ57" s="144">
        <v>0</v>
      </c>
    </row>
    <row r="58" spans="1:36" s="5" customFormat="1" ht="16.350000000000001" customHeight="1">
      <c r="A58" s="308" t="s">
        <v>28</v>
      </c>
      <c r="B58" s="312"/>
      <c r="C58" s="52" t="s">
        <v>311</v>
      </c>
      <c r="D58" s="53">
        <f>'[6]마을별 용수수요량'!D58</f>
        <v>0</v>
      </c>
      <c r="E58" s="53">
        <f>'[6]마을별 용수수요량'!E58</f>
        <v>0</v>
      </c>
      <c r="F58" s="53"/>
      <c r="G58" s="53"/>
      <c r="H58" s="53">
        <v>35</v>
      </c>
      <c r="I58" s="53">
        <v>82</v>
      </c>
      <c r="J58" s="135">
        <f t="shared" si="168"/>
        <v>35</v>
      </c>
      <c r="K58" s="135">
        <f t="shared" si="171"/>
        <v>83</v>
      </c>
      <c r="L58" s="54" t="s">
        <v>806</v>
      </c>
      <c r="M58" s="54" t="s">
        <v>806</v>
      </c>
      <c r="N58" s="54" t="s">
        <v>624</v>
      </c>
      <c r="O58" s="169" t="s">
        <v>1363</v>
      </c>
      <c r="P58" s="55">
        <v>2020</v>
      </c>
      <c r="Q58" s="54" t="s">
        <v>808</v>
      </c>
      <c r="R58" s="163" t="s">
        <v>806</v>
      </c>
      <c r="S58" s="163" t="s">
        <v>1066</v>
      </c>
      <c r="T58" s="163" t="str">
        <f t="shared" si="178"/>
        <v>광역</v>
      </c>
      <c r="U58" s="163" t="str">
        <f t="shared" si="178"/>
        <v>광역</v>
      </c>
      <c r="V58" s="135">
        <f t="shared" si="6"/>
        <v>83</v>
      </c>
      <c r="W58" s="135">
        <f t="shared" si="7"/>
        <v>80</v>
      </c>
      <c r="X58" s="135">
        <f t="shared" si="8"/>
        <v>79</v>
      </c>
      <c r="Y58" s="135">
        <f t="shared" si="9"/>
        <v>79</v>
      </c>
      <c r="Z58" s="136">
        <f t="shared" si="10"/>
        <v>78</v>
      </c>
      <c r="AA58" s="144">
        <f t="shared" si="1"/>
        <v>83</v>
      </c>
      <c r="AB58" s="145">
        <f t="shared" si="170"/>
        <v>80</v>
      </c>
      <c r="AC58" s="145">
        <f t="shared" si="170"/>
        <v>79</v>
      </c>
      <c r="AD58" s="145">
        <f t="shared" si="170"/>
        <v>79</v>
      </c>
      <c r="AE58" s="144">
        <f t="shared" si="170"/>
        <v>78</v>
      </c>
      <c r="AF58" s="144"/>
      <c r="AG58" s="144">
        <v>0</v>
      </c>
      <c r="AH58" s="144">
        <v>0</v>
      </c>
      <c r="AI58" s="144">
        <v>0</v>
      </c>
      <c r="AJ58" s="144">
        <v>0</v>
      </c>
    </row>
    <row r="59" spans="1:36" s="5" customFormat="1" ht="16.350000000000001" customHeight="1">
      <c r="A59" s="308" t="s">
        <v>28</v>
      </c>
      <c r="B59" s="52" t="s">
        <v>41</v>
      </c>
      <c r="C59" s="52" t="s">
        <v>42</v>
      </c>
      <c r="D59" s="53">
        <f>'[6]마을별 용수수요량'!D59</f>
        <v>92</v>
      </c>
      <c r="E59" s="53">
        <f>'[6]마을별 용수수요량'!E59</f>
        <v>11819</v>
      </c>
      <c r="F59" s="53"/>
      <c r="G59" s="53"/>
      <c r="H59" s="53">
        <v>115</v>
      </c>
      <c r="I59" s="53">
        <v>286</v>
      </c>
      <c r="J59" s="53">
        <f t="shared" si="168"/>
        <v>115</v>
      </c>
      <c r="K59" s="53">
        <f t="shared" si="171"/>
        <v>291</v>
      </c>
      <c r="L59" s="54" t="s">
        <v>806</v>
      </c>
      <c r="M59" s="54" t="s">
        <v>1066</v>
      </c>
      <c r="N59" s="54" t="s">
        <v>681</v>
      </c>
      <c r="O59" s="169" t="s">
        <v>1363</v>
      </c>
      <c r="P59" s="55">
        <v>2015</v>
      </c>
      <c r="Q59" s="163" t="str">
        <f t="shared" si="122"/>
        <v>광역</v>
      </c>
      <c r="R59" s="163" t="str">
        <f t="shared" ref="R59:U59" si="179">Q59</f>
        <v>광역</v>
      </c>
      <c r="S59" s="163" t="str">
        <f t="shared" si="179"/>
        <v>광역</v>
      </c>
      <c r="T59" s="163" t="str">
        <f t="shared" si="179"/>
        <v>광역</v>
      </c>
      <c r="U59" s="163" t="str">
        <f t="shared" si="179"/>
        <v>광역</v>
      </c>
      <c r="V59" s="135">
        <f t="shared" si="6"/>
        <v>291</v>
      </c>
      <c r="W59" s="135">
        <f t="shared" si="7"/>
        <v>279</v>
      </c>
      <c r="X59" s="135">
        <f t="shared" si="8"/>
        <v>278</v>
      </c>
      <c r="Y59" s="135">
        <f t="shared" si="9"/>
        <v>277</v>
      </c>
      <c r="Z59" s="136">
        <f t="shared" si="10"/>
        <v>275</v>
      </c>
      <c r="AA59" s="144">
        <f t="shared" si="1"/>
        <v>291</v>
      </c>
      <c r="AB59" s="145">
        <f t="shared" si="170"/>
        <v>279</v>
      </c>
      <c r="AC59" s="145">
        <f t="shared" si="170"/>
        <v>278</v>
      </c>
      <c r="AD59" s="145">
        <f t="shared" si="170"/>
        <v>277</v>
      </c>
      <c r="AE59" s="144">
        <f t="shared" si="170"/>
        <v>275</v>
      </c>
      <c r="AF59" s="144">
        <v>0</v>
      </c>
      <c r="AG59" s="144">
        <v>0</v>
      </c>
      <c r="AH59" s="144">
        <v>0</v>
      </c>
      <c r="AI59" s="144">
        <v>0</v>
      </c>
      <c r="AJ59" s="144">
        <v>0</v>
      </c>
    </row>
    <row r="60" spans="1:36" s="5" customFormat="1" ht="16.350000000000001" customHeight="1">
      <c r="A60" s="308" t="s">
        <v>28</v>
      </c>
      <c r="B60" s="233" t="s">
        <v>43</v>
      </c>
      <c r="C60" s="52" t="s">
        <v>312</v>
      </c>
      <c r="D60" s="53">
        <f>'[6]마을별 용수수요량'!D60</f>
        <v>0</v>
      </c>
      <c r="E60" s="53">
        <f>'[6]마을별 용수수요량'!E60</f>
        <v>0</v>
      </c>
      <c r="F60" s="53"/>
      <c r="G60" s="53"/>
      <c r="H60" s="53">
        <v>26</v>
      </c>
      <c r="I60" s="53">
        <v>66</v>
      </c>
      <c r="J60" s="135">
        <f t="shared" si="168"/>
        <v>26</v>
      </c>
      <c r="K60" s="135">
        <f t="shared" si="171"/>
        <v>67</v>
      </c>
      <c r="L60" s="54" t="s">
        <v>806</v>
      </c>
      <c r="M60" s="54" t="s">
        <v>806</v>
      </c>
      <c r="N60" s="54" t="s">
        <v>624</v>
      </c>
      <c r="O60" s="169" t="s">
        <v>1363</v>
      </c>
      <c r="P60" s="55">
        <v>2015</v>
      </c>
      <c r="Q60" s="163" t="s">
        <v>1222</v>
      </c>
      <c r="R60" s="54" t="s">
        <v>1223</v>
      </c>
      <c r="S60" s="163" t="s">
        <v>1066</v>
      </c>
      <c r="T60" s="163" t="str">
        <f t="shared" ref="T60" si="180">S60</f>
        <v>광역</v>
      </c>
      <c r="U60" s="163" t="str">
        <f t="shared" ref="U60" si="181">T60</f>
        <v>광역</v>
      </c>
      <c r="V60" s="135">
        <f t="shared" si="6"/>
        <v>67</v>
      </c>
      <c r="W60" s="135">
        <f t="shared" si="7"/>
        <v>64</v>
      </c>
      <c r="X60" s="135">
        <f t="shared" si="8"/>
        <v>64</v>
      </c>
      <c r="Y60" s="135">
        <f t="shared" si="9"/>
        <v>64</v>
      </c>
      <c r="Z60" s="136">
        <f t="shared" si="10"/>
        <v>63</v>
      </c>
      <c r="AA60" s="144">
        <f t="shared" si="1"/>
        <v>67</v>
      </c>
      <c r="AB60" s="145">
        <f t="shared" si="170"/>
        <v>64</v>
      </c>
      <c r="AC60" s="145">
        <f t="shared" si="170"/>
        <v>64</v>
      </c>
      <c r="AD60" s="145">
        <f t="shared" si="170"/>
        <v>64</v>
      </c>
      <c r="AE60" s="144">
        <f t="shared" si="170"/>
        <v>63</v>
      </c>
      <c r="AF60" s="144">
        <v>0</v>
      </c>
      <c r="AG60" s="144">
        <v>0</v>
      </c>
      <c r="AH60" s="144">
        <v>0</v>
      </c>
      <c r="AI60" s="144">
        <v>0</v>
      </c>
      <c r="AJ60" s="144">
        <v>0</v>
      </c>
    </row>
    <row r="61" spans="1:36" s="5" customFormat="1" ht="16.350000000000001" customHeight="1">
      <c r="A61" s="308" t="s">
        <v>28</v>
      </c>
      <c r="B61" s="312"/>
      <c r="C61" s="52" t="s">
        <v>313</v>
      </c>
      <c r="D61" s="53">
        <f>'[6]마을별 용수수요량'!D61</f>
        <v>23</v>
      </c>
      <c r="E61" s="53">
        <f>'[6]마을별 용수수요량'!E61</f>
        <v>2407</v>
      </c>
      <c r="F61" s="53"/>
      <c r="G61" s="53"/>
      <c r="H61" s="53">
        <v>33</v>
      </c>
      <c r="I61" s="53">
        <v>72</v>
      </c>
      <c r="J61" s="53">
        <f t="shared" si="168"/>
        <v>33</v>
      </c>
      <c r="K61" s="53">
        <f t="shared" si="171"/>
        <v>73</v>
      </c>
      <c r="L61" s="54" t="s">
        <v>806</v>
      </c>
      <c r="M61" s="54" t="s">
        <v>1066</v>
      </c>
      <c r="N61" s="54" t="s">
        <v>681</v>
      </c>
      <c r="O61" s="169" t="s">
        <v>1363</v>
      </c>
      <c r="P61" s="55">
        <v>2015</v>
      </c>
      <c r="Q61" s="163" t="str">
        <f t="shared" si="122"/>
        <v>광역</v>
      </c>
      <c r="R61" s="163" t="str">
        <f t="shared" ref="R61:U61" si="182">Q61</f>
        <v>광역</v>
      </c>
      <c r="S61" s="163" t="str">
        <f t="shared" si="182"/>
        <v>광역</v>
      </c>
      <c r="T61" s="163" t="str">
        <f t="shared" si="182"/>
        <v>광역</v>
      </c>
      <c r="U61" s="163" t="str">
        <f t="shared" si="182"/>
        <v>광역</v>
      </c>
      <c r="V61" s="135">
        <f t="shared" si="6"/>
        <v>73</v>
      </c>
      <c r="W61" s="135">
        <f t="shared" si="7"/>
        <v>70</v>
      </c>
      <c r="X61" s="135">
        <f t="shared" si="8"/>
        <v>70</v>
      </c>
      <c r="Y61" s="135">
        <f t="shared" si="9"/>
        <v>70</v>
      </c>
      <c r="Z61" s="136">
        <f t="shared" si="10"/>
        <v>69</v>
      </c>
      <c r="AA61" s="144">
        <f t="shared" si="1"/>
        <v>73</v>
      </c>
      <c r="AB61" s="145">
        <f t="shared" si="170"/>
        <v>70</v>
      </c>
      <c r="AC61" s="145">
        <f t="shared" si="170"/>
        <v>70</v>
      </c>
      <c r="AD61" s="145">
        <f t="shared" si="170"/>
        <v>70</v>
      </c>
      <c r="AE61" s="144">
        <f t="shared" si="170"/>
        <v>69</v>
      </c>
      <c r="AF61" s="144"/>
      <c r="AG61" s="144">
        <v>0</v>
      </c>
      <c r="AH61" s="144">
        <v>0</v>
      </c>
      <c r="AI61" s="144">
        <v>0</v>
      </c>
      <c r="AJ61" s="144">
        <v>0</v>
      </c>
    </row>
    <row r="62" spans="1:36" s="5" customFormat="1" ht="16.350000000000001" customHeight="1">
      <c r="A62" s="308" t="s">
        <v>28</v>
      </c>
      <c r="B62" s="52" t="s">
        <v>44</v>
      </c>
      <c r="C62" s="52" t="s">
        <v>45</v>
      </c>
      <c r="D62" s="53">
        <f>'[6]마을별 용수수요량'!D62</f>
        <v>112</v>
      </c>
      <c r="E62" s="53">
        <f>'[6]마을별 용수수요량'!E62</f>
        <v>18402</v>
      </c>
      <c r="F62" s="53"/>
      <c r="G62" s="53"/>
      <c r="H62" s="53">
        <v>121</v>
      </c>
      <c r="I62" s="53">
        <v>280</v>
      </c>
      <c r="J62" s="53">
        <f t="shared" si="168"/>
        <v>121</v>
      </c>
      <c r="K62" s="53">
        <f t="shared" si="171"/>
        <v>285</v>
      </c>
      <c r="L62" s="54" t="s">
        <v>806</v>
      </c>
      <c r="M62" s="54" t="s">
        <v>1066</v>
      </c>
      <c r="N62" s="54" t="s">
        <v>681</v>
      </c>
      <c r="O62" s="169" t="s">
        <v>1366</v>
      </c>
      <c r="P62" s="55">
        <v>2015</v>
      </c>
      <c r="Q62" s="163" t="str">
        <f t="shared" si="122"/>
        <v>광역</v>
      </c>
      <c r="R62" s="163" t="str">
        <f t="shared" ref="R62:U62" si="183">Q62</f>
        <v>광역</v>
      </c>
      <c r="S62" s="163" t="str">
        <f t="shared" si="183"/>
        <v>광역</v>
      </c>
      <c r="T62" s="163" t="str">
        <f t="shared" si="183"/>
        <v>광역</v>
      </c>
      <c r="U62" s="163" t="str">
        <f t="shared" si="183"/>
        <v>광역</v>
      </c>
      <c r="V62" s="135">
        <f t="shared" si="6"/>
        <v>285</v>
      </c>
      <c r="W62" s="135">
        <f t="shared" si="7"/>
        <v>274</v>
      </c>
      <c r="X62" s="135">
        <f t="shared" si="8"/>
        <v>273</v>
      </c>
      <c r="Y62" s="135">
        <f t="shared" si="9"/>
        <v>272</v>
      </c>
      <c r="Z62" s="136">
        <f t="shared" si="10"/>
        <v>269</v>
      </c>
      <c r="AA62" s="144">
        <f t="shared" si="1"/>
        <v>285</v>
      </c>
      <c r="AB62" s="145">
        <f t="shared" ref="AB62:AE83" si="184">ROUND(AB$48*$AA62/$AA$48,0)</f>
        <v>274</v>
      </c>
      <c r="AC62" s="145">
        <f t="shared" si="184"/>
        <v>273</v>
      </c>
      <c r="AD62" s="145">
        <f t="shared" si="184"/>
        <v>272</v>
      </c>
      <c r="AE62" s="144">
        <f t="shared" si="184"/>
        <v>269</v>
      </c>
      <c r="AF62" s="144">
        <v>0</v>
      </c>
      <c r="AG62" s="144">
        <v>0</v>
      </c>
      <c r="AH62" s="144">
        <v>0</v>
      </c>
      <c r="AI62" s="144">
        <v>0</v>
      </c>
      <c r="AJ62" s="144">
        <v>0</v>
      </c>
    </row>
    <row r="63" spans="1:36" s="5" customFormat="1" ht="16.350000000000001" customHeight="1">
      <c r="A63" s="308" t="s">
        <v>28</v>
      </c>
      <c r="B63" s="52" t="s">
        <v>46</v>
      </c>
      <c r="C63" s="52" t="s">
        <v>982</v>
      </c>
      <c r="D63" s="53">
        <f>'[6]마을별 용수수요량'!D63</f>
        <v>65</v>
      </c>
      <c r="E63" s="53">
        <f>'[6]마을별 용수수요량'!E63</f>
        <v>6618</v>
      </c>
      <c r="F63" s="53"/>
      <c r="G63" s="53"/>
      <c r="H63" s="53">
        <v>76</v>
      </c>
      <c r="I63" s="53">
        <v>174</v>
      </c>
      <c r="J63" s="53">
        <f t="shared" si="168"/>
        <v>76</v>
      </c>
      <c r="K63" s="53">
        <f t="shared" si="171"/>
        <v>177</v>
      </c>
      <c r="L63" s="54" t="s">
        <v>806</v>
      </c>
      <c r="M63" s="54" t="s">
        <v>1066</v>
      </c>
      <c r="N63" s="54" t="s">
        <v>681</v>
      </c>
      <c r="O63" s="169" t="s">
        <v>1365</v>
      </c>
      <c r="P63" s="55">
        <v>2015</v>
      </c>
      <c r="Q63" s="163" t="str">
        <f t="shared" si="122"/>
        <v>광역</v>
      </c>
      <c r="R63" s="163" t="str">
        <f t="shared" ref="R63:U63" si="185">Q63</f>
        <v>광역</v>
      </c>
      <c r="S63" s="163" t="str">
        <f t="shared" si="185"/>
        <v>광역</v>
      </c>
      <c r="T63" s="163" t="str">
        <f t="shared" si="185"/>
        <v>광역</v>
      </c>
      <c r="U63" s="163" t="str">
        <f t="shared" si="185"/>
        <v>광역</v>
      </c>
      <c r="V63" s="135">
        <f t="shared" si="6"/>
        <v>177</v>
      </c>
      <c r="W63" s="135">
        <f t="shared" si="7"/>
        <v>170</v>
      </c>
      <c r="X63" s="135">
        <f t="shared" si="8"/>
        <v>169</v>
      </c>
      <c r="Y63" s="135">
        <f t="shared" si="9"/>
        <v>169</v>
      </c>
      <c r="Z63" s="136">
        <f t="shared" si="10"/>
        <v>167</v>
      </c>
      <c r="AA63" s="144">
        <f t="shared" si="1"/>
        <v>177</v>
      </c>
      <c r="AB63" s="145">
        <f t="shared" si="184"/>
        <v>170</v>
      </c>
      <c r="AC63" s="145">
        <f t="shared" si="184"/>
        <v>169</v>
      </c>
      <c r="AD63" s="145">
        <f t="shared" si="184"/>
        <v>169</v>
      </c>
      <c r="AE63" s="144">
        <f t="shared" si="184"/>
        <v>167</v>
      </c>
      <c r="AF63" s="144">
        <v>0</v>
      </c>
      <c r="AG63" s="144">
        <v>0</v>
      </c>
      <c r="AH63" s="144">
        <v>0</v>
      </c>
      <c r="AI63" s="144">
        <v>0</v>
      </c>
      <c r="AJ63" s="144">
        <v>0</v>
      </c>
    </row>
    <row r="64" spans="1:36" s="5" customFormat="1" ht="16.350000000000001" customHeight="1">
      <c r="A64" s="308" t="s">
        <v>28</v>
      </c>
      <c r="B64" s="52" t="s">
        <v>47</v>
      </c>
      <c r="C64" s="52" t="s">
        <v>314</v>
      </c>
      <c r="D64" s="53">
        <f>'[6]마을별 용수수요량'!D64</f>
        <v>98</v>
      </c>
      <c r="E64" s="53">
        <f>'[6]마을별 용수수요량'!E64</f>
        <v>14394</v>
      </c>
      <c r="F64" s="53"/>
      <c r="G64" s="53"/>
      <c r="H64" s="53">
        <v>113</v>
      </c>
      <c r="I64" s="53">
        <v>235</v>
      </c>
      <c r="J64" s="53">
        <f t="shared" si="168"/>
        <v>113</v>
      </c>
      <c r="K64" s="53">
        <f t="shared" si="171"/>
        <v>239</v>
      </c>
      <c r="L64" s="54" t="s">
        <v>806</v>
      </c>
      <c r="M64" s="54" t="s">
        <v>1066</v>
      </c>
      <c r="N64" s="54" t="s">
        <v>681</v>
      </c>
      <c r="O64" s="169" t="s">
        <v>1365</v>
      </c>
      <c r="P64" s="55">
        <v>2015</v>
      </c>
      <c r="Q64" s="163" t="str">
        <f t="shared" si="122"/>
        <v>광역</v>
      </c>
      <c r="R64" s="163" t="str">
        <f t="shared" ref="R64:U64" si="186">Q64</f>
        <v>광역</v>
      </c>
      <c r="S64" s="163" t="str">
        <f t="shared" si="186"/>
        <v>광역</v>
      </c>
      <c r="T64" s="163" t="str">
        <f t="shared" si="186"/>
        <v>광역</v>
      </c>
      <c r="U64" s="163" t="str">
        <f t="shared" si="186"/>
        <v>광역</v>
      </c>
      <c r="V64" s="135">
        <f t="shared" si="6"/>
        <v>239</v>
      </c>
      <c r="W64" s="135">
        <f t="shared" si="7"/>
        <v>229</v>
      </c>
      <c r="X64" s="135">
        <f t="shared" si="8"/>
        <v>229</v>
      </c>
      <c r="Y64" s="135">
        <f t="shared" si="9"/>
        <v>228</v>
      </c>
      <c r="Z64" s="136">
        <f t="shared" si="10"/>
        <v>226</v>
      </c>
      <c r="AA64" s="144">
        <f t="shared" si="1"/>
        <v>239</v>
      </c>
      <c r="AB64" s="145">
        <f t="shared" si="184"/>
        <v>229</v>
      </c>
      <c r="AC64" s="145">
        <f t="shared" si="184"/>
        <v>229</v>
      </c>
      <c r="AD64" s="145">
        <f t="shared" si="184"/>
        <v>228</v>
      </c>
      <c r="AE64" s="144">
        <f t="shared" si="184"/>
        <v>226</v>
      </c>
      <c r="AF64" s="144">
        <v>0</v>
      </c>
      <c r="AG64" s="144">
        <v>0</v>
      </c>
      <c r="AH64" s="144">
        <v>0</v>
      </c>
      <c r="AI64" s="144">
        <v>0</v>
      </c>
      <c r="AJ64" s="144">
        <v>0</v>
      </c>
    </row>
    <row r="65" spans="1:36" s="5" customFormat="1" ht="16.350000000000001" customHeight="1">
      <c r="A65" s="308" t="s">
        <v>28</v>
      </c>
      <c r="B65" s="52" t="s">
        <v>48</v>
      </c>
      <c r="C65" s="52" t="s">
        <v>1139</v>
      </c>
      <c r="D65" s="53">
        <f>'[6]마을별 용수수요량'!D65</f>
        <v>68</v>
      </c>
      <c r="E65" s="53">
        <f>'[6]마을별 용수수요량'!E65</f>
        <v>6514</v>
      </c>
      <c r="F65" s="53"/>
      <c r="G65" s="53"/>
      <c r="H65" s="53">
        <v>65</v>
      </c>
      <c r="I65" s="53">
        <v>130</v>
      </c>
      <c r="J65" s="53">
        <f t="shared" si="168"/>
        <v>65</v>
      </c>
      <c r="K65" s="53">
        <f t="shared" si="171"/>
        <v>132</v>
      </c>
      <c r="L65" s="54" t="s">
        <v>806</v>
      </c>
      <c r="M65" s="54" t="s">
        <v>1066</v>
      </c>
      <c r="N65" s="54" t="s">
        <v>681</v>
      </c>
      <c r="O65" s="169" t="s">
        <v>1434</v>
      </c>
      <c r="P65" s="55">
        <v>2015</v>
      </c>
      <c r="Q65" s="163" t="str">
        <f t="shared" si="122"/>
        <v>광역</v>
      </c>
      <c r="R65" s="163" t="str">
        <f t="shared" ref="R65:U65" si="187">Q65</f>
        <v>광역</v>
      </c>
      <c r="S65" s="163" t="str">
        <f t="shared" si="187"/>
        <v>광역</v>
      </c>
      <c r="T65" s="163" t="str">
        <f t="shared" si="187"/>
        <v>광역</v>
      </c>
      <c r="U65" s="163" t="str">
        <f t="shared" si="187"/>
        <v>광역</v>
      </c>
      <c r="V65" s="135">
        <f t="shared" si="6"/>
        <v>132</v>
      </c>
      <c r="W65" s="135">
        <f t="shared" si="7"/>
        <v>127</v>
      </c>
      <c r="X65" s="135">
        <f t="shared" si="8"/>
        <v>126</v>
      </c>
      <c r="Y65" s="135">
        <f t="shared" si="9"/>
        <v>126</v>
      </c>
      <c r="Z65" s="136">
        <f t="shared" si="10"/>
        <v>125</v>
      </c>
      <c r="AA65" s="144">
        <f t="shared" si="1"/>
        <v>132</v>
      </c>
      <c r="AB65" s="145">
        <f t="shared" si="184"/>
        <v>127</v>
      </c>
      <c r="AC65" s="145">
        <f t="shared" si="184"/>
        <v>126</v>
      </c>
      <c r="AD65" s="145">
        <f t="shared" si="184"/>
        <v>126</v>
      </c>
      <c r="AE65" s="144">
        <f t="shared" si="184"/>
        <v>125</v>
      </c>
      <c r="AF65" s="144">
        <v>0</v>
      </c>
      <c r="AG65" s="144">
        <v>0</v>
      </c>
      <c r="AH65" s="144">
        <v>0</v>
      </c>
      <c r="AI65" s="144">
        <v>0</v>
      </c>
      <c r="AJ65" s="144">
        <v>0</v>
      </c>
    </row>
    <row r="66" spans="1:36" s="5" customFormat="1" ht="16.350000000000001" customHeight="1">
      <c r="A66" s="308" t="s">
        <v>28</v>
      </c>
      <c r="B66" s="52" t="s">
        <v>49</v>
      </c>
      <c r="C66" s="52" t="s">
        <v>50</v>
      </c>
      <c r="D66" s="53">
        <f>'[6]마을별 용수수요량'!D66</f>
        <v>77</v>
      </c>
      <c r="E66" s="53">
        <f>'[6]마을별 용수수요량'!E66</f>
        <v>10398</v>
      </c>
      <c r="F66" s="53"/>
      <c r="G66" s="53"/>
      <c r="H66" s="53">
        <v>113</v>
      </c>
      <c r="I66" s="53">
        <v>241</v>
      </c>
      <c r="J66" s="53">
        <f t="shared" si="168"/>
        <v>113</v>
      </c>
      <c r="K66" s="53">
        <f t="shared" si="171"/>
        <v>245</v>
      </c>
      <c r="L66" s="54" t="s">
        <v>806</v>
      </c>
      <c r="M66" s="54" t="s">
        <v>1066</v>
      </c>
      <c r="N66" s="54" t="s">
        <v>681</v>
      </c>
      <c r="O66" s="169" t="s">
        <v>1434</v>
      </c>
      <c r="P66" s="55">
        <v>2015</v>
      </c>
      <c r="Q66" s="163" t="str">
        <f t="shared" si="122"/>
        <v>광역</v>
      </c>
      <c r="R66" s="163" t="str">
        <f t="shared" ref="R66:U66" si="188">Q66</f>
        <v>광역</v>
      </c>
      <c r="S66" s="163" t="str">
        <f t="shared" si="188"/>
        <v>광역</v>
      </c>
      <c r="T66" s="163" t="str">
        <f t="shared" si="188"/>
        <v>광역</v>
      </c>
      <c r="U66" s="163" t="str">
        <f t="shared" si="188"/>
        <v>광역</v>
      </c>
      <c r="V66" s="135">
        <f t="shared" si="6"/>
        <v>245</v>
      </c>
      <c r="W66" s="135">
        <f t="shared" si="7"/>
        <v>235</v>
      </c>
      <c r="X66" s="135">
        <f t="shared" si="8"/>
        <v>234</v>
      </c>
      <c r="Y66" s="135">
        <f t="shared" si="9"/>
        <v>234</v>
      </c>
      <c r="Z66" s="136">
        <f t="shared" si="10"/>
        <v>232</v>
      </c>
      <c r="AA66" s="144">
        <f t="shared" si="1"/>
        <v>245</v>
      </c>
      <c r="AB66" s="145">
        <f t="shared" si="184"/>
        <v>235</v>
      </c>
      <c r="AC66" s="145">
        <f t="shared" si="184"/>
        <v>234</v>
      </c>
      <c r="AD66" s="145">
        <f t="shared" si="184"/>
        <v>234</v>
      </c>
      <c r="AE66" s="144">
        <f t="shared" si="184"/>
        <v>232</v>
      </c>
      <c r="AF66" s="144">
        <v>0</v>
      </c>
      <c r="AG66" s="144">
        <v>0</v>
      </c>
      <c r="AH66" s="144">
        <v>0</v>
      </c>
      <c r="AI66" s="144">
        <v>0</v>
      </c>
      <c r="AJ66" s="144">
        <v>0</v>
      </c>
    </row>
    <row r="67" spans="1:36" s="5" customFormat="1" ht="16.350000000000001" customHeight="1">
      <c r="A67" s="308" t="s">
        <v>28</v>
      </c>
      <c r="B67" s="52" t="s">
        <v>51</v>
      </c>
      <c r="C67" s="52" t="s">
        <v>761</v>
      </c>
      <c r="D67" s="53">
        <f>'[6]마을별 용수수요량'!D67</f>
        <v>36</v>
      </c>
      <c r="E67" s="53">
        <f>'[6]마을별 용수수요량'!E67</f>
        <v>6243</v>
      </c>
      <c r="F67" s="53"/>
      <c r="G67" s="53"/>
      <c r="H67" s="53">
        <v>49</v>
      </c>
      <c r="I67" s="53">
        <v>106</v>
      </c>
      <c r="J67" s="53">
        <f t="shared" si="168"/>
        <v>49</v>
      </c>
      <c r="K67" s="53">
        <f t="shared" si="171"/>
        <v>108</v>
      </c>
      <c r="L67" s="54" t="s">
        <v>806</v>
      </c>
      <c r="M67" s="54" t="s">
        <v>1066</v>
      </c>
      <c r="N67" s="54" t="s">
        <v>681</v>
      </c>
      <c r="O67" s="169" t="s">
        <v>1434</v>
      </c>
      <c r="P67" s="55">
        <v>2015</v>
      </c>
      <c r="Q67" s="163" t="str">
        <f t="shared" si="122"/>
        <v>광역</v>
      </c>
      <c r="R67" s="163" t="str">
        <f t="shared" ref="R67:U67" si="189">Q67</f>
        <v>광역</v>
      </c>
      <c r="S67" s="163" t="str">
        <f t="shared" si="189"/>
        <v>광역</v>
      </c>
      <c r="T67" s="163" t="str">
        <f t="shared" si="189"/>
        <v>광역</v>
      </c>
      <c r="U67" s="163" t="str">
        <f t="shared" si="189"/>
        <v>광역</v>
      </c>
      <c r="V67" s="135">
        <f t="shared" si="6"/>
        <v>108</v>
      </c>
      <c r="W67" s="135">
        <f t="shared" si="7"/>
        <v>104</v>
      </c>
      <c r="X67" s="135">
        <f t="shared" si="8"/>
        <v>103</v>
      </c>
      <c r="Y67" s="135">
        <f t="shared" si="9"/>
        <v>103</v>
      </c>
      <c r="Z67" s="136">
        <f t="shared" si="10"/>
        <v>102</v>
      </c>
      <c r="AA67" s="144">
        <f t="shared" si="1"/>
        <v>108</v>
      </c>
      <c r="AB67" s="145">
        <f t="shared" si="184"/>
        <v>104</v>
      </c>
      <c r="AC67" s="145">
        <f t="shared" si="184"/>
        <v>103</v>
      </c>
      <c r="AD67" s="145">
        <f t="shared" si="184"/>
        <v>103</v>
      </c>
      <c r="AE67" s="144">
        <f t="shared" si="184"/>
        <v>102</v>
      </c>
      <c r="AF67" s="144">
        <v>0</v>
      </c>
      <c r="AG67" s="144">
        <v>0</v>
      </c>
      <c r="AH67" s="144">
        <v>0</v>
      </c>
      <c r="AI67" s="144">
        <v>0</v>
      </c>
      <c r="AJ67" s="144">
        <v>0</v>
      </c>
    </row>
    <row r="68" spans="1:36" s="5" customFormat="1" ht="16.350000000000001" customHeight="1">
      <c r="A68" s="308" t="s">
        <v>28</v>
      </c>
      <c r="B68" s="52" t="s">
        <v>52</v>
      </c>
      <c r="C68" s="52" t="s">
        <v>53</v>
      </c>
      <c r="D68" s="53">
        <f>'[6]마을별 용수수요량'!D68</f>
        <v>88</v>
      </c>
      <c r="E68" s="53">
        <f>'[6]마을별 용수수요량'!E68</f>
        <v>11634</v>
      </c>
      <c r="F68" s="53"/>
      <c r="G68" s="53"/>
      <c r="H68" s="53">
        <v>154</v>
      </c>
      <c r="I68" s="53">
        <v>316</v>
      </c>
      <c r="J68" s="53">
        <f t="shared" si="168"/>
        <v>154</v>
      </c>
      <c r="K68" s="53">
        <f t="shared" si="171"/>
        <v>321</v>
      </c>
      <c r="L68" s="54" t="s">
        <v>806</v>
      </c>
      <c r="M68" s="54" t="s">
        <v>1066</v>
      </c>
      <c r="N68" s="54" t="s">
        <v>681</v>
      </c>
      <c r="O68" s="169" t="s">
        <v>1367</v>
      </c>
      <c r="P68" s="55">
        <v>2015</v>
      </c>
      <c r="Q68" s="163" t="str">
        <f t="shared" si="122"/>
        <v>광역</v>
      </c>
      <c r="R68" s="163" t="str">
        <f t="shared" ref="R68:U68" si="190">Q68</f>
        <v>광역</v>
      </c>
      <c r="S68" s="163" t="str">
        <f t="shared" si="190"/>
        <v>광역</v>
      </c>
      <c r="T68" s="163" t="str">
        <f t="shared" si="190"/>
        <v>광역</v>
      </c>
      <c r="U68" s="163" t="str">
        <f t="shared" si="190"/>
        <v>광역</v>
      </c>
      <c r="V68" s="135">
        <f t="shared" si="6"/>
        <v>321</v>
      </c>
      <c r="W68" s="135">
        <f t="shared" si="7"/>
        <v>308</v>
      </c>
      <c r="X68" s="135">
        <f t="shared" si="8"/>
        <v>307</v>
      </c>
      <c r="Y68" s="135">
        <f t="shared" si="9"/>
        <v>306</v>
      </c>
      <c r="Z68" s="136">
        <f t="shared" si="10"/>
        <v>303</v>
      </c>
      <c r="AA68" s="144">
        <f t="shared" si="1"/>
        <v>321</v>
      </c>
      <c r="AB68" s="145">
        <f t="shared" si="184"/>
        <v>308</v>
      </c>
      <c r="AC68" s="145">
        <f t="shared" si="184"/>
        <v>307</v>
      </c>
      <c r="AD68" s="145">
        <f t="shared" si="184"/>
        <v>306</v>
      </c>
      <c r="AE68" s="144">
        <f t="shared" si="184"/>
        <v>303</v>
      </c>
      <c r="AF68" s="144">
        <v>0</v>
      </c>
      <c r="AG68" s="144">
        <v>0</v>
      </c>
      <c r="AH68" s="144">
        <v>0</v>
      </c>
      <c r="AI68" s="144">
        <v>0</v>
      </c>
      <c r="AJ68" s="144">
        <v>0</v>
      </c>
    </row>
    <row r="69" spans="1:36" s="5" customFormat="1" ht="16.350000000000001" customHeight="1">
      <c r="A69" s="308" t="s">
        <v>28</v>
      </c>
      <c r="B69" s="52" t="s">
        <v>54</v>
      </c>
      <c r="C69" s="52" t="s">
        <v>55</v>
      </c>
      <c r="D69" s="53">
        <f>'[6]마을별 용수수요량'!D69</f>
        <v>11</v>
      </c>
      <c r="E69" s="53">
        <f>'[6]마을별 용수수요량'!E69</f>
        <v>1408</v>
      </c>
      <c r="F69" s="53"/>
      <c r="G69" s="53"/>
      <c r="H69" s="53">
        <v>64</v>
      </c>
      <c r="I69" s="53">
        <v>144</v>
      </c>
      <c r="J69" s="53">
        <f t="shared" si="168"/>
        <v>64</v>
      </c>
      <c r="K69" s="53">
        <f t="shared" si="171"/>
        <v>146</v>
      </c>
      <c r="L69" s="54" t="s">
        <v>806</v>
      </c>
      <c r="M69" s="54" t="s">
        <v>1066</v>
      </c>
      <c r="N69" s="54" t="s">
        <v>681</v>
      </c>
      <c r="O69" s="169" t="s">
        <v>1365</v>
      </c>
      <c r="P69" s="55">
        <v>2015</v>
      </c>
      <c r="Q69" s="163" t="str">
        <f t="shared" si="122"/>
        <v>광역</v>
      </c>
      <c r="R69" s="163" t="str">
        <f t="shared" ref="R69:U69" si="191">Q69</f>
        <v>광역</v>
      </c>
      <c r="S69" s="163" t="str">
        <f t="shared" si="191"/>
        <v>광역</v>
      </c>
      <c r="T69" s="163" t="str">
        <f t="shared" si="191"/>
        <v>광역</v>
      </c>
      <c r="U69" s="163" t="str">
        <f t="shared" si="191"/>
        <v>광역</v>
      </c>
      <c r="V69" s="135">
        <f t="shared" si="6"/>
        <v>146</v>
      </c>
      <c r="W69" s="135">
        <f t="shared" si="7"/>
        <v>140</v>
      </c>
      <c r="X69" s="135">
        <f t="shared" si="8"/>
        <v>140</v>
      </c>
      <c r="Y69" s="135">
        <f t="shared" si="9"/>
        <v>139</v>
      </c>
      <c r="Z69" s="136">
        <f t="shared" si="10"/>
        <v>138</v>
      </c>
      <c r="AA69" s="144">
        <f t="shared" si="1"/>
        <v>146</v>
      </c>
      <c r="AB69" s="145">
        <f t="shared" si="184"/>
        <v>140</v>
      </c>
      <c r="AC69" s="145">
        <f t="shared" si="184"/>
        <v>140</v>
      </c>
      <c r="AD69" s="145">
        <f t="shared" si="184"/>
        <v>139</v>
      </c>
      <c r="AE69" s="144">
        <f t="shared" si="184"/>
        <v>138</v>
      </c>
      <c r="AF69" s="144">
        <v>0</v>
      </c>
      <c r="AG69" s="144">
        <v>0</v>
      </c>
      <c r="AH69" s="144">
        <v>0</v>
      </c>
      <c r="AI69" s="144">
        <v>0</v>
      </c>
      <c r="AJ69" s="144">
        <v>0</v>
      </c>
    </row>
    <row r="70" spans="1:36" s="5" customFormat="1" ht="16.350000000000001" customHeight="1">
      <c r="A70" s="308" t="s">
        <v>28</v>
      </c>
      <c r="B70" s="52" t="s">
        <v>56</v>
      </c>
      <c r="C70" s="52" t="s">
        <v>57</v>
      </c>
      <c r="D70" s="53">
        <f>'[6]마을별 용수수요량'!D70</f>
        <v>53</v>
      </c>
      <c r="E70" s="53">
        <f>'[6]마을별 용수수요량'!E70</f>
        <v>11494</v>
      </c>
      <c r="F70" s="53"/>
      <c r="G70" s="53"/>
      <c r="H70" s="53">
        <v>76</v>
      </c>
      <c r="I70" s="53">
        <v>193</v>
      </c>
      <c r="J70" s="53">
        <f t="shared" si="168"/>
        <v>76</v>
      </c>
      <c r="K70" s="53">
        <f t="shared" si="171"/>
        <v>196</v>
      </c>
      <c r="L70" s="54" t="s">
        <v>806</v>
      </c>
      <c r="M70" s="54" t="s">
        <v>1066</v>
      </c>
      <c r="N70" s="54" t="s">
        <v>681</v>
      </c>
      <c r="O70" s="169" t="s">
        <v>1365</v>
      </c>
      <c r="P70" s="55">
        <v>2015</v>
      </c>
      <c r="Q70" s="163" t="str">
        <f t="shared" si="122"/>
        <v>광역</v>
      </c>
      <c r="R70" s="163" t="str">
        <f t="shared" ref="R70:U70" si="192">Q70</f>
        <v>광역</v>
      </c>
      <c r="S70" s="163" t="str">
        <f t="shared" si="192"/>
        <v>광역</v>
      </c>
      <c r="T70" s="163" t="str">
        <f t="shared" si="192"/>
        <v>광역</v>
      </c>
      <c r="U70" s="163" t="str">
        <f t="shared" si="192"/>
        <v>광역</v>
      </c>
      <c r="V70" s="135">
        <f t="shared" si="6"/>
        <v>196</v>
      </c>
      <c r="W70" s="135">
        <f t="shared" si="7"/>
        <v>188</v>
      </c>
      <c r="X70" s="135">
        <f t="shared" si="8"/>
        <v>187</v>
      </c>
      <c r="Y70" s="135">
        <f t="shared" si="9"/>
        <v>187</v>
      </c>
      <c r="Z70" s="136">
        <f t="shared" si="10"/>
        <v>185</v>
      </c>
      <c r="AA70" s="144">
        <f t="shared" si="1"/>
        <v>196</v>
      </c>
      <c r="AB70" s="145">
        <f t="shared" si="184"/>
        <v>188</v>
      </c>
      <c r="AC70" s="145">
        <f t="shared" si="184"/>
        <v>187</v>
      </c>
      <c r="AD70" s="145">
        <f t="shared" si="184"/>
        <v>187</v>
      </c>
      <c r="AE70" s="144">
        <f t="shared" si="184"/>
        <v>185</v>
      </c>
      <c r="AF70" s="144">
        <v>0</v>
      </c>
      <c r="AG70" s="144">
        <v>0</v>
      </c>
      <c r="AH70" s="144">
        <v>0</v>
      </c>
      <c r="AI70" s="144">
        <v>0</v>
      </c>
      <c r="AJ70" s="144">
        <v>0</v>
      </c>
    </row>
    <row r="71" spans="1:36" s="5" customFormat="1" ht="16.350000000000001" customHeight="1">
      <c r="A71" s="308" t="s">
        <v>28</v>
      </c>
      <c r="B71" s="52" t="s">
        <v>58</v>
      </c>
      <c r="C71" s="52" t="s">
        <v>59</v>
      </c>
      <c r="D71" s="53">
        <f>'[6]마을별 용수수요량'!D71</f>
        <v>60</v>
      </c>
      <c r="E71" s="53">
        <f>'[6]마을별 용수수요량'!E71</f>
        <v>10815</v>
      </c>
      <c r="F71" s="53"/>
      <c r="G71" s="53"/>
      <c r="H71" s="53">
        <v>125</v>
      </c>
      <c r="I71" s="53">
        <v>335</v>
      </c>
      <c r="J71" s="53">
        <f t="shared" si="168"/>
        <v>125</v>
      </c>
      <c r="K71" s="53">
        <f t="shared" si="171"/>
        <v>341</v>
      </c>
      <c r="L71" s="54" t="s">
        <v>806</v>
      </c>
      <c r="M71" s="54" t="s">
        <v>1066</v>
      </c>
      <c r="N71" s="54" t="s">
        <v>681</v>
      </c>
      <c r="O71" s="278" t="s">
        <v>1365</v>
      </c>
      <c r="P71" s="55">
        <v>2015</v>
      </c>
      <c r="Q71" s="163" t="str">
        <f t="shared" si="122"/>
        <v>광역</v>
      </c>
      <c r="R71" s="163" t="str">
        <f t="shared" ref="R71:U71" si="193">Q71</f>
        <v>광역</v>
      </c>
      <c r="S71" s="163" t="str">
        <f t="shared" si="193"/>
        <v>광역</v>
      </c>
      <c r="T71" s="163" t="str">
        <f t="shared" si="193"/>
        <v>광역</v>
      </c>
      <c r="U71" s="163" t="str">
        <f t="shared" si="193"/>
        <v>광역</v>
      </c>
      <c r="V71" s="135">
        <f t="shared" si="6"/>
        <v>341</v>
      </c>
      <c r="W71" s="135">
        <f t="shared" si="7"/>
        <v>327</v>
      </c>
      <c r="X71" s="135">
        <f t="shared" si="8"/>
        <v>326</v>
      </c>
      <c r="Y71" s="135">
        <f t="shared" si="9"/>
        <v>325</v>
      </c>
      <c r="Z71" s="136">
        <f t="shared" si="10"/>
        <v>322</v>
      </c>
      <c r="AA71" s="144">
        <f t="shared" si="1"/>
        <v>341</v>
      </c>
      <c r="AB71" s="145">
        <f t="shared" si="184"/>
        <v>327</v>
      </c>
      <c r="AC71" s="145">
        <f t="shared" si="184"/>
        <v>326</v>
      </c>
      <c r="AD71" s="145">
        <f t="shared" si="184"/>
        <v>325</v>
      </c>
      <c r="AE71" s="144">
        <f t="shared" si="184"/>
        <v>322</v>
      </c>
      <c r="AF71" s="144">
        <v>0</v>
      </c>
      <c r="AG71" s="144">
        <v>0</v>
      </c>
      <c r="AH71" s="144">
        <v>0</v>
      </c>
      <c r="AI71" s="144">
        <v>0</v>
      </c>
      <c r="AJ71" s="144">
        <v>0</v>
      </c>
    </row>
    <row r="72" spans="1:36" s="5" customFormat="1" ht="16.350000000000001" customHeight="1">
      <c r="A72" s="308" t="s">
        <v>28</v>
      </c>
      <c r="B72" s="52" t="s">
        <v>60</v>
      </c>
      <c r="C72" s="52" t="s">
        <v>983</v>
      </c>
      <c r="D72" s="53">
        <f>'[6]마을별 용수수요량'!D72</f>
        <v>178</v>
      </c>
      <c r="E72" s="53">
        <f>'[6]마을별 용수수요량'!E72</f>
        <v>80836</v>
      </c>
      <c r="F72" s="53"/>
      <c r="G72" s="53"/>
      <c r="H72" s="53">
        <v>260</v>
      </c>
      <c r="I72" s="53">
        <v>464</v>
      </c>
      <c r="J72" s="53">
        <f t="shared" si="168"/>
        <v>260</v>
      </c>
      <c r="K72" s="53">
        <f t="shared" si="171"/>
        <v>472</v>
      </c>
      <c r="L72" s="54" t="s">
        <v>806</v>
      </c>
      <c r="M72" s="54" t="s">
        <v>1066</v>
      </c>
      <c r="N72" s="54" t="s">
        <v>681</v>
      </c>
      <c r="O72" s="278" t="s">
        <v>1372</v>
      </c>
      <c r="P72" s="55">
        <v>2015</v>
      </c>
      <c r="Q72" s="163" t="str">
        <f t="shared" si="122"/>
        <v>광역</v>
      </c>
      <c r="R72" s="163" t="str">
        <f t="shared" ref="R72:U72" si="194">Q72</f>
        <v>광역</v>
      </c>
      <c r="S72" s="163" t="str">
        <f t="shared" si="194"/>
        <v>광역</v>
      </c>
      <c r="T72" s="163" t="str">
        <f t="shared" si="194"/>
        <v>광역</v>
      </c>
      <c r="U72" s="163" t="str">
        <f t="shared" si="194"/>
        <v>광역</v>
      </c>
      <c r="V72" s="135">
        <f t="shared" si="6"/>
        <v>472</v>
      </c>
      <c r="W72" s="135">
        <f t="shared" si="7"/>
        <v>453</v>
      </c>
      <c r="X72" s="135">
        <f t="shared" si="8"/>
        <v>451</v>
      </c>
      <c r="Y72" s="135">
        <f t="shared" si="9"/>
        <v>450</v>
      </c>
      <c r="Z72" s="136">
        <f t="shared" si="10"/>
        <v>446</v>
      </c>
      <c r="AA72" s="144">
        <f t="shared" si="1"/>
        <v>472</v>
      </c>
      <c r="AB72" s="145">
        <f t="shared" si="184"/>
        <v>453</v>
      </c>
      <c r="AC72" s="145">
        <f t="shared" si="184"/>
        <v>451</v>
      </c>
      <c r="AD72" s="145">
        <f t="shared" si="184"/>
        <v>450</v>
      </c>
      <c r="AE72" s="144">
        <f t="shared" si="184"/>
        <v>446</v>
      </c>
      <c r="AF72" s="144">
        <v>0</v>
      </c>
      <c r="AG72" s="144">
        <v>0</v>
      </c>
      <c r="AH72" s="144">
        <v>0</v>
      </c>
      <c r="AI72" s="144">
        <v>0</v>
      </c>
      <c r="AJ72" s="144">
        <v>0</v>
      </c>
    </row>
    <row r="73" spans="1:36" s="5" customFormat="1" ht="16.350000000000001" customHeight="1">
      <c r="A73" s="308" t="s">
        <v>28</v>
      </c>
      <c r="B73" s="52" t="s">
        <v>61</v>
      </c>
      <c r="C73" s="52" t="s">
        <v>1140</v>
      </c>
      <c r="D73" s="53">
        <f>'[6]마을별 용수수요량'!D73</f>
        <v>58</v>
      </c>
      <c r="E73" s="53">
        <f>'[6]마을별 용수수요량'!E73</f>
        <v>22815</v>
      </c>
      <c r="F73" s="53"/>
      <c r="G73" s="53"/>
      <c r="H73" s="53">
        <v>94</v>
      </c>
      <c r="I73" s="53">
        <v>232</v>
      </c>
      <c r="J73" s="53">
        <f t="shared" si="168"/>
        <v>94</v>
      </c>
      <c r="K73" s="53">
        <f t="shared" si="171"/>
        <v>236</v>
      </c>
      <c r="L73" s="54" t="s">
        <v>806</v>
      </c>
      <c r="M73" s="54" t="s">
        <v>1066</v>
      </c>
      <c r="N73" s="54" t="s">
        <v>681</v>
      </c>
      <c r="O73" s="278" t="s">
        <v>1365</v>
      </c>
      <c r="P73" s="55">
        <v>2015</v>
      </c>
      <c r="Q73" s="163" t="str">
        <f t="shared" si="122"/>
        <v>광역</v>
      </c>
      <c r="R73" s="163" t="str">
        <f t="shared" ref="R73:U73" si="195">Q73</f>
        <v>광역</v>
      </c>
      <c r="S73" s="163" t="str">
        <f t="shared" si="195"/>
        <v>광역</v>
      </c>
      <c r="T73" s="163" t="str">
        <f t="shared" si="195"/>
        <v>광역</v>
      </c>
      <c r="U73" s="163" t="str">
        <f t="shared" si="195"/>
        <v>광역</v>
      </c>
      <c r="V73" s="135">
        <f t="shared" si="6"/>
        <v>236</v>
      </c>
      <c r="W73" s="135">
        <f t="shared" si="7"/>
        <v>227</v>
      </c>
      <c r="X73" s="135">
        <f t="shared" si="8"/>
        <v>226</v>
      </c>
      <c r="Y73" s="135">
        <f t="shared" si="9"/>
        <v>225</v>
      </c>
      <c r="Z73" s="136">
        <f t="shared" si="10"/>
        <v>223</v>
      </c>
      <c r="AA73" s="144">
        <f t="shared" si="1"/>
        <v>236</v>
      </c>
      <c r="AB73" s="145">
        <f t="shared" si="184"/>
        <v>227</v>
      </c>
      <c r="AC73" s="145">
        <f t="shared" si="184"/>
        <v>226</v>
      </c>
      <c r="AD73" s="145">
        <f t="shared" si="184"/>
        <v>225</v>
      </c>
      <c r="AE73" s="144">
        <f t="shared" si="184"/>
        <v>223</v>
      </c>
      <c r="AF73" s="144">
        <v>0</v>
      </c>
      <c r="AG73" s="144">
        <v>0</v>
      </c>
      <c r="AH73" s="144">
        <v>0</v>
      </c>
      <c r="AI73" s="144">
        <v>0</v>
      </c>
      <c r="AJ73" s="144">
        <v>0</v>
      </c>
    </row>
    <row r="74" spans="1:36" s="5" customFormat="1" ht="16.350000000000001" customHeight="1">
      <c r="A74" s="308" t="s">
        <v>28</v>
      </c>
      <c r="B74" s="52" t="s">
        <v>62</v>
      </c>
      <c r="C74" s="52" t="s">
        <v>63</v>
      </c>
      <c r="D74" s="53">
        <f>'[6]마을별 용수수요량'!D74</f>
        <v>4</v>
      </c>
      <c r="E74" s="53">
        <f>'[6]마을별 용수수요량'!E74</f>
        <v>169711</v>
      </c>
      <c r="F74" s="53"/>
      <c r="G74" s="53"/>
      <c r="H74" s="53">
        <v>342</v>
      </c>
      <c r="I74" s="53">
        <v>629</v>
      </c>
      <c r="J74" s="53">
        <f t="shared" si="168"/>
        <v>342</v>
      </c>
      <c r="K74" s="53">
        <f t="shared" si="171"/>
        <v>640</v>
      </c>
      <c r="L74" s="54" t="s">
        <v>806</v>
      </c>
      <c r="M74" s="54" t="s">
        <v>1066</v>
      </c>
      <c r="N74" s="54" t="s">
        <v>681</v>
      </c>
      <c r="O74" s="278" t="s">
        <v>1373</v>
      </c>
      <c r="P74" s="55">
        <v>2015</v>
      </c>
      <c r="Q74" s="163" t="str">
        <f t="shared" si="122"/>
        <v>광역</v>
      </c>
      <c r="R74" s="163" t="str">
        <f t="shared" ref="R74:U74" si="196">Q74</f>
        <v>광역</v>
      </c>
      <c r="S74" s="163" t="str">
        <f t="shared" si="196"/>
        <v>광역</v>
      </c>
      <c r="T74" s="163" t="str">
        <f t="shared" si="196"/>
        <v>광역</v>
      </c>
      <c r="U74" s="163" t="str">
        <f t="shared" si="196"/>
        <v>광역</v>
      </c>
      <c r="V74" s="135">
        <f t="shared" si="6"/>
        <v>640</v>
      </c>
      <c r="W74" s="135">
        <f t="shared" si="7"/>
        <v>614</v>
      </c>
      <c r="X74" s="135">
        <f t="shared" si="8"/>
        <v>612</v>
      </c>
      <c r="Y74" s="135">
        <f t="shared" si="9"/>
        <v>610</v>
      </c>
      <c r="Z74" s="136">
        <f t="shared" si="10"/>
        <v>605</v>
      </c>
      <c r="AA74" s="144">
        <f t="shared" si="1"/>
        <v>640</v>
      </c>
      <c r="AB74" s="145">
        <f t="shared" si="184"/>
        <v>614</v>
      </c>
      <c r="AC74" s="145">
        <f t="shared" si="184"/>
        <v>612</v>
      </c>
      <c r="AD74" s="145">
        <f t="shared" si="184"/>
        <v>610</v>
      </c>
      <c r="AE74" s="144">
        <f t="shared" si="184"/>
        <v>605</v>
      </c>
      <c r="AF74" s="144">
        <v>0</v>
      </c>
      <c r="AG74" s="144">
        <v>0</v>
      </c>
      <c r="AH74" s="144">
        <v>0</v>
      </c>
      <c r="AI74" s="144">
        <v>0</v>
      </c>
      <c r="AJ74" s="144">
        <v>0</v>
      </c>
    </row>
    <row r="75" spans="1:36" s="5" customFormat="1" ht="16.350000000000001" customHeight="1">
      <c r="A75" s="308" t="s">
        <v>28</v>
      </c>
      <c r="B75" s="52" t="s">
        <v>64</v>
      </c>
      <c r="C75" s="52" t="s">
        <v>63</v>
      </c>
      <c r="D75" s="53">
        <f>'[6]마을별 용수수요량'!D75</f>
        <v>0</v>
      </c>
      <c r="E75" s="53">
        <f>'[6]마을별 용수수요량'!E75</f>
        <v>0</v>
      </c>
      <c r="F75" s="53"/>
      <c r="G75" s="53"/>
      <c r="H75" s="53">
        <v>284</v>
      </c>
      <c r="I75" s="53">
        <v>813</v>
      </c>
      <c r="J75" s="53">
        <f t="shared" si="168"/>
        <v>284</v>
      </c>
      <c r="K75" s="53">
        <f t="shared" si="171"/>
        <v>827</v>
      </c>
      <c r="L75" s="54" t="s">
        <v>806</v>
      </c>
      <c r="M75" s="54" t="s">
        <v>1066</v>
      </c>
      <c r="N75" s="54" t="s">
        <v>681</v>
      </c>
      <c r="O75" s="278" t="s">
        <v>1372</v>
      </c>
      <c r="P75" s="55">
        <v>2015</v>
      </c>
      <c r="Q75" s="163" t="str">
        <f t="shared" si="122"/>
        <v>광역</v>
      </c>
      <c r="R75" s="163" t="str">
        <f t="shared" ref="R75:U75" si="197">Q75</f>
        <v>광역</v>
      </c>
      <c r="S75" s="163" t="str">
        <f t="shared" si="197"/>
        <v>광역</v>
      </c>
      <c r="T75" s="163" t="str">
        <f t="shared" si="197"/>
        <v>광역</v>
      </c>
      <c r="U75" s="163" t="str">
        <f t="shared" si="197"/>
        <v>광역</v>
      </c>
      <c r="V75" s="135">
        <f t="shared" si="6"/>
        <v>827</v>
      </c>
      <c r="W75" s="135">
        <f t="shared" si="7"/>
        <v>794</v>
      </c>
      <c r="X75" s="135">
        <f t="shared" si="8"/>
        <v>791</v>
      </c>
      <c r="Y75" s="135">
        <f t="shared" si="9"/>
        <v>788</v>
      </c>
      <c r="Z75" s="136">
        <f t="shared" si="10"/>
        <v>782</v>
      </c>
      <c r="AA75" s="144">
        <f t="shared" si="1"/>
        <v>827</v>
      </c>
      <c r="AB75" s="145">
        <f t="shared" si="184"/>
        <v>794</v>
      </c>
      <c r="AC75" s="145">
        <f t="shared" si="184"/>
        <v>791</v>
      </c>
      <c r="AD75" s="145">
        <f t="shared" si="184"/>
        <v>788</v>
      </c>
      <c r="AE75" s="144">
        <f t="shared" si="184"/>
        <v>782</v>
      </c>
      <c r="AF75" s="144">
        <v>0</v>
      </c>
      <c r="AG75" s="144">
        <v>0</v>
      </c>
      <c r="AH75" s="144">
        <v>0</v>
      </c>
      <c r="AI75" s="144">
        <v>0</v>
      </c>
      <c r="AJ75" s="144">
        <v>0</v>
      </c>
    </row>
    <row r="76" spans="1:36" s="5" customFormat="1" ht="16.350000000000001" customHeight="1">
      <c r="A76" s="308" t="s">
        <v>28</v>
      </c>
      <c r="B76" s="52" t="s">
        <v>65</v>
      </c>
      <c r="C76" s="52" t="s">
        <v>63</v>
      </c>
      <c r="D76" s="53">
        <f>'[6]마을별 용수수요량'!D76</f>
        <v>0</v>
      </c>
      <c r="E76" s="53">
        <f>'[6]마을별 용수수요량'!E76</f>
        <v>0</v>
      </c>
      <c r="F76" s="53"/>
      <c r="G76" s="53"/>
      <c r="H76" s="53">
        <v>277</v>
      </c>
      <c r="I76" s="53">
        <v>764</v>
      </c>
      <c r="J76" s="53">
        <f t="shared" si="168"/>
        <v>277</v>
      </c>
      <c r="K76" s="53">
        <f t="shared" si="171"/>
        <v>777</v>
      </c>
      <c r="L76" s="54" t="s">
        <v>806</v>
      </c>
      <c r="M76" s="54" t="s">
        <v>1066</v>
      </c>
      <c r="N76" s="54" t="s">
        <v>681</v>
      </c>
      <c r="O76" s="278" t="s">
        <v>1372</v>
      </c>
      <c r="P76" s="55">
        <v>2015</v>
      </c>
      <c r="Q76" s="163" t="str">
        <f t="shared" si="122"/>
        <v>광역</v>
      </c>
      <c r="R76" s="163" t="str">
        <f t="shared" ref="R76:U76" si="198">Q76</f>
        <v>광역</v>
      </c>
      <c r="S76" s="163" t="str">
        <f t="shared" si="198"/>
        <v>광역</v>
      </c>
      <c r="T76" s="163" t="str">
        <f t="shared" si="198"/>
        <v>광역</v>
      </c>
      <c r="U76" s="163" t="str">
        <f t="shared" si="198"/>
        <v>광역</v>
      </c>
      <c r="V76" s="135">
        <f t="shared" si="6"/>
        <v>777</v>
      </c>
      <c r="W76" s="135">
        <f t="shared" si="7"/>
        <v>746</v>
      </c>
      <c r="X76" s="135">
        <f t="shared" si="8"/>
        <v>743</v>
      </c>
      <c r="Y76" s="135">
        <f t="shared" si="9"/>
        <v>741</v>
      </c>
      <c r="Z76" s="136">
        <f t="shared" si="10"/>
        <v>735</v>
      </c>
      <c r="AA76" s="144">
        <f t="shared" si="1"/>
        <v>777</v>
      </c>
      <c r="AB76" s="145">
        <f t="shared" si="184"/>
        <v>746</v>
      </c>
      <c r="AC76" s="145">
        <f t="shared" si="184"/>
        <v>743</v>
      </c>
      <c r="AD76" s="145">
        <f t="shared" si="184"/>
        <v>741</v>
      </c>
      <c r="AE76" s="144">
        <f t="shared" si="184"/>
        <v>735</v>
      </c>
      <c r="AF76" s="144">
        <v>0</v>
      </c>
      <c r="AG76" s="144">
        <v>0</v>
      </c>
      <c r="AH76" s="144">
        <v>0</v>
      </c>
      <c r="AI76" s="144">
        <v>0</v>
      </c>
      <c r="AJ76" s="144">
        <v>0</v>
      </c>
    </row>
    <row r="77" spans="1:36" s="5" customFormat="1" ht="16.350000000000001" customHeight="1">
      <c r="A77" s="308" t="s">
        <v>28</v>
      </c>
      <c r="B77" s="52" t="s">
        <v>66</v>
      </c>
      <c r="C77" s="52" t="s">
        <v>67</v>
      </c>
      <c r="D77" s="53">
        <f>'[6]마을별 용수수요량'!D77</f>
        <v>3</v>
      </c>
      <c r="E77" s="53">
        <f>'[6]마을별 용수수요량'!E77</f>
        <v>4182</v>
      </c>
      <c r="F77" s="53"/>
      <c r="G77" s="53"/>
      <c r="H77" s="53">
        <v>88</v>
      </c>
      <c r="I77" s="53">
        <v>164</v>
      </c>
      <c r="J77" s="135">
        <f t="shared" si="168"/>
        <v>88</v>
      </c>
      <c r="K77" s="135">
        <f t="shared" si="171"/>
        <v>167</v>
      </c>
      <c r="L77" s="54" t="s">
        <v>806</v>
      </c>
      <c r="M77" s="54" t="s">
        <v>806</v>
      </c>
      <c r="N77" s="54" t="s">
        <v>624</v>
      </c>
      <c r="O77" s="169" t="s">
        <v>1368</v>
      </c>
      <c r="P77" s="55">
        <v>2025</v>
      </c>
      <c r="Q77" s="54" t="s">
        <v>1170</v>
      </c>
      <c r="R77" s="163" t="str">
        <f t="shared" ref="R77:U77" si="199">Q77</f>
        <v>마을</v>
      </c>
      <c r="S77" s="163" t="s">
        <v>806</v>
      </c>
      <c r="T77" s="163" t="str">
        <f t="shared" si="199"/>
        <v>광역</v>
      </c>
      <c r="U77" s="163" t="str">
        <f t="shared" si="199"/>
        <v>광역</v>
      </c>
      <c r="V77" s="135">
        <f t="shared" si="6"/>
        <v>167</v>
      </c>
      <c r="W77" s="135">
        <f t="shared" si="7"/>
        <v>160</v>
      </c>
      <c r="X77" s="135">
        <f t="shared" si="8"/>
        <v>160</v>
      </c>
      <c r="Y77" s="135">
        <f t="shared" si="9"/>
        <v>159</v>
      </c>
      <c r="Z77" s="136">
        <f t="shared" si="10"/>
        <v>158</v>
      </c>
      <c r="AA77" s="144">
        <f t="shared" si="1"/>
        <v>167</v>
      </c>
      <c r="AB77" s="145">
        <f t="shared" si="184"/>
        <v>160</v>
      </c>
      <c r="AC77" s="145">
        <f t="shared" si="184"/>
        <v>160</v>
      </c>
      <c r="AD77" s="145">
        <f t="shared" si="184"/>
        <v>159</v>
      </c>
      <c r="AE77" s="144">
        <f t="shared" si="184"/>
        <v>158</v>
      </c>
      <c r="AF77" s="144">
        <v>0</v>
      </c>
      <c r="AG77" s="144">
        <v>0</v>
      </c>
      <c r="AH77" s="144">
        <v>0</v>
      </c>
      <c r="AI77" s="144">
        <v>0</v>
      </c>
      <c r="AJ77" s="144">
        <v>0</v>
      </c>
    </row>
    <row r="78" spans="1:36" s="5" customFormat="1" ht="16.350000000000001" customHeight="1">
      <c r="A78" s="308" t="s">
        <v>28</v>
      </c>
      <c r="B78" s="233" t="s">
        <v>68</v>
      </c>
      <c r="C78" s="52" t="s">
        <v>69</v>
      </c>
      <c r="D78" s="53">
        <f>'[6]마을별 용수수요량'!D78</f>
        <v>0</v>
      </c>
      <c r="E78" s="53">
        <f>'[6]마을별 용수수요량'!E78</f>
        <v>0</v>
      </c>
      <c r="F78" s="53"/>
      <c r="G78" s="53"/>
      <c r="H78" s="53">
        <v>47</v>
      </c>
      <c r="I78" s="53">
        <v>93</v>
      </c>
      <c r="J78" s="135">
        <f t="shared" si="168"/>
        <v>47</v>
      </c>
      <c r="K78" s="135">
        <f t="shared" si="171"/>
        <v>95</v>
      </c>
      <c r="L78" s="54" t="s">
        <v>806</v>
      </c>
      <c r="M78" s="54" t="s">
        <v>806</v>
      </c>
      <c r="N78" s="54" t="s">
        <v>624</v>
      </c>
      <c r="O78" s="169" t="s">
        <v>1368</v>
      </c>
      <c r="P78" s="55">
        <v>2025</v>
      </c>
      <c r="Q78" s="54" t="s">
        <v>1171</v>
      </c>
      <c r="R78" s="163" t="str">
        <f t="shared" ref="R78:U78" si="200">Q78</f>
        <v>소규모</v>
      </c>
      <c r="S78" s="163" t="s">
        <v>806</v>
      </c>
      <c r="T78" s="163" t="str">
        <f t="shared" si="200"/>
        <v>광역</v>
      </c>
      <c r="U78" s="163" t="str">
        <f t="shared" si="200"/>
        <v>광역</v>
      </c>
      <c r="V78" s="135">
        <f t="shared" si="6"/>
        <v>95</v>
      </c>
      <c r="W78" s="135">
        <f t="shared" si="7"/>
        <v>91</v>
      </c>
      <c r="X78" s="135">
        <f t="shared" si="8"/>
        <v>91</v>
      </c>
      <c r="Y78" s="135">
        <f t="shared" si="9"/>
        <v>91</v>
      </c>
      <c r="Z78" s="136">
        <f t="shared" si="10"/>
        <v>90</v>
      </c>
      <c r="AA78" s="144">
        <f t="shared" si="1"/>
        <v>95</v>
      </c>
      <c r="AB78" s="145">
        <f t="shared" si="184"/>
        <v>91</v>
      </c>
      <c r="AC78" s="145">
        <f t="shared" si="184"/>
        <v>91</v>
      </c>
      <c r="AD78" s="145">
        <f t="shared" si="184"/>
        <v>91</v>
      </c>
      <c r="AE78" s="144">
        <f t="shared" si="184"/>
        <v>90</v>
      </c>
      <c r="AF78" s="144">
        <v>0</v>
      </c>
      <c r="AG78" s="144">
        <v>0</v>
      </c>
      <c r="AH78" s="144">
        <v>0</v>
      </c>
      <c r="AI78" s="144">
        <v>0</v>
      </c>
      <c r="AJ78" s="144">
        <v>0</v>
      </c>
    </row>
    <row r="79" spans="1:36" s="5" customFormat="1" ht="16.350000000000001" customHeight="1">
      <c r="A79" s="308" t="s">
        <v>28</v>
      </c>
      <c r="B79" s="330"/>
      <c r="C79" s="52" t="s">
        <v>70</v>
      </c>
      <c r="D79" s="53">
        <f>'[6]마을별 용수수요량'!D79</f>
        <v>43</v>
      </c>
      <c r="E79" s="53">
        <f>'[6]마을별 용수수요량'!E79</f>
        <v>9198</v>
      </c>
      <c r="F79" s="53"/>
      <c r="G79" s="53"/>
      <c r="H79" s="53">
        <v>102</v>
      </c>
      <c r="I79" s="53">
        <v>198</v>
      </c>
      <c r="J79" s="53">
        <f t="shared" si="168"/>
        <v>102</v>
      </c>
      <c r="K79" s="53">
        <f t="shared" si="171"/>
        <v>201</v>
      </c>
      <c r="L79" s="54" t="s">
        <v>806</v>
      </c>
      <c r="M79" s="54" t="s">
        <v>1066</v>
      </c>
      <c r="N79" s="54" t="s">
        <v>756</v>
      </c>
      <c r="O79" s="169" t="s">
        <v>1368</v>
      </c>
      <c r="P79" s="55">
        <v>2015</v>
      </c>
      <c r="Q79" s="163" t="str">
        <f t="shared" si="122"/>
        <v>광역</v>
      </c>
      <c r="R79" s="163" t="str">
        <f t="shared" ref="R79:U79" si="201">Q79</f>
        <v>광역</v>
      </c>
      <c r="S79" s="163" t="str">
        <f t="shared" si="201"/>
        <v>광역</v>
      </c>
      <c r="T79" s="163" t="str">
        <f t="shared" si="201"/>
        <v>광역</v>
      </c>
      <c r="U79" s="163" t="str">
        <f t="shared" si="201"/>
        <v>광역</v>
      </c>
      <c r="V79" s="135">
        <f t="shared" si="6"/>
        <v>201</v>
      </c>
      <c r="W79" s="135">
        <f t="shared" si="7"/>
        <v>193</v>
      </c>
      <c r="X79" s="135">
        <f t="shared" si="8"/>
        <v>192</v>
      </c>
      <c r="Y79" s="135">
        <f t="shared" si="9"/>
        <v>192</v>
      </c>
      <c r="Z79" s="136">
        <f t="shared" si="10"/>
        <v>190</v>
      </c>
      <c r="AA79" s="144">
        <f t="shared" si="1"/>
        <v>201</v>
      </c>
      <c r="AB79" s="145">
        <f t="shared" si="184"/>
        <v>193</v>
      </c>
      <c r="AC79" s="145">
        <f t="shared" si="184"/>
        <v>192</v>
      </c>
      <c r="AD79" s="145">
        <f t="shared" si="184"/>
        <v>192</v>
      </c>
      <c r="AE79" s="144">
        <f t="shared" si="184"/>
        <v>190</v>
      </c>
      <c r="AF79" s="144">
        <v>0</v>
      </c>
      <c r="AG79" s="144">
        <v>0</v>
      </c>
      <c r="AH79" s="144">
        <v>0</v>
      </c>
      <c r="AI79" s="144">
        <v>0</v>
      </c>
      <c r="AJ79" s="144">
        <v>0</v>
      </c>
    </row>
    <row r="80" spans="1:36" s="5" customFormat="1" ht="16.350000000000001" customHeight="1">
      <c r="A80" s="309" t="s">
        <v>28</v>
      </c>
      <c r="B80" s="331"/>
      <c r="C80" s="75" t="s">
        <v>71</v>
      </c>
      <c r="D80" s="56">
        <f>'[6]마을별 용수수요량'!D80</f>
        <v>0</v>
      </c>
      <c r="E80" s="56">
        <f>'[6]마을별 용수수요량'!E80</f>
        <v>0</v>
      </c>
      <c r="F80" s="56"/>
      <c r="G80" s="56"/>
      <c r="H80" s="56"/>
      <c r="I80" s="56"/>
      <c r="J80" s="147">
        <f t="shared" si="168"/>
        <v>0</v>
      </c>
      <c r="K80" s="147">
        <f t="shared" si="171"/>
        <v>0</v>
      </c>
      <c r="L80" s="63" t="s">
        <v>806</v>
      </c>
      <c r="M80" s="63" t="s">
        <v>1066</v>
      </c>
      <c r="N80" s="63" t="s">
        <v>756</v>
      </c>
      <c r="O80" s="171" t="s">
        <v>1368</v>
      </c>
      <c r="P80" s="64">
        <v>2025</v>
      </c>
      <c r="Q80" s="166">
        <v>0</v>
      </c>
      <c r="R80" s="166">
        <v>0</v>
      </c>
      <c r="S80" s="166" t="s">
        <v>806</v>
      </c>
      <c r="T80" s="166" t="str">
        <f t="shared" ref="T80:U80" si="202">S80</f>
        <v>광역</v>
      </c>
      <c r="U80" s="166" t="str">
        <f t="shared" si="202"/>
        <v>광역</v>
      </c>
      <c r="V80" s="147">
        <f t="shared" si="6"/>
        <v>0</v>
      </c>
      <c r="W80" s="147">
        <f t="shared" si="7"/>
        <v>0</v>
      </c>
      <c r="X80" s="147">
        <f t="shared" si="8"/>
        <v>4385</v>
      </c>
      <c r="Y80" s="147">
        <f t="shared" si="9"/>
        <v>4385</v>
      </c>
      <c r="Z80" s="148">
        <f t="shared" si="10"/>
        <v>4385</v>
      </c>
      <c r="AA80" s="144">
        <f t="shared" si="1"/>
        <v>0</v>
      </c>
      <c r="AB80" s="145">
        <f t="shared" si="184"/>
        <v>0</v>
      </c>
      <c r="AC80" s="145">
        <f t="shared" si="184"/>
        <v>0</v>
      </c>
      <c r="AD80" s="145">
        <f t="shared" si="184"/>
        <v>0</v>
      </c>
      <c r="AE80" s="144">
        <f t="shared" si="184"/>
        <v>0</v>
      </c>
      <c r="AF80" s="144">
        <v>0</v>
      </c>
      <c r="AG80" s="144">
        <f>'[7]개발계획별 계획인구및유입인구'!H16</f>
        <v>0</v>
      </c>
      <c r="AH80" s="144">
        <f>'[7]개발계획별 계획인구및유입인구'!I16</f>
        <v>4385</v>
      </c>
      <c r="AI80" s="144">
        <f>'[7]개발계획별 계획인구및유입인구'!J16</f>
        <v>4385</v>
      </c>
      <c r="AJ80" s="144">
        <f>'[7]개발계획별 계획인구및유입인구'!K16</f>
        <v>4385</v>
      </c>
    </row>
    <row r="81" spans="1:36" s="5" customFormat="1" ht="16.350000000000001" customHeight="1">
      <c r="A81" s="323" t="s">
        <v>662</v>
      </c>
      <c r="B81" s="313" t="s">
        <v>72</v>
      </c>
      <c r="C81" s="313" t="s">
        <v>73</v>
      </c>
      <c r="D81" s="314">
        <f>'[6]마을별 용수수요량'!D81</f>
        <v>94</v>
      </c>
      <c r="E81" s="314">
        <f>'[6]마을별 용수수요량'!E81</f>
        <v>12713</v>
      </c>
      <c r="F81" s="314"/>
      <c r="G81" s="314"/>
      <c r="H81" s="314">
        <v>110</v>
      </c>
      <c r="I81" s="314">
        <v>273</v>
      </c>
      <c r="J81" s="314">
        <f t="shared" si="168"/>
        <v>110</v>
      </c>
      <c r="K81" s="314">
        <f t="shared" si="171"/>
        <v>278</v>
      </c>
      <c r="L81" s="316" t="s">
        <v>806</v>
      </c>
      <c r="M81" s="316" t="s">
        <v>1066</v>
      </c>
      <c r="N81" s="316" t="s">
        <v>756</v>
      </c>
      <c r="O81" s="322" t="s">
        <v>1369</v>
      </c>
      <c r="P81" s="318">
        <v>2015</v>
      </c>
      <c r="Q81" s="319" t="str">
        <f t="shared" si="122"/>
        <v>광역</v>
      </c>
      <c r="R81" s="319" t="str">
        <f t="shared" ref="R81:U81" si="203">Q81</f>
        <v>광역</v>
      </c>
      <c r="S81" s="319" t="str">
        <f t="shared" si="203"/>
        <v>광역</v>
      </c>
      <c r="T81" s="319" t="str">
        <f t="shared" si="203"/>
        <v>광역</v>
      </c>
      <c r="U81" s="319" t="str">
        <f t="shared" si="203"/>
        <v>광역</v>
      </c>
      <c r="V81" s="315">
        <f t="shared" si="6"/>
        <v>278</v>
      </c>
      <c r="W81" s="315">
        <f t="shared" si="7"/>
        <v>267</v>
      </c>
      <c r="X81" s="315">
        <f t="shared" si="8"/>
        <v>266</v>
      </c>
      <c r="Y81" s="315">
        <f t="shared" si="9"/>
        <v>265</v>
      </c>
      <c r="Z81" s="320">
        <f t="shared" si="10"/>
        <v>263</v>
      </c>
      <c r="AA81" s="144">
        <f t="shared" si="1"/>
        <v>278</v>
      </c>
      <c r="AB81" s="145">
        <f t="shared" si="184"/>
        <v>267</v>
      </c>
      <c r="AC81" s="145">
        <f t="shared" si="184"/>
        <v>266</v>
      </c>
      <c r="AD81" s="145">
        <f t="shared" si="184"/>
        <v>265</v>
      </c>
      <c r="AE81" s="144">
        <f t="shared" si="184"/>
        <v>263</v>
      </c>
      <c r="AF81" s="144">
        <v>0</v>
      </c>
      <c r="AG81" s="144">
        <v>0</v>
      </c>
      <c r="AH81" s="144">
        <v>0</v>
      </c>
      <c r="AI81" s="144">
        <v>0</v>
      </c>
      <c r="AJ81" s="144">
        <v>0</v>
      </c>
    </row>
    <row r="82" spans="1:36" s="5" customFormat="1" ht="16.350000000000001" customHeight="1">
      <c r="A82" s="308" t="s">
        <v>662</v>
      </c>
      <c r="B82" s="52" t="s">
        <v>74</v>
      </c>
      <c r="C82" s="52" t="s">
        <v>75</v>
      </c>
      <c r="D82" s="53">
        <f>'[6]마을별 용수수요량'!D82</f>
        <v>78</v>
      </c>
      <c r="E82" s="53">
        <f>'[6]마을별 용수수요량'!E82</f>
        <v>25018</v>
      </c>
      <c r="F82" s="53"/>
      <c r="G82" s="53"/>
      <c r="H82" s="53">
        <v>165</v>
      </c>
      <c r="I82" s="53">
        <v>354</v>
      </c>
      <c r="J82" s="53">
        <f t="shared" si="168"/>
        <v>165</v>
      </c>
      <c r="K82" s="53">
        <f t="shared" si="171"/>
        <v>360</v>
      </c>
      <c r="L82" s="54" t="s">
        <v>806</v>
      </c>
      <c r="M82" s="54" t="s">
        <v>1066</v>
      </c>
      <c r="N82" s="54" t="s">
        <v>756</v>
      </c>
      <c r="O82" s="169" t="s">
        <v>1369</v>
      </c>
      <c r="P82" s="55">
        <v>2015</v>
      </c>
      <c r="Q82" s="163" t="str">
        <f t="shared" si="122"/>
        <v>광역</v>
      </c>
      <c r="R82" s="163" t="str">
        <f t="shared" ref="R82:U83" si="204">Q82</f>
        <v>광역</v>
      </c>
      <c r="S82" s="163" t="str">
        <f t="shared" si="204"/>
        <v>광역</v>
      </c>
      <c r="T82" s="163" t="str">
        <f t="shared" si="204"/>
        <v>광역</v>
      </c>
      <c r="U82" s="163" t="str">
        <f t="shared" si="204"/>
        <v>광역</v>
      </c>
      <c r="V82" s="135">
        <f t="shared" si="6"/>
        <v>360</v>
      </c>
      <c r="W82" s="135">
        <f t="shared" si="7"/>
        <v>346</v>
      </c>
      <c r="X82" s="135">
        <f t="shared" si="8"/>
        <v>344</v>
      </c>
      <c r="Y82" s="135">
        <f t="shared" si="9"/>
        <v>343</v>
      </c>
      <c r="Z82" s="136">
        <f t="shared" si="10"/>
        <v>340</v>
      </c>
      <c r="AA82" s="144">
        <f t="shared" ref="AA82:AA145" si="205">K82</f>
        <v>360</v>
      </c>
      <c r="AB82" s="145">
        <f t="shared" si="184"/>
        <v>346</v>
      </c>
      <c r="AC82" s="145">
        <f t="shared" si="184"/>
        <v>344</v>
      </c>
      <c r="AD82" s="145">
        <f t="shared" si="184"/>
        <v>343</v>
      </c>
      <c r="AE82" s="144">
        <f t="shared" si="184"/>
        <v>340</v>
      </c>
      <c r="AF82" s="144">
        <v>0</v>
      </c>
      <c r="AG82" s="144">
        <v>0</v>
      </c>
      <c r="AH82" s="144">
        <v>0</v>
      </c>
      <c r="AI82" s="144">
        <v>0</v>
      </c>
      <c r="AJ82" s="144">
        <v>0</v>
      </c>
    </row>
    <row r="83" spans="1:36" s="5" customFormat="1" ht="16.350000000000001" customHeight="1">
      <c r="A83" s="308" t="s">
        <v>28</v>
      </c>
      <c r="B83" s="52" t="s">
        <v>76</v>
      </c>
      <c r="C83" s="52" t="s">
        <v>763</v>
      </c>
      <c r="D83" s="53">
        <f>'[6]마을별 용수수요량'!D83</f>
        <v>0</v>
      </c>
      <c r="E83" s="53">
        <f>'[6]마을별 용수수요량'!E83</f>
        <v>0</v>
      </c>
      <c r="F83" s="53"/>
      <c r="G83" s="53"/>
      <c r="H83" s="53">
        <v>50</v>
      </c>
      <c r="I83" s="53">
        <v>80</v>
      </c>
      <c r="J83" s="135">
        <f t="shared" si="168"/>
        <v>50</v>
      </c>
      <c r="K83" s="135">
        <f t="shared" si="171"/>
        <v>81</v>
      </c>
      <c r="L83" s="54" t="s">
        <v>806</v>
      </c>
      <c r="M83" s="54" t="s">
        <v>806</v>
      </c>
      <c r="N83" s="54" t="s">
        <v>624</v>
      </c>
      <c r="O83" s="169" t="s">
        <v>1369</v>
      </c>
      <c r="P83" s="55">
        <v>2030</v>
      </c>
      <c r="Q83" s="54" t="s">
        <v>1171</v>
      </c>
      <c r="R83" s="163" t="str">
        <f t="shared" si="204"/>
        <v>소규모</v>
      </c>
      <c r="S83" s="163" t="str">
        <f t="shared" si="204"/>
        <v>소규모</v>
      </c>
      <c r="T83" s="163" t="s">
        <v>1224</v>
      </c>
      <c r="U83" s="163" t="str">
        <f t="shared" si="204"/>
        <v>광역</v>
      </c>
      <c r="V83" s="135">
        <f t="shared" si="6"/>
        <v>81</v>
      </c>
      <c r="W83" s="135">
        <f t="shared" si="7"/>
        <v>78</v>
      </c>
      <c r="X83" s="135">
        <f t="shared" si="8"/>
        <v>77</v>
      </c>
      <c r="Y83" s="135">
        <f t="shared" si="9"/>
        <v>77</v>
      </c>
      <c r="Z83" s="136">
        <f t="shared" si="10"/>
        <v>77</v>
      </c>
      <c r="AA83" s="144">
        <f t="shared" si="205"/>
        <v>81</v>
      </c>
      <c r="AB83" s="145">
        <f t="shared" si="184"/>
        <v>78</v>
      </c>
      <c r="AC83" s="145">
        <f t="shared" si="184"/>
        <v>77</v>
      </c>
      <c r="AD83" s="145">
        <f t="shared" si="184"/>
        <v>77</v>
      </c>
      <c r="AE83" s="144">
        <f t="shared" si="184"/>
        <v>77</v>
      </c>
      <c r="AF83" s="144">
        <v>0</v>
      </c>
      <c r="AG83" s="144">
        <v>0</v>
      </c>
      <c r="AH83" s="144">
        <v>0</v>
      </c>
      <c r="AI83" s="144">
        <v>0</v>
      </c>
      <c r="AJ83" s="144">
        <v>0</v>
      </c>
    </row>
    <row r="84" spans="1:36" s="7" customFormat="1" ht="16.350000000000001" customHeight="1">
      <c r="A84" s="309" t="s">
        <v>28</v>
      </c>
      <c r="B84" s="233" t="s">
        <v>77</v>
      </c>
      <c r="C84" s="233" t="s">
        <v>762</v>
      </c>
      <c r="D84" s="234">
        <f>'[6]마을별 용수수요량'!D84</f>
        <v>0</v>
      </c>
      <c r="E84" s="234">
        <f>'[6]마을별 용수수요량'!E84</f>
        <v>0</v>
      </c>
      <c r="F84" s="234"/>
      <c r="G84" s="234"/>
      <c r="H84" s="234">
        <v>73</v>
      </c>
      <c r="I84" s="234">
        <v>172</v>
      </c>
      <c r="J84" s="234">
        <f t="shared" si="168"/>
        <v>73</v>
      </c>
      <c r="K84" s="234">
        <f>K48-SUM(K49:K83)</f>
        <v>172</v>
      </c>
      <c r="L84" s="235" t="s">
        <v>754</v>
      </c>
      <c r="M84" s="235" t="s">
        <v>754</v>
      </c>
      <c r="N84" s="235" t="s">
        <v>755</v>
      </c>
      <c r="O84" s="236"/>
      <c r="P84" s="237"/>
      <c r="Q84" s="238" t="str">
        <f t="shared" si="122"/>
        <v>미급수</v>
      </c>
      <c r="R84" s="238" t="str">
        <f t="shared" ref="R84:U84" si="206">Q84</f>
        <v>미급수</v>
      </c>
      <c r="S84" s="238" t="str">
        <f t="shared" si="206"/>
        <v>미급수</v>
      </c>
      <c r="T84" s="238" t="str">
        <f t="shared" si="206"/>
        <v>미급수</v>
      </c>
      <c r="U84" s="238" t="str">
        <f t="shared" si="206"/>
        <v>미급수</v>
      </c>
      <c r="V84" s="239">
        <f t="shared" ref="V84:V147" si="207">AA84+AF84</f>
        <v>172</v>
      </c>
      <c r="W84" s="239">
        <f t="shared" ref="W84:W147" si="208">AB84+AG84</f>
        <v>165</v>
      </c>
      <c r="X84" s="239">
        <f t="shared" ref="X84:X147" si="209">AC84+AH84</f>
        <v>167</v>
      </c>
      <c r="Y84" s="239">
        <f t="shared" ref="Y84:Y147" si="210">AD84+AI84</f>
        <v>161</v>
      </c>
      <c r="Z84" s="240">
        <f t="shared" ref="Z84:Z147" si="211">AE84+AJ84</f>
        <v>164</v>
      </c>
      <c r="AA84" s="145">
        <f t="shared" si="205"/>
        <v>172</v>
      </c>
      <c r="AB84" s="145">
        <f>AB48-SUM(AB49:AB83)</f>
        <v>165</v>
      </c>
      <c r="AC84" s="145">
        <f>AC48-SUM(AC49:AC83)</f>
        <v>167</v>
      </c>
      <c r="AD84" s="145">
        <f>AD48-SUM(AD49:AD83)</f>
        <v>161</v>
      </c>
      <c r="AE84" s="144">
        <f>AE48-SUM(AE49:AE83)</f>
        <v>164</v>
      </c>
      <c r="AF84" s="144">
        <v>0</v>
      </c>
      <c r="AG84" s="144">
        <v>0</v>
      </c>
      <c r="AH84" s="144">
        <v>0</v>
      </c>
      <c r="AI84" s="144">
        <v>0</v>
      </c>
      <c r="AJ84" s="144">
        <v>0</v>
      </c>
    </row>
    <row r="85" spans="1:36" s="6" customFormat="1" ht="16.350000000000001" customHeight="1">
      <c r="A85" s="305" t="s">
        <v>78</v>
      </c>
      <c r="B85" s="243" t="s">
        <v>79</v>
      </c>
      <c r="C85" s="244"/>
      <c r="D85" s="218">
        <f>SUM(D86:D105)</f>
        <v>541</v>
      </c>
      <c r="E85" s="218">
        <f>SUM(E86:E105)</f>
        <v>160070</v>
      </c>
      <c r="F85" s="218"/>
      <c r="G85" s="218"/>
      <c r="H85" s="218">
        <f>SUM(H86:H105)</f>
        <v>1466</v>
      </c>
      <c r="I85" s="218">
        <f>SUM(I86:I105)</f>
        <v>3315</v>
      </c>
      <c r="J85" s="218">
        <f t="shared" si="168"/>
        <v>1466</v>
      </c>
      <c r="K85" s="218">
        <v>3351</v>
      </c>
      <c r="L85" s="245"/>
      <c r="M85" s="245"/>
      <c r="N85" s="245"/>
      <c r="O85" s="246"/>
      <c r="P85" s="245"/>
      <c r="Q85" s="222"/>
      <c r="R85" s="222"/>
      <c r="S85" s="222"/>
      <c r="T85" s="222"/>
      <c r="U85" s="222"/>
      <c r="V85" s="223">
        <f t="shared" si="207"/>
        <v>3351</v>
      </c>
      <c r="W85" s="223">
        <f t="shared" si="208"/>
        <v>3386</v>
      </c>
      <c r="X85" s="223">
        <f t="shared" si="209"/>
        <v>3374</v>
      </c>
      <c r="Y85" s="223">
        <f t="shared" si="210"/>
        <v>3363</v>
      </c>
      <c r="Z85" s="224">
        <f t="shared" si="211"/>
        <v>3337</v>
      </c>
      <c r="AA85" s="143">
        <f t="shared" si="205"/>
        <v>3351</v>
      </c>
      <c r="AB85" s="146">
        <f>VLOOKUP($A85,'[5]1.2.생잔모형산출결과'!$B$13:$H$36,3,FALSE)</f>
        <v>3217</v>
      </c>
      <c r="AC85" s="146">
        <f>VLOOKUP($A85,'[5]1.2.생잔모형산출결과'!$B$13:$H$36,4,FALSE)</f>
        <v>3205</v>
      </c>
      <c r="AD85" s="146">
        <f>VLOOKUP($A85,'[5]1.2.생잔모형산출결과'!$B$13:$H$36,5,FALSE)</f>
        <v>3194</v>
      </c>
      <c r="AE85" s="146">
        <f>VLOOKUP($A85,'[5]1.2.생잔모형산출결과'!$B$13:$H$36,6,FALSE)</f>
        <v>3168</v>
      </c>
      <c r="AF85" s="146">
        <f>SUM(AF86:AF105)</f>
        <v>0</v>
      </c>
      <c r="AG85" s="146">
        <f>SUM(AG86:AG105)</f>
        <v>169</v>
      </c>
      <c r="AH85" s="146">
        <f>SUM(AH86:AH105)</f>
        <v>169</v>
      </c>
      <c r="AI85" s="146">
        <f>SUM(AI86:AI105)</f>
        <v>169</v>
      </c>
      <c r="AJ85" s="146">
        <f>SUM(AJ86:AJ105)</f>
        <v>169</v>
      </c>
    </row>
    <row r="86" spans="1:36" s="5" customFormat="1" ht="16.350000000000001" customHeight="1">
      <c r="A86" s="308" t="s">
        <v>78</v>
      </c>
      <c r="B86" s="233" t="s">
        <v>80</v>
      </c>
      <c r="C86" s="52" t="s">
        <v>760</v>
      </c>
      <c r="D86" s="53">
        <f>'[6]마을별 용수수요량'!D86</f>
        <v>0</v>
      </c>
      <c r="E86" s="53">
        <f>'[6]마을별 용수수요량'!E86</f>
        <v>0</v>
      </c>
      <c r="F86" s="53"/>
      <c r="G86" s="53"/>
      <c r="H86" s="53">
        <v>34</v>
      </c>
      <c r="I86" s="53">
        <v>50</v>
      </c>
      <c r="J86" s="53">
        <f t="shared" si="168"/>
        <v>34</v>
      </c>
      <c r="K86" s="53">
        <f>ROUND($K$85*I86/$I$85,0)</f>
        <v>51</v>
      </c>
      <c r="L86" s="54" t="s">
        <v>804</v>
      </c>
      <c r="M86" s="54" t="s">
        <v>622</v>
      </c>
      <c r="N86" s="54" t="s">
        <v>753</v>
      </c>
      <c r="O86" s="169" t="s">
        <v>1371</v>
      </c>
      <c r="P86" s="55">
        <v>2015</v>
      </c>
      <c r="Q86" s="163" t="str">
        <f t="shared" si="122"/>
        <v>지방</v>
      </c>
      <c r="R86" s="163" t="str">
        <f t="shared" ref="R86:U86" si="212">Q86</f>
        <v>지방</v>
      </c>
      <c r="S86" s="163" t="str">
        <f t="shared" si="212"/>
        <v>지방</v>
      </c>
      <c r="T86" s="163" t="str">
        <f t="shared" si="212"/>
        <v>지방</v>
      </c>
      <c r="U86" s="163" t="str">
        <f t="shared" si="212"/>
        <v>지방</v>
      </c>
      <c r="V86" s="135">
        <f t="shared" si="207"/>
        <v>51</v>
      </c>
      <c r="W86" s="135">
        <f t="shared" si="208"/>
        <v>49</v>
      </c>
      <c r="X86" s="135">
        <f t="shared" si="209"/>
        <v>49</v>
      </c>
      <c r="Y86" s="135">
        <f t="shared" si="210"/>
        <v>49</v>
      </c>
      <c r="Z86" s="136">
        <f t="shared" si="211"/>
        <v>48</v>
      </c>
      <c r="AA86" s="144">
        <f t="shared" si="205"/>
        <v>51</v>
      </c>
      <c r="AB86" s="145">
        <f t="shared" ref="AB86:AE104" si="213">ROUND(AB$85*$AA86/$AA$85,0)</f>
        <v>49</v>
      </c>
      <c r="AC86" s="145">
        <f t="shared" si="213"/>
        <v>49</v>
      </c>
      <c r="AD86" s="145">
        <f t="shared" si="213"/>
        <v>49</v>
      </c>
      <c r="AE86" s="144">
        <f t="shared" si="213"/>
        <v>48</v>
      </c>
      <c r="AF86" s="144">
        <v>0</v>
      </c>
      <c r="AG86" s="144">
        <v>0</v>
      </c>
      <c r="AH86" s="144">
        <v>0</v>
      </c>
      <c r="AI86" s="144">
        <v>0</v>
      </c>
      <c r="AJ86" s="144">
        <v>0</v>
      </c>
    </row>
    <row r="87" spans="1:36" s="5" customFormat="1" ht="16.350000000000001" customHeight="1">
      <c r="A87" s="308" t="s">
        <v>78</v>
      </c>
      <c r="B87" s="312"/>
      <c r="C87" s="52" t="s">
        <v>81</v>
      </c>
      <c r="D87" s="53">
        <f>'[6]마을별 용수수요량'!D87</f>
        <v>101</v>
      </c>
      <c r="E87" s="53">
        <f>'[6]마을별 용수수요량'!E87</f>
        <v>15256</v>
      </c>
      <c r="F87" s="53"/>
      <c r="G87" s="53"/>
      <c r="H87" s="53">
        <v>185</v>
      </c>
      <c r="I87" s="53">
        <v>419</v>
      </c>
      <c r="J87" s="53">
        <f t="shared" si="168"/>
        <v>185</v>
      </c>
      <c r="K87" s="53">
        <f t="shared" ref="K87:K104" si="214">ROUND($K$85*I87/$I$85,0)</f>
        <v>424</v>
      </c>
      <c r="L87" s="54" t="s">
        <v>804</v>
      </c>
      <c r="M87" s="54" t="s">
        <v>622</v>
      </c>
      <c r="N87" s="54" t="s">
        <v>753</v>
      </c>
      <c r="O87" s="169" t="s">
        <v>1371</v>
      </c>
      <c r="P87" s="55">
        <v>2015</v>
      </c>
      <c r="Q87" s="163" t="str">
        <f t="shared" si="122"/>
        <v>지방</v>
      </c>
      <c r="R87" s="163" t="str">
        <f t="shared" ref="R87:U87" si="215">Q87</f>
        <v>지방</v>
      </c>
      <c r="S87" s="163" t="str">
        <f t="shared" si="215"/>
        <v>지방</v>
      </c>
      <c r="T87" s="163" t="str">
        <f t="shared" si="215"/>
        <v>지방</v>
      </c>
      <c r="U87" s="163" t="str">
        <f t="shared" si="215"/>
        <v>지방</v>
      </c>
      <c r="V87" s="135">
        <f t="shared" si="207"/>
        <v>424</v>
      </c>
      <c r="W87" s="135">
        <f t="shared" si="208"/>
        <v>407</v>
      </c>
      <c r="X87" s="135">
        <f t="shared" si="209"/>
        <v>406</v>
      </c>
      <c r="Y87" s="135">
        <f t="shared" si="210"/>
        <v>404</v>
      </c>
      <c r="Z87" s="136">
        <f t="shared" si="211"/>
        <v>401</v>
      </c>
      <c r="AA87" s="144">
        <f t="shared" si="205"/>
        <v>424</v>
      </c>
      <c r="AB87" s="145">
        <f t="shared" si="213"/>
        <v>407</v>
      </c>
      <c r="AC87" s="145">
        <f t="shared" si="213"/>
        <v>406</v>
      </c>
      <c r="AD87" s="145">
        <f t="shared" si="213"/>
        <v>404</v>
      </c>
      <c r="AE87" s="144">
        <f t="shared" si="213"/>
        <v>401</v>
      </c>
      <c r="AF87" s="144">
        <v>0</v>
      </c>
      <c r="AG87" s="144">
        <v>0</v>
      </c>
      <c r="AH87" s="144">
        <v>0</v>
      </c>
      <c r="AI87" s="144">
        <v>0</v>
      </c>
      <c r="AJ87" s="144">
        <v>0</v>
      </c>
    </row>
    <row r="88" spans="1:36" s="5" customFormat="1" ht="16.350000000000001" customHeight="1">
      <c r="A88" s="308" t="s">
        <v>78</v>
      </c>
      <c r="B88" s="233" t="s">
        <v>82</v>
      </c>
      <c r="C88" s="52" t="s">
        <v>83</v>
      </c>
      <c r="D88" s="53">
        <f>'[6]마을별 용수수요량'!D88</f>
        <v>0</v>
      </c>
      <c r="E88" s="53">
        <f>'[6]마을별 용수수요량'!E88</f>
        <v>0</v>
      </c>
      <c r="F88" s="53"/>
      <c r="G88" s="53"/>
      <c r="H88" s="53">
        <v>20</v>
      </c>
      <c r="I88" s="53">
        <v>42</v>
      </c>
      <c r="J88" s="53">
        <f t="shared" si="168"/>
        <v>20</v>
      </c>
      <c r="K88" s="53">
        <f t="shared" si="214"/>
        <v>42</v>
      </c>
      <c r="L88" s="54" t="s">
        <v>804</v>
      </c>
      <c r="M88" s="54" t="s">
        <v>622</v>
      </c>
      <c r="N88" s="54" t="s">
        <v>753</v>
      </c>
      <c r="O88" s="169" t="s">
        <v>1371</v>
      </c>
      <c r="P88" s="55">
        <v>2015</v>
      </c>
      <c r="Q88" s="163" t="str">
        <f t="shared" si="122"/>
        <v>지방</v>
      </c>
      <c r="R88" s="163" t="str">
        <f t="shared" ref="R88:U88" si="216">Q88</f>
        <v>지방</v>
      </c>
      <c r="S88" s="163" t="str">
        <f t="shared" si="216"/>
        <v>지방</v>
      </c>
      <c r="T88" s="163" t="str">
        <f t="shared" si="216"/>
        <v>지방</v>
      </c>
      <c r="U88" s="163" t="str">
        <f t="shared" si="216"/>
        <v>지방</v>
      </c>
      <c r="V88" s="135">
        <f t="shared" si="207"/>
        <v>42</v>
      </c>
      <c r="W88" s="135">
        <f t="shared" si="208"/>
        <v>40</v>
      </c>
      <c r="X88" s="135">
        <f t="shared" si="209"/>
        <v>40</v>
      </c>
      <c r="Y88" s="135">
        <f t="shared" si="210"/>
        <v>40</v>
      </c>
      <c r="Z88" s="136">
        <f t="shared" si="211"/>
        <v>40</v>
      </c>
      <c r="AA88" s="144">
        <f t="shared" si="205"/>
        <v>42</v>
      </c>
      <c r="AB88" s="145">
        <f t="shared" si="213"/>
        <v>40</v>
      </c>
      <c r="AC88" s="145">
        <f t="shared" si="213"/>
        <v>40</v>
      </c>
      <c r="AD88" s="145">
        <f t="shared" si="213"/>
        <v>40</v>
      </c>
      <c r="AE88" s="144">
        <f t="shared" si="213"/>
        <v>40</v>
      </c>
      <c r="AF88" s="144">
        <v>0</v>
      </c>
      <c r="AG88" s="144">
        <v>0</v>
      </c>
      <c r="AH88" s="144">
        <v>0</v>
      </c>
      <c r="AI88" s="144">
        <v>0</v>
      </c>
      <c r="AJ88" s="144">
        <v>0</v>
      </c>
    </row>
    <row r="89" spans="1:36" s="5" customFormat="1" ht="16.350000000000001" customHeight="1">
      <c r="A89" s="308" t="s">
        <v>78</v>
      </c>
      <c r="B89" s="330"/>
      <c r="C89" s="52" t="s">
        <v>627</v>
      </c>
      <c r="D89" s="53">
        <f>'[6]마을별 용수수요량'!D89</f>
        <v>161</v>
      </c>
      <c r="E89" s="53">
        <f>'[6]마을별 용수수요량'!E89</f>
        <v>86928</v>
      </c>
      <c r="F89" s="53"/>
      <c r="G89" s="53"/>
      <c r="H89" s="53">
        <v>165</v>
      </c>
      <c r="I89" s="53">
        <v>470</v>
      </c>
      <c r="J89" s="53">
        <f t="shared" si="168"/>
        <v>165</v>
      </c>
      <c r="K89" s="53">
        <f t="shared" si="214"/>
        <v>475</v>
      </c>
      <c r="L89" s="54" t="s">
        <v>804</v>
      </c>
      <c r="M89" s="54" t="s">
        <v>622</v>
      </c>
      <c r="N89" s="54" t="s">
        <v>753</v>
      </c>
      <c r="O89" s="169" t="s">
        <v>1371</v>
      </c>
      <c r="P89" s="55">
        <v>2015</v>
      </c>
      <c r="Q89" s="163" t="str">
        <f t="shared" si="122"/>
        <v>지방</v>
      </c>
      <c r="R89" s="163" t="str">
        <f t="shared" ref="R89:U89" si="217">Q89</f>
        <v>지방</v>
      </c>
      <c r="S89" s="163" t="str">
        <f t="shared" si="217"/>
        <v>지방</v>
      </c>
      <c r="T89" s="163" t="str">
        <f t="shared" si="217"/>
        <v>지방</v>
      </c>
      <c r="U89" s="163" t="str">
        <f t="shared" si="217"/>
        <v>지방</v>
      </c>
      <c r="V89" s="135">
        <f t="shared" si="207"/>
        <v>475</v>
      </c>
      <c r="W89" s="135">
        <f t="shared" si="208"/>
        <v>456</v>
      </c>
      <c r="X89" s="135">
        <f t="shared" si="209"/>
        <v>454</v>
      </c>
      <c r="Y89" s="135">
        <f t="shared" si="210"/>
        <v>453</v>
      </c>
      <c r="Z89" s="136">
        <f t="shared" si="211"/>
        <v>449</v>
      </c>
      <c r="AA89" s="144">
        <f t="shared" si="205"/>
        <v>475</v>
      </c>
      <c r="AB89" s="145">
        <f t="shared" si="213"/>
        <v>456</v>
      </c>
      <c r="AC89" s="145">
        <f t="shared" si="213"/>
        <v>454</v>
      </c>
      <c r="AD89" s="145">
        <f t="shared" si="213"/>
        <v>453</v>
      </c>
      <c r="AE89" s="144">
        <f t="shared" si="213"/>
        <v>449</v>
      </c>
      <c r="AF89" s="144">
        <v>0</v>
      </c>
      <c r="AG89" s="144">
        <v>0</v>
      </c>
      <c r="AH89" s="144">
        <v>0</v>
      </c>
      <c r="AI89" s="144">
        <v>0</v>
      </c>
      <c r="AJ89" s="144">
        <v>0</v>
      </c>
    </row>
    <row r="90" spans="1:36" s="5" customFormat="1" ht="16.350000000000001" customHeight="1">
      <c r="A90" s="308" t="s">
        <v>78</v>
      </c>
      <c r="B90" s="312"/>
      <c r="C90" s="52" t="s">
        <v>84</v>
      </c>
      <c r="D90" s="53">
        <f>'[6]마을별 용수수요량'!D90</f>
        <v>0</v>
      </c>
      <c r="E90" s="53">
        <f>'[6]마을별 용수수요량'!E90</f>
        <v>0</v>
      </c>
      <c r="F90" s="53"/>
      <c r="G90" s="53"/>
      <c r="H90" s="53">
        <v>19</v>
      </c>
      <c r="I90" s="53">
        <v>35</v>
      </c>
      <c r="J90" s="53">
        <f t="shared" si="168"/>
        <v>19</v>
      </c>
      <c r="K90" s="53">
        <f t="shared" si="214"/>
        <v>35</v>
      </c>
      <c r="L90" s="54" t="s">
        <v>804</v>
      </c>
      <c r="M90" s="54" t="s">
        <v>622</v>
      </c>
      <c r="N90" s="54" t="s">
        <v>753</v>
      </c>
      <c r="O90" s="169" t="s">
        <v>1371</v>
      </c>
      <c r="P90" s="55">
        <v>2015</v>
      </c>
      <c r="Q90" s="163" t="str">
        <f t="shared" si="122"/>
        <v>지방</v>
      </c>
      <c r="R90" s="163" t="str">
        <f>Q90</f>
        <v>지방</v>
      </c>
      <c r="S90" s="163" t="str">
        <f t="shared" ref="S90:U90" si="218">R90</f>
        <v>지방</v>
      </c>
      <c r="T90" s="163" t="str">
        <f t="shared" si="218"/>
        <v>지방</v>
      </c>
      <c r="U90" s="163" t="str">
        <f t="shared" si="218"/>
        <v>지방</v>
      </c>
      <c r="V90" s="135">
        <f t="shared" si="207"/>
        <v>35</v>
      </c>
      <c r="W90" s="135">
        <f t="shared" si="208"/>
        <v>34</v>
      </c>
      <c r="X90" s="135">
        <f t="shared" si="209"/>
        <v>33</v>
      </c>
      <c r="Y90" s="135">
        <f t="shared" si="210"/>
        <v>33</v>
      </c>
      <c r="Z90" s="136">
        <f t="shared" si="211"/>
        <v>33</v>
      </c>
      <c r="AA90" s="144">
        <f t="shared" si="205"/>
        <v>35</v>
      </c>
      <c r="AB90" s="145">
        <f t="shared" si="213"/>
        <v>34</v>
      </c>
      <c r="AC90" s="145">
        <f t="shared" si="213"/>
        <v>33</v>
      </c>
      <c r="AD90" s="145">
        <f t="shared" si="213"/>
        <v>33</v>
      </c>
      <c r="AE90" s="144">
        <f t="shared" si="213"/>
        <v>33</v>
      </c>
      <c r="AF90" s="144">
        <v>0</v>
      </c>
      <c r="AG90" s="144">
        <v>0</v>
      </c>
      <c r="AH90" s="144">
        <v>0</v>
      </c>
      <c r="AI90" s="144">
        <v>0</v>
      </c>
      <c r="AJ90" s="144">
        <v>0</v>
      </c>
    </row>
    <row r="91" spans="1:36" s="5" customFormat="1" ht="16.350000000000001" customHeight="1">
      <c r="A91" s="308" t="s">
        <v>78</v>
      </c>
      <c r="B91" s="52" t="s">
        <v>85</v>
      </c>
      <c r="C91" s="52" t="s">
        <v>86</v>
      </c>
      <c r="D91" s="53">
        <f>'[6]마을별 용수수요량'!D91</f>
        <v>118</v>
      </c>
      <c r="E91" s="53">
        <f>'[6]마을별 용수수요량'!E91</f>
        <v>24873</v>
      </c>
      <c r="F91" s="53"/>
      <c r="G91" s="53"/>
      <c r="H91" s="53">
        <v>239</v>
      </c>
      <c r="I91" s="53">
        <v>478</v>
      </c>
      <c r="J91" s="53">
        <f t="shared" si="168"/>
        <v>239</v>
      </c>
      <c r="K91" s="53">
        <f t="shared" si="214"/>
        <v>483</v>
      </c>
      <c r="L91" s="54" t="s">
        <v>804</v>
      </c>
      <c r="M91" s="54" t="s">
        <v>622</v>
      </c>
      <c r="N91" s="54" t="s">
        <v>753</v>
      </c>
      <c r="O91" s="169" t="s">
        <v>1371</v>
      </c>
      <c r="P91" s="55">
        <v>2015</v>
      </c>
      <c r="Q91" s="163" t="str">
        <f t="shared" si="122"/>
        <v>지방</v>
      </c>
      <c r="R91" s="163" t="str">
        <f t="shared" ref="R91:U91" si="219">Q91</f>
        <v>지방</v>
      </c>
      <c r="S91" s="163" t="str">
        <f t="shared" si="219"/>
        <v>지방</v>
      </c>
      <c r="T91" s="163" t="str">
        <f t="shared" si="219"/>
        <v>지방</v>
      </c>
      <c r="U91" s="163" t="str">
        <f t="shared" si="219"/>
        <v>지방</v>
      </c>
      <c r="V91" s="135">
        <f t="shared" si="207"/>
        <v>483</v>
      </c>
      <c r="W91" s="135">
        <f t="shared" si="208"/>
        <v>464</v>
      </c>
      <c r="X91" s="135">
        <f t="shared" si="209"/>
        <v>462</v>
      </c>
      <c r="Y91" s="135">
        <f t="shared" si="210"/>
        <v>460</v>
      </c>
      <c r="Z91" s="136">
        <f t="shared" si="211"/>
        <v>457</v>
      </c>
      <c r="AA91" s="144">
        <f t="shared" si="205"/>
        <v>483</v>
      </c>
      <c r="AB91" s="145">
        <f t="shared" si="213"/>
        <v>464</v>
      </c>
      <c r="AC91" s="145">
        <f t="shared" si="213"/>
        <v>462</v>
      </c>
      <c r="AD91" s="145">
        <f t="shared" si="213"/>
        <v>460</v>
      </c>
      <c r="AE91" s="144">
        <f t="shared" si="213"/>
        <v>457</v>
      </c>
      <c r="AF91" s="144">
        <v>0</v>
      </c>
      <c r="AG91" s="144">
        <v>0</v>
      </c>
      <c r="AH91" s="144">
        <v>0</v>
      </c>
      <c r="AI91" s="144">
        <v>0</v>
      </c>
      <c r="AJ91" s="144">
        <v>0</v>
      </c>
    </row>
    <row r="92" spans="1:36" s="5" customFormat="1" ht="16.350000000000001" customHeight="1">
      <c r="A92" s="308" t="s">
        <v>78</v>
      </c>
      <c r="B92" s="52" t="s">
        <v>87</v>
      </c>
      <c r="C92" s="52" t="s">
        <v>88</v>
      </c>
      <c r="D92" s="53">
        <f>'[6]마을별 용수수요량'!D92</f>
        <v>62</v>
      </c>
      <c r="E92" s="53">
        <f>'[6]마을별 용수수요량'!E92</f>
        <v>12974</v>
      </c>
      <c r="F92" s="53"/>
      <c r="G92" s="53"/>
      <c r="H92" s="53">
        <v>70</v>
      </c>
      <c r="I92" s="53">
        <v>172</v>
      </c>
      <c r="J92" s="53">
        <f t="shared" si="168"/>
        <v>70</v>
      </c>
      <c r="K92" s="53">
        <f t="shared" si="214"/>
        <v>174</v>
      </c>
      <c r="L92" s="54" t="s">
        <v>804</v>
      </c>
      <c r="M92" s="54" t="s">
        <v>622</v>
      </c>
      <c r="N92" s="54" t="s">
        <v>753</v>
      </c>
      <c r="O92" s="169" t="s">
        <v>1371</v>
      </c>
      <c r="P92" s="55">
        <v>2015</v>
      </c>
      <c r="Q92" s="163" t="str">
        <f t="shared" si="122"/>
        <v>지방</v>
      </c>
      <c r="R92" s="163" t="str">
        <f t="shared" ref="R92:U92" si="220">Q92</f>
        <v>지방</v>
      </c>
      <c r="S92" s="163" t="str">
        <f t="shared" si="220"/>
        <v>지방</v>
      </c>
      <c r="T92" s="163" t="str">
        <f t="shared" si="220"/>
        <v>지방</v>
      </c>
      <c r="U92" s="163" t="str">
        <f t="shared" si="220"/>
        <v>지방</v>
      </c>
      <c r="V92" s="135">
        <f t="shared" si="207"/>
        <v>174</v>
      </c>
      <c r="W92" s="135">
        <f t="shared" si="208"/>
        <v>167</v>
      </c>
      <c r="X92" s="135">
        <f t="shared" si="209"/>
        <v>166</v>
      </c>
      <c r="Y92" s="135">
        <f t="shared" si="210"/>
        <v>166</v>
      </c>
      <c r="Z92" s="136">
        <f t="shared" si="211"/>
        <v>164</v>
      </c>
      <c r="AA92" s="144">
        <f t="shared" si="205"/>
        <v>174</v>
      </c>
      <c r="AB92" s="145">
        <f t="shared" si="213"/>
        <v>167</v>
      </c>
      <c r="AC92" s="145">
        <f t="shared" si="213"/>
        <v>166</v>
      </c>
      <c r="AD92" s="145">
        <f t="shared" si="213"/>
        <v>166</v>
      </c>
      <c r="AE92" s="144">
        <f t="shared" si="213"/>
        <v>164</v>
      </c>
      <c r="AF92" s="144">
        <v>0</v>
      </c>
      <c r="AG92" s="144">
        <v>0</v>
      </c>
      <c r="AH92" s="144">
        <v>0</v>
      </c>
      <c r="AI92" s="144">
        <v>0</v>
      </c>
      <c r="AJ92" s="144">
        <v>0</v>
      </c>
    </row>
    <row r="93" spans="1:36" s="5" customFormat="1" ht="16.350000000000001" customHeight="1">
      <c r="A93" s="308" t="s">
        <v>78</v>
      </c>
      <c r="B93" s="52" t="s">
        <v>89</v>
      </c>
      <c r="C93" s="52" t="s">
        <v>90</v>
      </c>
      <c r="D93" s="53">
        <f>'[6]마을별 용수수요량'!D93</f>
        <v>52</v>
      </c>
      <c r="E93" s="53">
        <f>'[6]마을별 용수수요량'!E93</f>
        <v>13523</v>
      </c>
      <c r="F93" s="53"/>
      <c r="G93" s="53"/>
      <c r="H93" s="53">
        <v>65</v>
      </c>
      <c r="I93" s="53">
        <v>142</v>
      </c>
      <c r="J93" s="53">
        <f t="shared" si="168"/>
        <v>65</v>
      </c>
      <c r="K93" s="53">
        <f t="shared" si="214"/>
        <v>144</v>
      </c>
      <c r="L93" s="54" t="s">
        <v>804</v>
      </c>
      <c r="M93" s="54" t="s">
        <v>622</v>
      </c>
      <c r="N93" s="54" t="s">
        <v>753</v>
      </c>
      <c r="O93" s="169" t="s">
        <v>1371</v>
      </c>
      <c r="P93" s="55">
        <v>2015</v>
      </c>
      <c r="Q93" s="163" t="str">
        <f t="shared" si="122"/>
        <v>지방</v>
      </c>
      <c r="R93" s="163" t="str">
        <f t="shared" ref="R93:U93" si="221">Q93</f>
        <v>지방</v>
      </c>
      <c r="S93" s="163" t="str">
        <f t="shared" si="221"/>
        <v>지방</v>
      </c>
      <c r="T93" s="163" t="str">
        <f t="shared" si="221"/>
        <v>지방</v>
      </c>
      <c r="U93" s="163" t="str">
        <f t="shared" si="221"/>
        <v>지방</v>
      </c>
      <c r="V93" s="135">
        <f t="shared" si="207"/>
        <v>144</v>
      </c>
      <c r="W93" s="135">
        <f t="shared" si="208"/>
        <v>138</v>
      </c>
      <c r="X93" s="135">
        <f t="shared" si="209"/>
        <v>138</v>
      </c>
      <c r="Y93" s="135">
        <f t="shared" si="210"/>
        <v>137</v>
      </c>
      <c r="Z93" s="136">
        <f t="shared" si="211"/>
        <v>136</v>
      </c>
      <c r="AA93" s="144">
        <f t="shared" si="205"/>
        <v>144</v>
      </c>
      <c r="AB93" s="145">
        <f t="shared" si="213"/>
        <v>138</v>
      </c>
      <c r="AC93" s="145">
        <f t="shared" si="213"/>
        <v>138</v>
      </c>
      <c r="AD93" s="145">
        <f t="shared" si="213"/>
        <v>137</v>
      </c>
      <c r="AE93" s="144">
        <f t="shared" si="213"/>
        <v>136</v>
      </c>
      <c r="AF93" s="144">
        <v>0</v>
      </c>
      <c r="AG93" s="144">
        <v>0</v>
      </c>
      <c r="AH93" s="144">
        <v>0</v>
      </c>
      <c r="AI93" s="144">
        <v>0</v>
      </c>
      <c r="AJ93" s="144">
        <v>0</v>
      </c>
    </row>
    <row r="94" spans="1:36" s="8" customFormat="1" ht="16.350000000000001" customHeight="1">
      <c r="A94" s="308" t="s">
        <v>78</v>
      </c>
      <c r="B94" s="52" t="s">
        <v>91</v>
      </c>
      <c r="C94" s="52" t="s">
        <v>625</v>
      </c>
      <c r="D94" s="53">
        <f>'[6]마을별 용수수요량'!D94</f>
        <v>38</v>
      </c>
      <c r="E94" s="53">
        <f>'[6]마을별 용수수요량'!E94</f>
        <v>6516</v>
      </c>
      <c r="F94" s="53"/>
      <c r="G94" s="53"/>
      <c r="H94" s="53">
        <v>49</v>
      </c>
      <c r="I94" s="53">
        <v>114</v>
      </c>
      <c r="J94" s="53">
        <f t="shared" si="168"/>
        <v>49</v>
      </c>
      <c r="K94" s="53">
        <f t="shared" si="214"/>
        <v>115</v>
      </c>
      <c r="L94" s="54" t="s">
        <v>804</v>
      </c>
      <c r="M94" s="54" t="s">
        <v>622</v>
      </c>
      <c r="N94" s="54" t="s">
        <v>753</v>
      </c>
      <c r="O94" s="169" t="s">
        <v>1371</v>
      </c>
      <c r="P94" s="55">
        <v>2015</v>
      </c>
      <c r="Q94" s="163" t="str">
        <f t="shared" si="122"/>
        <v>지방</v>
      </c>
      <c r="R94" s="163" t="str">
        <f t="shared" ref="R94:U94" si="222">Q94</f>
        <v>지방</v>
      </c>
      <c r="S94" s="163" t="str">
        <f t="shared" si="222"/>
        <v>지방</v>
      </c>
      <c r="T94" s="163" t="str">
        <f t="shared" si="222"/>
        <v>지방</v>
      </c>
      <c r="U94" s="163" t="str">
        <f t="shared" si="222"/>
        <v>지방</v>
      </c>
      <c r="V94" s="135">
        <f t="shared" si="207"/>
        <v>115</v>
      </c>
      <c r="W94" s="135">
        <f t="shared" si="208"/>
        <v>110</v>
      </c>
      <c r="X94" s="135">
        <f t="shared" si="209"/>
        <v>110</v>
      </c>
      <c r="Y94" s="135">
        <f t="shared" si="210"/>
        <v>110</v>
      </c>
      <c r="Z94" s="136">
        <f t="shared" si="211"/>
        <v>109</v>
      </c>
      <c r="AA94" s="144">
        <f t="shared" si="205"/>
        <v>115</v>
      </c>
      <c r="AB94" s="145">
        <f t="shared" si="213"/>
        <v>110</v>
      </c>
      <c r="AC94" s="145">
        <f t="shared" si="213"/>
        <v>110</v>
      </c>
      <c r="AD94" s="145">
        <f t="shared" si="213"/>
        <v>110</v>
      </c>
      <c r="AE94" s="144">
        <f t="shared" si="213"/>
        <v>109</v>
      </c>
      <c r="AF94" s="144">
        <v>0</v>
      </c>
      <c r="AG94" s="144">
        <v>0</v>
      </c>
      <c r="AH94" s="144">
        <v>0</v>
      </c>
      <c r="AI94" s="144">
        <v>0</v>
      </c>
      <c r="AJ94" s="144">
        <v>0</v>
      </c>
    </row>
    <row r="95" spans="1:36" s="8" customFormat="1" ht="16.350000000000001" customHeight="1">
      <c r="A95" s="308" t="s">
        <v>78</v>
      </c>
      <c r="B95" s="233" t="s">
        <v>92</v>
      </c>
      <c r="C95" s="52" t="s">
        <v>628</v>
      </c>
      <c r="D95" s="53">
        <f>'[6]마을별 용수수요량'!D95</f>
        <v>0</v>
      </c>
      <c r="E95" s="53">
        <f>'[6]마을별 용수수요량'!E95</f>
        <v>0</v>
      </c>
      <c r="F95" s="53"/>
      <c r="G95" s="53"/>
      <c r="H95" s="53">
        <v>113</v>
      </c>
      <c r="I95" s="53">
        <v>249</v>
      </c>
      <c r="J95" s="53">
        <f t="shared" si="168"/>
        <v>113</v>
      </c>
      <c r="K95" s="53">
        <f t="shared" si="214"/>
        <v>252</v>
      </c>
      <c r="L95" s="54" t="s">
        <v>804</v>
      </c>
      <c r="M95" s="54" t="s">
        <v>622</v>
      </c>
      <c r="N95" s="54" t="s">
        <v>753</v>
      </c>
      <c r="O95" s="169" t="s">
        <v>1371</v>
      </c>
      <c r="P95" s="55">
        <v>2015</v>
      </c>
      <c r="Q95" s="163" t="str">
        <f t="shared" si="122"/>
        <v>지방</v>
      </c>
      <c r="R95" s="163" t="str">
        <f t="shared" ref="R95:U95" si="223">Q95</f>
        <v>지방</v>
      </c>
      <c r="S95" s="163" t="str">
        <f t="shared" si="223"/>
        <v>지방</v>
      </c>
      <c r="T95" s="163" t="str">
        <f t="shared" si="223"/>
        <v>지방</v>
      </c>
      <c r="U95" s="163" t="str">
        <f t="shared" si="223"/>
        <v>지방</v>
      </c>
      <c r="V95" s="135">
        <f t="shared" si="207"/>
        <v>252</v>
      </c>
      <c r="W95" s="135">
        <f t="shared" si="208"/>
        <v>242</v>
      </c>
      <c r="X95" s="135">
        <f t="shared" si="209"/>
        <v>241</v>
      </c>
      <c r="Y95" s="135">
        <f t="shared" si="210"/>
        <v>240</v>
      </c>
      <c r="Z95" s="136">
        <f t="shared" si="211"/>
        <v>238</v>
      </c>
      <c r="AA95" s="144">
        <f t="shared" si="205"/>
        <v>252</v>
      </c>
      <c r="AB95" s="145">
        <f t="shared" si="213"/>
        <v>242</v>
      </c>
      <c r="AC95" s="145">
        <f t="shared" si="213"/>
        <v>241</v>
      </c>
      <c r="AD95" s="145">
        <f t="shared" si="213"/>
        <v>240</v>
      </c>
      <c r="AE95" s="144">
        <f t="shared" si="213"/>
        <v>238</v>
      </c>
      <c r="AF95" s="144">
        <v>0</v>
      </c>
      <c r="AG95" s="144">
        <v>0</v>
      </c>
      <c r="AH95" s="144">
        <v>0</v>
      </c>
      <c r="AI95" s="144">
        <v>0</v>
      </c>
      <c r="AJ95" s="144">
        <v>0</v>
      </c>
    </row>
    <row r="96" spans="1:36" s="8" customFormat="1" ht="16.350000000000001" customHeight="1">
      <c r="A96" s="308" t="s">
        <v>78</v>
      </c>
      <c r="B96" s="312"/>
      <c r="C96" s="52" t="s">
        <v>629</v>
      </c>
      <c r="D96" s="53">
        <f>'[6]마을별 용수수요량'!D96</f>
        <v>0</v>
      </c>
      <c r="E96" s="53">
        <f>'[6]마을별 용수수요량'!E96</f>
        <v>0</v>
      </c>
      <c r="F96" s="53"/>
      <c r="G96" s="53"/>
      <c r="H96" s="53">
        <v>18</v>
      </c>
      <c r="I96" s="53">
        <v>30</v>
      </c>
      <c r="J96" s="53">
        <f t="shared" si="168"/>
        <v>18</v>
      </c>
      <c r="K96" s="53">
        <f t="shared" si="214"/>
        <v>30</v>
      </c>
      <c r="L96" s="54" t="s">
        <v>804</v>
      </c>
      <c r="M96" s="54" t="s">
        <v>622</v>
      </c>
      <c r="N96" s="54" t="s">
        <v>753</v>
      </c>
      <c r="O96" s="169" t="s">
        <v>1371</v>
      </c>
      <c r="P96" s="55">
        <v>2015</v>
      </c>
      <c r="Q96" s="163" t="str">
        <f t="shared" si="122"/>
        <v>지방</v>
      </c>
      <c r="R96" s="163" t="str">
        <f t="shared" ref="R96:U96" si="224">Q96</f>
        <v>지방</v>
      </c>
      <c r="S96" s="163" t="str">
        <f t="shared" si="224"/>
        <v>지방</v>
      </c>
      <c r="T96" s="163" t="str">
        <f t="shared" si="224"/>
        <v>지방</v>
      </c>
      <c r="U96" s="163" t="str">
        <f t="shared" si="224"/>
        <v>지방</v>
      </c>
      <c r="V96" s="135">
        <f t="shared" si="207"/>
        <v>30</v>
      </c>
      <c r="W96" s="135">
        <f t="shared" si="208"/>
        <v>29</v>
      </c>
      <c r="X96" s="135">
        <f t="shared" si="209"/>
        <v>29</v>
      </c>
      <c r="Y96" s="135">
        <f t="shared" si="210"/>
        <v>29</v>
      </c>
      <c r="Z96" s="136">
        <f t="shared" si="211"/>
        <v>28</v>
      </c>
      <c r="AA96" s="144">
        <f t="shared" si="205"/>
        <v>30</v>
      </c>
      <c r="AB96" s="145">
        <f t="shared" si="213"/>
        <v>29</v>
      </c>
      <c r="AC96" s="145">
        <f t="shared" si="213"/>
        <v>29</v>
      </c>
      <c r="AD96" s="145">
        <f t="shared" si="213"/>
        <v>29</v>
      </c>
      <c r="AE96" s="144">
        <f t="shared" si="213"/>
        <v>28</v>
      </c>
      <c r="AF96" s="144">
        <v>0</v>
      </c>
      <c r="AG96" s="144">
        <v>0</v>
      </c>
      <c r="AH96" s="144">
        <v>0</v>
      </c>
      <c r="AI96" s="144">
        <v>0</v>
      </c>
      <c r="AJ96" s="144">
        <v>0</v>
      </c>
    </row>
    <row r="97" spans="1:36" s="8" customFormat="1" ht="16.350000000000001" customHeight="1">
      <c r="A97" s="308" t="s">
        <v>78</v>
      </c>
      <c r="B97" s="233" t="s">
        <v>93</v>
      </c>
      <c r="C97" s="52" t="s">
        <v>94</v>
      </c>
      <c r="D97" s="53">
        <f>'[6]마을별 용수수요량'!D97</f>
        <v>0</v>
      </c>
      <c r="E97" s="53">
        <f>'[6]마을별 용수수요량'!E97</f>
        <v>0</v>
      </c>
      <c r="F97" s="53"/>
      <c r="G97" s="53"/>
      <c r="H97" s="53">
        <v>41</v>
      </c>
      <c r="I97" s="53">
        <v>72</v>
      </c>
      <c r="J97" s="53">
        <f t="shared" si="168"/>
        <v>41</v>
      </c>
      <c r="K97" s="53">
        <f t="shared" si="214"/>
        <v>73</v>
      </c>
      <c r="L97" s="54" t="s">
        <v>804</v>
      </c>
      <c r="M97" s="54" t="s">
        <v>622</v>
      </c>
      <c r="N97" s="54" t="s">
        <v>753</v>
      </c>
      <c r="O97" s="169" t="s">
        <v>1371</v>
      </c>
      <c r="P97" s="55">
        <v>2015</v>
      </c>
      <c r="Q97" s="163" t="str">
        <f t="shared" si="122"/>
        <v>지방</v>
      </c>
      <c r="R97" s="163" t="str">
        <f t="shared" ref="R97:U97" si="225">Q97</f>
        <v>지방</v>
      </c>
      <c r="S97" s="163" t="str">
        <f t="shared" si="225"/>
        <v>지방</v>
      </c>
      <c r="T97" s="163" t="str">
        <f t="shared" si="225"/>
        <v>지방</v>
      </c>
      <c r="U97" s="163" t="str">
        <f t="shared" si="225"/>
        <v>지방</v>
      </c>
      <c r="V97" s="135">
        <f t="shared" si="207"/>
        <v>73</v>
      </c>
      <c r="W97" s="135">
        <f t="shared" si="208"/>
        <v>70</v>
      </c>
      <c r="X97" s="135">
        <f t="shared" si="209"/>
        <v>70</v>
      </c>
      <c r="Y97" s="135">
        <f t="shared" si="210"/>
        <v>70</v>
      </c>
      <c r="Z97" s="136">
        <f t="shared" si="211"/>
        <v>69</v>
      </c>
      <c r="AA97" s="144">
        <f t="shared" si="205"/>
        <v>73</v>
      </c>
      <c r="AB97" s="145">
        <f t="shared" si="213"/>
        <v>70</v>
      </c>
      <c r="AC97" s="145">
        <f t="shared" si="213"/>
        <v>70</v>
      </c>
      <c r="AD97" s="145">
        <f t="shared" si="213"/>
        <v>70</v>
      </c>
      <c r="AE97" s="144">
        <f t="shared" si="213"/>
        <v>69</v>
      </c>
      <c r="AF97" s="144">
        <v>0</v>
      </c>
      <c r="AG97" s="144">
        <v>0</v>
      </c>
      <c r="AH97" s="144">
        <v>0</v>
      </c>
      <c r="AI97" s="144">
        <v>0</v>
      </c>
      <c r="AJ97" s="144">
        <v>0</v>
      </c>
    </row>
    <row r="98" spans="1:36" s="8" customFormat="1" ht="16.350000000000001" customHeight="1">
      <c r="A98" s="308" t="s">
        <v>78</v>
      </c>
      <c r="B98" s="312"/>
      <c r="C98" s="52" t="s">
        <v>1168</v>
      </c>
      <c r="D98" s="53">
        <f>'[6]마을별 용수수요량'!D98</f>
        <v>0</v>
      </c>
      <c r="E98" s="53">
        <f>'[6]마을별 용수수요량'!E98</f>
        <v>0</v>
      </c>
      <c r="F98" s="53"/>
      <c r="G98" s="53"/>
      <c r="H98" s="53">
        <v>0</v>
      </c>
      <c r="I98" s="53">
        <v>0</v>
      </c>
      <c r="J98" s="135">
        <v>0</v>
      </c>
      <c r="K98" s="135">
        <f t="shared" si="214"/>
        <v>0</v>
      </c>
      <c r="L98" s="54" t="s">
        <v>804</v>
      </c>
      <c r="M98" s="54" t="s">
        <v>622</v>
      </c>
      <c r="N98" s="54" t="s">
        <v>753</v>
      </c>
      <c r="O98" s="169" t="s">
        <v>1371</v>
      </c>
      <c r="P98" s="55">
        <v>2020</v>
      </c>
      <c r="Q98" s="163">
        <v>0</v>
      </c>
      <c r="R98" s="163" t="s">
        <v>1177</v>
      </c>
      <c r="S98" s="163" t="str">
        <f t="shared" ref="S98:U98" si="226">R98</f>
        <v>지방</v>
      </c>
      <c r="T98" s="163" t="str">
        <f t="shared" si="226"/>
        <v>지방</v>
      </c>
      <c r="U98" s="163" t="str">
        <f t="shared" si="226"/>
        <v>지방</v>
      </c>
      <c r="V98" s="135">
        <f t="shared" si="207"/>
        <v>0</v>
      </c>
      <c r="W98" s="135">
        <f t="shared" si="208"/>
        <v>169</v>
      </c>
      <c r="X98" s="135">
        <f t="shared" si="209"/>
        <v>169</v>
      </c>
      <c r="Y98" s="135">
        <f t="shared" si="210"/>
        <v>169</v>
      </c>
      <c r="Z98" s="136">
        <f t="shared" si="211"/>
        <v>169</v>
      </c>
      <c r="AA98" s="144">
        <f t="shared" si="205"/>
        <v>0</v>
      </c>
      <c r="AB98" s="145">
        <f t="shared" si="213"/>
        <v>0</v>
      </c>
      <c r="AC98" s="145">
        <f t="shared" si="213"/>
        <v>0</v>
      </c>
      <c r="AD98" s="145">
        <f t="shared" si="213"/>
        <v>0</v>
      </c>
      <c r="AE98" s="144">
        <f t="shared" si="213"/>
        <v>0</v>
      </c>
      <c r="AF98" s="144">
        <v>0</v>
      </c>
      <c r="AG98" s="144">
        <f>'[7]개발계획별 계획인구및유입인구'!H21</f>
        <v>169</v>
      </c>
      <c r="AH98" s="144">
        <f>'[7]개발계획별 계획인구및유입인구'!I21</f>
        <v>169</v>
      </c>
      <c r="AI98" s="144">
        <f>'[7]개발계획별 계획인구및유입인구'!J21</f>
        <v>169</v>
      </c>
      <c r="AJ98" s="144">
        <f>'[7]개발계획별 계획인구및유입인구'!K21</f>
        <v>169</v>
      </c>
    </row>
    <row r="99" spans="1:36" s="8" customFormat="1" ht="16.350000000000001" customHeight="1">
      <c r="A99" s="308" t="s">
        <v>78</v>
      </c>
      <c r="B99" s="233" t="s">
        <v>95</v>
      </c>
      <c r="C99" s="52" t="s">
        <v>630</v>
      </c>
      <c r="D99" s="53">
        <f>'[6]마을별 용수수요량'!D99</f>
        <v>0</v>
      </c>
      <c r="E99" s="53">
        <f>'[6]마을별 용수수요량'!E99</f>
        <v>0</v>
      </c>
      <c r="F99" s="53"/>
      <c r="G99" s="53"/>
      <c r="H99" s="53">
        <v>162</v>
      </c>
      <c r="I99" s="53">
        <v>373</v>
      </c>
      <c r="J99" s="53">
        <f t="shared" si="168"/>
        <v>162</v>
      </c>
      <c r="K99" s="53">
        <f t="shared" si="214"/>
        <v>377</v>
      </c>
      <c r="L99" s="54" t="s">
        <v>804</v>
      </c>
      <c r="M99" s="54" t="s">
        <v>622</v>
      </c>
      <c r="N99" s="54" t="s">
        <v>753</v>
      </c>
      <c r="O99" s="169" t="s">
        <v>1371</v>
      </c>
      <c r="P99" s="55">
        <v>2015</v>
      </c>
      <c r="Q99" s="163" t="str">
        <f t="shared" si="122"/>
        <v>지방</v>
      </c>
      <c r="R99" s="163" t="str">
        <f t="shared" ref="R99:U99" si="227">Q99</f>
        <v>지방</v>
      </c>
      <c r="S99" s="163" t="str">
        <f t="shared" si="227"/>
        <v>지방</v>
      </c>
      <c r="T99" s="163" t="str">
        <f t="shared" si="227"/>
        <v>지방</v>
      </c>
      <c r="U99" s="163" t="str">
        <f t="shared" si="227"/>
        <v>지방</v>
      </c>
      <c r="V99" s="135">
        <f t="shared" si="207"/>
        <v>377</v>
      </c>
      <c r="W99" s="135">
        <f t="shared" si="208"/>
        <v>362</v>
      </c>
      <c r="X99" s="135">
        <f t="shared" si="209"/>
        <v>361</v>
      </c>
      <c r="Y99" s="135">
        <f t="shared" si="210"/>
        <v>359</v>
      </c>
      <c r="Z99" s="136">
        <f t="shared" si="211"/>
        <v>356</v>
      </c>
      <c r="AA99" s="144">
        <f t="shared" si="205"/>
        <v>377</v>
      </c>
      <c r="AB99" s="145">
        <f t="shared" si="213"/>
        <v>362</v>
      </c>
      <c r="AC99" s="145">
        <f t="shared" si="213"/>
        <v>361</v>
      </c>
      <c r="AD99" s="145">
        <f t="shared" si="213"/>
        <v>359</v>
      </c>
      <c r="AE99" s="144">
        <f t="shared" si="213"/>
        <v>356</v>
      </c>
      <c r="AF99" s="144">
        <v>0</v>
      </c>
      <c r="AG99" s="144">
        <v>0</v>
      </c>
      <c r="AH99" s="144">
        <v>0</v>
      </c>
      <c r="AI99" s="144">
        <v>0</v>
      </c>
      <c r="AJ99" s="144">
        <v>0</v>
      </c>
    </row>
    <row r="100" spans="1:36" s="8" customFormat="1" ht="16.350000000000001" customHeight="1">
      <c r="A100" s="308" t="s">
        <v>78</v>
      </c>
      <c r="B100" s="312"/>
      <c r="C100" s="52" t="s">
        <v>96</v>
      </c>
      <c r="D100" s="53">
        <f>'[6]마을별 용수수요량'!D100</f>
        <v>0</v>
      </c>
      <c r="E100" s="53">
        <f>'[6]마을별 용수수요량'!E100</f>
        <v>0</v>
      </c>
      <c r="F100" s="53"/>
      <c r="G100" s="53"/>
      <c r="H100" s="53">
        <v>13</v>
      </c>
      <c r="I100" s="53">
        <v>25</v>
      </c>
      <c r="J100" s="53">
        <f t="shared" si="168"/>
        <v>13</v>
      </c>
      <c r="K100" s="53">
        <f t="shared" si="214"/>
        <v>25</v>
      </c>
      <c r="L100" s="54" t="s">
        <v>804</v>
      </c>
      <c r="M100" s="54" t="s">
        <v>622</v>
      </c>
      <c r="N100" s="54" t="s">
        <v>753</v>
      </c>
      <c r="O100" s="169" t="s">
        <v>1371</v>
      </c>
      <c r="P100" s="55">
        <v>2015</v>
      </c>
      <c r="Q100" s="163" t="str">
        <f t="shared" si="122"/>
        <v>지방</v>
      </c>
      <c r="R100" s="163" t="str">
        <f t="shared" ref="R100:U100" si="228">Q100</f>
        <v>지방</v>
      </c>
      <c r="S100" s="163" t="str">
        <f t="shared" si="228"/>
        <v>지방</v>
      </c>
      <c r="T100" s="163" t="str">
        <f t="shared" si="228"/>
        <v>지방</v>
      </c>
      <c r="U100" s="163" t="str">
        <f t="shared" si="228"/>
        <v>지방</v>
      </c>
      <c r="V100" s="135">
        <f t="shared" si="207"/>
        <v>25</v>
      </c>
      <c r="W100" s="135">
        <f t="shared" si="208"/>
        <v>24</v>
      </c>
      <c r="X100" s="135">
        <f t="shared" si="209"/>
        <v>24</v>
      </c>
      <c r="Y100" s="135">
        <f t="shared" si="210"/>
        <v>24</v>
      </c>
      <c r="Z100" s="136">
        <f t="shared" si="211"/>
        <v>24</v>
      </c>
      <c r="AA100" s="144">
        <f t="shared" si="205"/>
        <v>25</v>
      </c>
      <c r="AB100" s="145">
        <f t="shared" si="213"/>
        <v>24</v>
      </c>
      <c r="AC100" s="145">
        <f t="shared" si="213"/>
        <v>24</v>
      </c>
      <c r="AD100" s="145">
        <f t="shared" si="213"/>
        <v>24</v>
      </c>
      <c r="AE100" s="144">
        <f t="shared" si="213"/>
        <v>24</v>
      </c>
      <c r="AF100" s="144">
        <v>0</v>
      </c>
      <c r="AG100" s="144">
        <v>0</v>
      </c>
      <c r="AH100" s="144">
        <v>0</v>
      </c>
      <c r="AI100" s="144">
        <v>0</v>
      </c>
      <c r="AJ100" s="144">
        <v>0</v>
      </c>
    </row>
    <row r="101" spans="1:36" s="8" customFormat="1" ht="16.350000000000001" customHeight="1">
      <c r="A101" s="308" t="s">
        <v>78</v>
      </c>
      <c r="B101" s="233" t="s">
        <v>97</v>
      </c>
      <c r="C101" s="52" t="s">
        <v>98</v>
      </c>
      <c r="D101" s="53">
        <f>'[6]마을별 용수수요량'!D101</f>
        <v>0</v>
      </c>
      <c r="E101" s="53">
        <f>'[6]마을별 용수수요량'!E101</f>
        <v>0</v>
      </c>
      <c r="F101" s="53"/>
      <c r="G101" s="53"/>
      <c r="H101" s="53">
        <v>48</v>
      </c>
      <c r="I101" s="53">
        <v>90</v>
      </c>
      <c r="J101" s="53">
        <f t="shared" si="168"/>
        <v>48</v>
      </c>
      <c r="K101" s="53">
        <f t="shared" si="214"/>
        <v>91</v>
      </c>
      <c r="L101" s="54" t="str">
        <f>M101</f>
        <v>소규모</v>
      </c>
      <c r="M101" s="54" t="s">
        <v>808</v>
      </c>
      <c r="N101" s="54" t="s">
        <v>809</v>
      </c>
      <c r="O101" s="278"/>
      <c r="P101" s="55">
        <v>2015</v>
      </c>
      <c r="Q101" s="163" t="str">
        <f t="shared" si="122"/>
        <v>소규모</v>
      </c>
      <c r="R101" s="163" t="str">
        <f t="shared" ref="R101:U101" si="229">Q101</f>
        <v>소규모</v>
      </c>
      <c r="S101" s="163" t="str">
        <f t="shared" si="229"/>
        <v>소규모</v>
      </c>
      <c r="T101" s="163" t="str">
        <f t="shared" si="229"/>
        <v>소규모</v>
      </c>
      <c r="U101" s="163" t="str">
        <f t="shared" si="229"/>
        <v>소규모</v>
      </c>
      <c r="V101" s="135">
        <f t="shared" si="207"/>
        <v>91</v>
      </c>
      <c r="W101" s="135">
        <f t="shared" si="208"/>
        <v>87</v>
      </c>
      <c r="X101" s="135">
        <f t="shared" si="209"/>
        <v>87</v>
      </c>
      <c r="Y101" s="135">
        <f t="shared" si="210"/>
        <v>87</v>
      </c>
      <c r="Z101" s="136">
        <f t="shared" si="211"/>
        <v>86</v>
      </c>
      <c r="AA101" s="144">
        <f t="shared" si="205"/>
        <v>91</v>
      </c>
      <c r="AB101" s="145">
        <f t="shared" si="213"/>
        <v>87</v>
      </c>
      <c r="AC101" s="145">
        <f t="shared" si="213"/>
        <v>87</v>
      </c>
      <c r="AD101" s="145">
        <f t="shared" si="213"/>
        <v>87</v>
      </c>
      <c r="AE101" s="144">
        <f t="shared" si="213"/>
        <v>86</v>
      </c>
      <c r="AF101" s="144">
        <v>0</v>
      </c>
      <c r="AG101" s="144">
        <v>0</v>
      </c>
      <c r="AH101" s="144">
        <v>0</v>
      </c>
      <c r="AI101" s="144">
        <v>0</v>
      </c>
      <c r="AJ101" s="144">
        <v>0</v>
      </c>
    </row>
    <row r="102" spans="1:36" s="8" customFormat="1" ht="16.350000000000001" customHeight="1">
      <c r="A102" s="308" t="s">
        <v>78</v>
      </c>
      <c r="B102" s="312"/>
      <c r="C102" s="52" t="s">
        <v>99</v>
      </c>
      <c r="D102" s="53">
        <f>'[6]마을별 용수수요량'!D102</f>
        <v>0</v>
      </c>
      <c r="E102" s="53">
        <f>'[6]마을별 용수수요량'!E102</f>
        <v>0</v>
      </c>
      <c r="F102" s="53"/>
      <c r="G102" s="53"/>
      <c r="H102" s="53">
        <v>17</v>
      </c>
      <c r="I102" s="53">
        <v>51</v>
      </c>
      <c r="J102" s="53">
        <f t="shared" si="168"/>
        <v>17</v>
      </c>
      <c r="K102" s="53">
        <f t="shared" si="214"/>
        <v>52</v>
      </c>
      <c r="L102" s="54" t="str">
        <f>M102</f>
        <v>소규모</v>
      </c>
      <c r="M102" s="54" t="s">
        <v>808</v>
      </c>
      <c r="N102" s="54" t="s">
        <v>810</v>
      </c>
      <c r="O102" s="278"/>
      <c r="P102" s="55">
        <v>2015</v>
      </c>
      <c r="Q102" s="163" t="str">
        <f t="shared" si="122"/>
        <v>소규모</v>
      </c>
      <c r="R102" s="163" t="str">
        <f t="shared" ref="R102:U102" si="230">Q102</f>
        <v>소규모</v>
      </c>
      <c r="S102" s="163" t="str">
        <f t="shared" si="230"/>
        <v>소규모</v>
      </c>
      <c r="T102" s="163" t="str">
        <f t="shared" si="230"/>
        <v>소규모</v>
      </c>
      <c r="U102" s="163" t="str">
        <f t="shared" si="230"/>
        <v>소규모</v>
      </c>
      <c r="V102" s="135">
        <f t="shared" si="207"/>
        <v>52</v>
      </c>
      <c r="W102" s="135">
        <f t="shared" si="208"/>
        <v>50</v>
      </c>
      <c r="X102" s="135">
        <f t="shared" si="209"/>
        <v>50</v>
      </c>
      <c r="Y102" s="135">
        <f t="shared" si="210"/>
        <v>50</v>
      </c>
      <c r="Z102" s="136">
        <f t="shared" si="211"/>
        <v>49</v>
      </c>
      <c r="AA102" s="144">
        <f t="shared" si="205"/>
        <v>52</v>
      </c>
      <c r="AB102" s="145">
        <f t="shared" si="213"/>
        <v>50</v>
      </c>
      <c r="AC102" s="145">
        <f t="shared" si="213"/>
        <v>50</v>
      </c>
      <c r="AD102" s="145">
        <f t="shared" si="213"/>
        <v>50</v>
      </c>
      <c r="AE102" s="144">
        <f t="shared" si="213"/>
        <v>49</v>
      </c>
      <c r="AF102" s="144">
        <v>0</v>
      </c>
      <c r="AG102" s="144">
        <v>0</v>
      </c>
      <c r="AH102" s="144">
        <v>0</v>
      </c>
      <c r="AI102" s="144">
        <v>0</v>
      </c>
      <c r="AJ102" s="144">
        <v>0</v>
      </c>
    </row>
    <row r="103" spans="1:36" s="8" customFormat="1" ht="16.350000000000001" customHeight="1">
      <c r="A103" s="308" t="s">
        <v>78</v>
      </c>
      <c r="B103" s="233" t="s">
        <v>100</v>
      </c>
      <c r="C103" s="52" t="s">
        <v>101</v>
      </c>
      <c r="D103" s="53">
        <f>'[6]마을별 용수수요량'!D103</f>
        <v>9</v>
      </c>
      <c r="E103" s="53">
        <f>'[6]마을별 용수수요량'!E103</f>
        <v>0</v>
      </c>
      <c r="F103" s="53"/>
      <c r="G103" s="53"/>
      <c r="H103" s="53">
        <v>119</v>
      </c>
      <c r="I103" s="53">
        <v>295</v>
      </c>
      <c r="J103" s="53">
        <f t="shared" si="168"/>
        <v>119</v>
      </c>
      <c r="K103" s="53">
        <f t="shared" si="214"/>
        <v>298</v>
      </c>
      <c r="L103" s="54" t="s">
        <v>804</v>
      </c>
      <c r="M103" s="54" t="s">
        <v>622</v>
      </c>
      <c r="N103" s="54" t="s">
        <v>753</v>
      </c>
      <c r="O103" s="169" t="s">
        <v>1370</v>
      </c>
      <c r="P103" s="55">
        <v>2015</v>
      </c>
      <c r="Q103" s="163" t="str">
        <f t="shared" si="122"/>
        <v>지방</v>
      </c>
      <c r="R103" s="163" t="str">
        <f t="shared" ref="R103:U103" si="231">Q103</f>
        <v>지방</v>
      </c>
      <c r="S103" s="163" t="str">
        <f t="shared" si="231"/>
        <v>지방</v>
      </c>
      <c r="T103" s="163" t="str">
        <f t="shared" si="231"/>
        <v>지방</v>
      </c>
      <c r="U103" s="163" t="str">
        <f t="shared" si="231"/>
        <v>지방</v>
      </c>
      <c r="V103" s="135">
        <f t="shared" si="207"/>
        <v>298</v>
      </c>
      <c r="W103" s="135">
        <f t="shared" si="208"/>
        <v>286</v>
      </c>
      <c r="X103" s="135">
        <f t="shared" si="209"/>
        <v>285</v>
      </c>
      <c r="Y103" s="135">
        <f t="shared" si="210"/>
        <v>284</v>
      </c>
      <c r="Z103" s="136">
        <f t="shared" si="211"/>
        <v>282</v>
      </c>
      <c r="AA103" s="144">
        <f t="shared" si="205"/>
        <v>298</v>
      </c>
      <c r="AB103" s="145">
        <f t="shared" si="213"/>
        <v>286</v>
      </c>
      <c r="AC103" s="145">
        <f t="shared" si="213"/>
        <v>285</v>
      </c>
      <c r="AD103" s="145">
        <f t="shared" si="213"/>
        <v>284</v>
      </c>
      <c r="AE103" s="144">
        <f t="shared" si="213"/>
        <v>282</v>
      </c>
      <c r="AF103" s="144">
        <v>0</v>
      </c>
      <c r="AG103" s="144">
        <v>0</v>
      </c>
      <c r="AH103" s="144">
        <v>0</v>
      </c>
      <c r="AI103" s="144">
        <v>0</v>
      </c>
      <c r="AJ103" s="144">
        <v>0</v>
      </c>
    </row>
    <row r="104" spans="1:36" s="8" customFormat="1" ht="16.350000000000001" customHeight="1">
      <c r="A104" s="308" t="s">
        <v>78</v>
      </c>
      <c r="B104" s="312"/>
      <c r="C104" s="52" t="s">
        <v>102</v>
      </c>
      <c r="D104" s="53">
        <f>'[6]마을별 용수수요량'!D104</f>
        <v>0</v>
      </c>
      <c r="E104" s="53">
        <f>'[6]마을별 용수수요량'!E104</f>
        <v>0</v>
      </c>
      <c r="F104" s="53"/>
      <c r="G104" s="53"/>
      <c r="H104" s="53">
        <v>3</v>
      </c>
      <c r="I104" s="53">
        <v>6</v>
      </c>
      <c r="J104" s="53">
        <f t="shared" si="168"/>
        <v>3</v>
      </c>
      <c r="K104" s="53">
        <f t="shared" si="214"/>
        <v>6</v>
      </c>
      <c r="L104" s="54" t="str">
        <f>M104</f>
        <v>소규모</v>
      </c>
      <c r="M104" s="54" t="s">
        <v>808</v>
      </c>
      <c r="N104" s="54" t="s">
        <v>811</v>
      </c>
      <c r="O104" s="278"/>
      <c r="P104" s="55">
        <v>2015</v>
      </c>
      <c r="Q104" s="163" t="str">
        <f t="shared" si="122"/>
        <v>소규모</v>
      </c>
      <c r="R104" s="163" t="str">
        <f t="shared" ref="R104:U104" si="232">Q104</f>
        <v>소규모</v>
      </c>
      <c r="S104" s="163" t="str">
        <f t="shared" si="232"/>
        <v>소규모</v>
      </c>
      <c r="T104" s="163" t="str">
        <f t="shared" si="232"/>
        <v>소규모</v>
      </c>
      <c r="U104" s="163" t="str">
        <f t="shared" si="232"/>
        <v>소규모</v>
      </c>
      <c r="V104" s="135">
        <f t="shared" si="207"/>
        <v>6</v>
      </c>
      <c r="W104" s="135">
        <f t="shared" si="208"/>
        <v>6</v>
      </c>
      <c r="X104" s="135">
        <f t="shared" si="209"/>
        <v>6</v>
      </c>
      <c r="Y104" s="135">
        <f t="shared" si="210"/>
        <v>6</v>
      </c>
      <c r="Z104" s="136">
        <f t="shared" si="211"/>
        <v>6</v>
      </c>
      <c r="AA104" s="144">
        <f t="shared" si="205"/>
        <v>6</v>
      </c>
      <c r="AB104" s="145">
        <f t="shared" si="213"/>
        <v>6</v>
      </c>
      <c r="AC104" s="145">
        <f t="shared" si="213"/>
        <v>6</v>
      </c>
      <c r="AD104" s="145">
        <f t="shared" si="213"/>
        <v>6</v>
      </c>
      <c r="AE104" s="144">
        <f t="shared" si="213"/>
        <v>6</v>
      </c>
      <c r="AF104" s="144">
        <v>0</v>
      </c>
      <c r="AG104" s="144">
        <v>0</v>
      </c>
      <c r="AH104" s="144">
        <v>0</v>
      </c>
      <c r="AI104" s="144">
        <v>0</v>
      </c>
      <c r="AJ104" s="144">
        <v>0</v>
      </c>
    </row>
    <row r="105" spans="1:36" s="303" customFormat="1" ht="16.350000000000001" customHeight="1">
      <c r="A105" s="310" t="s">
        <v>78</v>
      </c>
      <c r="B105" s="295" t="s">
        <v>103</v>
      </c>
      <c r="C105" s="295" t="s">
        <v>104</v>
      </c>
      <c r="D105" s="296">
        <f>'[6]마을별 용수수요량'!D105</f>
        <v>0</v>
      </c>
      <c r="E105" s="296">
        <f>'[6]마을별 용수수요량'!E105</f>
        <v>0</v>
      </c>
      <c r="F105" s="296"/>
      <c r="G105" s="296"/>
      <c r="H105" s="296">
        <v>86</v>
      </c>
      <c r="I105" s="296">
        <v>202</v>
      </c>
      <c r="J105" s="296">
        <f t="shared" si="168"/>
        <v>86</v>
      </c>
      <c r="K105" s="296">
        <f>K85-SUM(K86:K104)</f>
        <v>204</v>
      </c>
      <c r="L105" s="297" t="s">
        <v>1233</v>
      </c>
      <c r="M105" s="297" t="s">
        <v>1240</v>
      </c>
      <c r="N105" s="297" t="s">
        <v>1456</v>
      </c>
      <c r="O105" s="298" t="s">
        <v>1370</v>
      </c>
      <c r="P105" s="299">
        <v>2025</v>
      </c>
      <c r="Q105" s="300" t="s">
        <v>1457</v>
      </c>
      <c r="R105" s="300" t="s">
        <v>1457</v>
      </c>
      <c r="S105" s="300" t="s">
        <v>1233</v>
      </c>
      <c r="T105" s="300" t="s">
        <v>1233</v>
      </c>
      <c r="U105" s="300" t="s">
        <v>1233</v>
      </c>
      <c r="V105" s="301">
        <f t="shared" si="207"/>
        <v>204</v>
      </c>
      <c r="W105" s="301">
        <f t="shared" si="208"/>
        <v>196</v>
      </c>
      <c r="X105" s="301">
        <f t="shared" si="209"/>
        <v>194</v>
      </c>
      <c r="Y105" s="301">
        <f t="shared" si="210"/>
        <v>193</v>
      </c>
      <c r="Z105" s="302">
        <f t="shared" si="211"/>
        <v>193</v>
      </c>
      <c r="AA105" s="149">
        <f t="shared" si="205"/>
        <v>204</v>
      </c>
      <c r="AB105" s="149">
        <f>AB85-SUM(AB86:AB104)</f>
        <v>196</v>
      </c>
      <c r="AC105" s="149">
        <f>AC85-SUM(AC86:AC104)</f>
        <v>194</v>
      </c>
      <c r="AD105" s="149">
        <f>AD85-SUM(AD86:AD104)</f>
        <v>193</v>
      </c>
      <c r="AE105" s="144">
        <f>AE85-SUM(AE86:AE104)</f>
        <v>193</v>
      </c>
      <c r="AF105" s="144">
        <v>0</v>
      </c>
      <c r="AG105" s="144">
        <v>0</v>
      </c>
      <c r="AH105" s="144">
        <v>0</v>
      </c>
      <c r="AI105" s="144">
        <v>0</v>
      </c>
      <c r="AJ105" s="144">
        <v>0</v>
      </c>
    </row>
    <row r="106" spans="1:36" s="6" customFormat="1" ht="16.350000000000001" customHeight="1">
      <c r="A106" s="305" t="s">
        <v>621</v>
      </c>
      <c r="B106" s="241" t="s">
        <v>105</v>
      </c>
      <c r="C106" s="242"/>
      <c r="D106" s="211">
        <f>SUM(D107:D137)</f>
        <v>19</v>
      </c>
      <c r="E106" s="211">
        <f>SUM(E107:E137)</f>
        <v>13357</v>
      </c>
      <c r="F106" s="211"/>
      <c r="G106" s="211"/>
      <c r="H106" s="211">
        <f>SUM(H107:H137)</f>
        <v>1730</v>
      </c>
      <c r="I106" s="211">
        <f>SUM(I107:I137)</f>
        <v>3595</v>
      </c>
      <c r="J106" s="211">
        <f t="shared" si="168"/>
        <v>1730</v>
      </c>
      <c r="K106" s="211">
        <v>3672</v>
      </c>
      <c r="L106" s="212"/>
      <c r="M106" s="212"/>
      <c r="N106" s="212"/>
      <c r="O106" s="170"/>
      <c r="P106" s="212"/>
      <c r="Q106" s="213"/>
      <c r="R106" s="213"/>
      <c r="S106" s="213"/>
      <c r="T106" s="213"/>
      <c r="U106" s="213"/>
      <c r="V106" s="214">
        <f t="shared" si="207"/>
        <v>3672</v>
      </c>
      <c r="W106" s="214">
        <f t="shared" si="208"/>
        <v>3526</v>
      </c>
      <c r="X106" s="214">
        <f t="shared" si="209"/>
        <v>3512</v>
      </c>
      <c r="Y106" s="214">
        <f t="shared" si="210"/>
        <v>3500</v>
      </c>
      <c r="Z106" s="215">
        <f t="shared" si="211"/>
        <v>3471</v>
      </c>
      <c r="AA106" s="143">
        <f t="shared" si="205"/>
        <v>3672</v>
      </c>
      <c r="AB106" s="146">
        <f>VLOOKUP($A106,'[5]1.2.생잔모형산출결과'!$B$13:$H$36,3,FALSE)</f>
        <v>3526</v>
      </c>
      <c r="AC106" s="146">
        <f>VLOOKUP($A106,'[5]1.2.생잔모형산출결과'!$B$13:$H$36,4,FALSE)</f>
        <v>3512</v>
      </c>
      <c r="AD106" s="146">
        <f>VLOOKUP($A106,'[5]1.2.생잔모형산출결과'!$B$13:$H$36,5,FALSE)</f>
        <v>3500</v>
      </c>
      <c r="AE106" s="146">
        <f>VLOOKUP($A106,'[5]1.2.생잔모형산출결과'!$B$13:$H$36,6,FALSE)</f>
        <v>3471</v>
      </c>
      <c r="AF106" s="146">
        <f>SUM(AF107:AF137)</f>
        <v>0</v>
      </c>
      <c r="AG106" s="146">
        <f>SUM(AG107:AG137)</f>
        <v>0</v>
      </c>
      <c r="AH106" s="146">
        <f>SUM(AH107:AH137)</f>
        <v>0</v>
      </c>
      <c r="AI106" s="146">
        <f>SUM(AI107:AI137)</f>
        <v>0</v>
      </c>
      <c r="AJ106" s="146">
        <f>SUM(AJ107:AJ137)</f>
        <v>0</v>
      </c>
    </row>
    <row r="107" spans="1:36" s="5" customFormat="1" ht="16.350000000000001" customHeight="1">
      <c r="A107" s="308" t="s">
        <v>621</v>
      </c>
      <c r="B107" s="52" t="s">
        <v>106</v>
      </c>
      <c r="C107" s="52" t="s">
        <v>107</v>
      </c>
      <c r="D107" s="53">
        <f>'[6]마을별 용수수요량'!D107</f>
        <v>17</v>
      </c>
      <c r="E107" s="53">
        <f>'[6]마을별 용수수요량'!E107</f>
        <v>13308</v>
      </c>
      <c r="F107" s="53"/>
      <c r="G107" s="53"/>
      <c r="H107" s="53">
        <f>179-2</f>
        <v>177</v>
      </c>
      <c r="I107" s="53">
        <v>350</v>
      </c>
      <c r="J107" s="53">
        <f t="shared" si="168"/>
        <v>177</v>
      </c>
      <c r="K107" s="53">
        <f>ROUND($K$106*I107/$I$106,0)</f>
        <v>357</v>
      </c>
      <c r="L107" s="54" t="s">
        <v>804</v>
      </c>
      <c r="M107" s="54" t="s">
        <v>622</v>
      </c>
      <c r="N107" s="54" t="s">
        <v>753</v>
      </c>
      <c r="O107" s="169" t="s">
        <v>1370</v>
      </c>
      <c r="P107" s="55">
        <v>2015</v>
      </c>
      <c r="Q107" s="163" t="str">
        <f t="shared" ref="Q107:Q137" si="233">$L107</f>
        <v>지방</v>
      </c>
      <c r="R107" s="163" t="str">
        <f t="shared" ref="R107:U107" si="234">Q107</f>
        <v>지방</v>
      </c>
      <c r="S107" s="163" t="str">
        <f t="shared" si="234"/>
        <v>지방</v>
      </c>
      <c r="T107" s="163" t="str">
        <f t="shared" si="234"/>
        <v>지방</v>
      </c>
      <c r="U107" s="163" t="str">
        <f t="shared" si="234"/>
        <v>지방</v>
      </c>
      <c r="V107" s="135">
        <f t="shared" si="207"/>
        <v>357</v>
      </c>
      <c r="W107" s="135">
        <f t="shared" si="208"/>
        <v>343</v>
      </c>
      <c r="X107" s="135">
        <f t="shared" si="209"/>
        <v>341</v>
      </c>
      <c r="Y107" s="135">
        <f t="shared" si="210"/>
        <v>340</v>
      </c>
      <c r="Z107" s="136">
        <f t="shared" si="211"/>
        <v>337</v>
      </c>
      <c r="AA107" s="144">
        <f t="shared" si="205"/>
        <v>357</v>
      </c>
      <c r="AB107" s="145">
        <f t="shared" ref="AB107:AE122" si="235">ROUND(AB$106*$AA107/$AA$106,0)</f>
        <v>343</v>
      </c>
      <c r="AC107" s="145">
        <f t="shared" si="235"/>
        <v>341</v>
      </c>
      <c r="AD107" s="145">
        <f t="shared" si="235"/>
        <v>340</v>
      </c>
      <c r="AE107" s="144">
        <f t="shared" si="235"/>
        <v>337</v>
      </c>
      <c r="AF107" s="144">
        <v>0</v>
      </c>
      <c r="AG107" s="144">
        <v>0</v>
      </c>
      <c r="AH107" s="144">
        <v>0</v>
      </c>
      <c r="AI107" s="144">
        <v>0</v>
      </c>
      <c r="AJ107" s="144">
        <v>0</v>
      </c>
    </row>
    <row r="108" spans="1:36" s="8" customFormat="1" ht="16.350000000000001" customHeight="1">
      <c r="A108" s="308" t="s">
        <v>621</v>
      </c>
      <c r="B108" s="52" t="s">
        <v>108</v>
      </c>
      <c r="C108" s="52" t="s">
        <v>315</v>
      </c>
      <c r="D108" s="53">
        <f>'[6]마을별 용수수요량'!D108</f>
        <v>0</v>
      </c>
      <c r="E108" s="53">
        <f>'[6]마을별 용수수요량'!E108</f>
        <v>0</v>
      </c>
      <c r="F108" s="53"/>
      <c r="G108" s="53"/>
      <c r="H108" s="53">
        <v>97</v>
      </c>
      <c r="I108" s="53">
        <v>206</v>
      </c>
      <c r="J108" s="53">
        <f t="shared" si="168"/>
        <v>97</v>
      </c>
      <c r="K108" s="53">
        <f t="shared" ref="K108:K136" si="236">ROUND($K$106*I108/$I$106,0)</f>
        <v>210</v>
      </c>
      <c r="L108" s="54" t="s">
        <v>1222</v>
      </c>
      <c r="M108" s="54" t="s">
        <v>1222</v>
      </c>
      <c r="N108" s="54" t="s">
        <v>1232</v>
      </c>
      <c r="O108" s="169" t="s">
        <v>1370</v>
      </c>
      <c r="P108" s="55">
        <v>2015</v>
      </c>
      <c r="Q108" s="163" t="s">
        <v>1224</v>
      </c>
      <c r="R108" s="163" t="str">
        <f t="shared" ref="R108:U108" si="237">Q108</f>
        <v>광역</v>
      </c>
      <c r="S108" s="163" t="str">
        <f t="shared" si="237"/>
        <v>광역</v>
      </c>
      <c r="T108" s="163" t="str">
        <f t="shared" si="237"/>
        <v>광역</v>
      </c>
      <c r="U108" s="163" t="str">
        <f t="shared" si="237"/>
        <v>광역</v>
      </c>
      <c r="V108" s="135">
        <f t="shared" si="207"/>
        <v>210</v>
      </c>
      <c r="W108" s="135">
        <f t="shared" si="208"/>
        <v>202</v>
      </c>
      <c r="X108" s="135">
        <f t="shared" si="209"/>
        <v>201</v>
      </c>
      <c r="Y108" s="135">
        <f t="shared" si="210"/>
        <v>200</v>
      </c>
      <c r="Z108" s="136">
        <f t="shared" si="211"/>
        <v>199</v>
      </c>
      <c r="AA108" s="144">
        <f t="shared" si="205"/>
        <v>210</v>
      </c>
      <c r="AB108" s="145">
        <f t="shared" si="235"/>
        <v>202</v>
      </c>
      <c r="AC108" s="145">
        <f t="shared" si="235"/>
        <v>201</v>
      </c>
      <c r="AD108" s="145">
        <f t="shared" si="235"/>
        <v>200</v>
      </c>
      <c r="AE108" s="144">
        <f t="shared" si="235"/>
        <v>199</v>
      </c>
      <c r="AF108" s="144">
        <v>0</v>
      </c>
      <c r="AG108" s="144">
        <v>0</v>
      </c>
      <c r="AH108" s="144">
        <v>0</v>
      </c>
      <c r="AI108" s="144">
        <v>0</v>
      </c>
      <c r="AJ108" s="144">
        <v>0</v>
      </c>
    </row>
    <row r="109" spans="1:36" s="8" customFormat="1" ht="16.350000000000001" customHeight="1">
      <c r="A109" s="308" t="s">
        <v>621</v>
      </c>
      <c r="B109" s="52" t="s">
        <v>109</v>
      </c>
      <c r="C109" s="52" t="s">
        <v>110</v>
      </c>
      <c r="D109" s="53">
        <f>'[6]마을별 용수수요량'!D109</f>
        <v>2</v>
      </c>
      <c r="E109" s="53">
        <f>'[6]마을별 용수수요량'!E109</f>
        <v>49</v>
      </c>
      <c r="F109" s="53"/>
      <c r="G109" s="53"/>
      <c r="H109" s="53">
        <v>161</v>
      </c>
      <c r="I109" s="53">
        <v>332</v>
      </c>
      <c r="J109" s="53">
        <f t="shared" si="168"/>
        <v>161</v>
      </c>
      <c r="K109" s="53">
        <f t="shared" si="236"/>
        <v>339</v>
      </c>
      <c r="L109" s="54" t="s">
        <v>804</v>
      </c>
      <c r="M109" s="54" t="s">
        <v>622</v>
      </c>
      <c r="N109" s="54" t="s">
        <v>753</v>
      </c>
      <c r="O109" s="169" t="s">
        <v>1370</v>
      </c>
      <c r="P109" s="55">
        <v>2015</v>
      </c>
      <c r="Q109" s="163" t="str">
        <f t="shared" si="233"/>
        <v>지방</v>
      </c>
      <c r="R109" s="163" t="str">
        <f t="shared" ref="R109:U109" si="238">Q109</f>
        <v>지방</v>
      </c>
      <c r="S109" s="163" t="str">
        <f t="shared" si="238"/>
        <v>지방</v>
      </c>
      <c r="T109" s="163" t="str">
        <f t="shared" si="238"/>
        <v>지방</v>
      </c>
      <c r="U109" s="163" t="str">
        <f t="shared" si="238"/>
        <v>지방</v>
      </c>
      <c r="V109" s="135">
        <f t="shared" si="207"/>
        <v>339</v>
      </c>
      <c r="W109" s="135">
        <f t="shared" si="208"/>
        <v>326</v>
      </c>
      <c r="X109" s="135">
        <f t="shared" si="209"/>
        <v>324</v>
      </c>
      <c r="Y109" s="135">
        <f t="shared" si="210"/>
        <v>323</v>
      </c>
      <c r="Z109" s="136">
        <f t="shared" si="211"/>
        <v>320</v>
      </c>
      <c r="AA109" s="144">
        <f t="shared" si="205"/>
        <v>339</v>
      </c>
      <c r="AB109" s="145">
        <f t="shared" si="235"/>
        <v>326</v>
      </c>
      <c r="AC109" s="145">
        <f t="shared" si="235"/>
        <v>324</v>
      </c>
      <c r="AD109" s="145">
        <f t="shared" si="235"/>
        <v>323</v>
      </c>
      <c r="AE109" s="144">
        <f t="shared" si="235"/>
        <v>320</v>
      </c>
      <c r="AF109" s="144">
        <v>0</v>
      </c>
      <c r="AG109" s="144">
        <v>0</v>
      </c>
      <c r="AH109" s="144">
        <v>0</v>
      </c>
      <c r="AI109" s="144">
        <v>0</v>
      </c>
      <c r="AJ109" s="144">
        <v>0</v>
      </c>
    </row>
    <row r="110" spans="1:36" s="8" customFormat="1" ht="16.350000000000001" customHeight="1">
      <c r="A110" s="308" t="s">
        <v>621</v>
      </c>
      <c r="B110" s="52" t="s">
        <v>111</v>
      </c>
      <c r="C110" s="52" t="s">
        <v>112</v>
      </c>
      <c r="D110" s="53">
        <f>'[6]마을별 용수수요량'!D110</f>
        <v>0</v>
      </c>
      <c r="E110" s="53">
        <f>'[6]마을별 용수수요량'!E110</f>
        <v>0</v>
      </c>
      <c r="F110" s="53"/>
      <c r="G110" s="53"/>
      <c r="H110" s="53">
        <v>40</v>
      </c>
      <c r="I110" s="53">
        <v>125</v>
      </c>
      <c r="J110" s="53">
        <f t="shared" si="168"/>
        <v>40</v>
      </c>
      <c r="K110" s="53">
        <f t="shared" si="236"/>
        <v>128</v>
      </c>
      <c r="L110" s="54" t="s">
        <v>804</v>
      </c>
      <c r="M110" s="54" t="s">
        <v>622</v>
      </c>
      <c r="N110" s="54" t="s">
        <v>753</v>
      </c>
      <c r="O110" s="169" t="s">
        <v>1370</v>
      </c>
      <c r="P110" s="55">
        <v>2015</v>
      </c>
      <c r="Q110" s="163" t="str">
        <f t="shared" si="233"/>
        <v>지방</v>
      </c>
      <c r="R110" s="163" t="str">
        <f t="shared" ref="R110:U110" si="239">Q110</f>
        <v>지방</v>
      </c>
      <c r="S110" s="163" t="str">
        <f t="shared" si="239"/>
        <v>지방</v>
      </c>
      <c r="T110" s="163" t="str">
        <f t="shared" si="239"/>
        <v>지방</v>
      </c>
      <c r="U110" s="163" t="str">
        <f t="shared" si="239"/>
        <v>지방</v>
      </c>
      <c r="V110" s="135">
        <f t="shared" si="207"/>
        <v>128</v>
      </c>
      <c r="W110" s="135">
        <f t="shared" si="208"/>
        <v>123</v>
      </c>
      <c r="X110" s="135">
        <f t="shared" si="209"/>
        <v>122</v>
      </c>
      <c r="Y110" s="135">
        <f t="shared" si="210"/>
        <v>122</v>
      </c>
      <c r="Z110" s="136">
        <f t="shared" si="211"/>
        <v>121</v>
      </c>
      <c r="AA110" s="144">
        <f t="shared" si="205"/>
        <v>128</v>
      </c>
      <c r="AB110" s="145">
        <f t="shared" si="235"/>
        <v>123</v>
      </c>
      <c r="AC110" s="145">
        <f t="shared" si="235"/>
        <v>122</v>
      </c>
      <c r="AD110" s="145">
        <f t="shared" si="235"/>
        <v>122</v>
      </c>
      <c r="AE110" s="144">
        <f t="shared" si="235"/>
        <v>121</v>
      </c>
      <c r="AF110" s="144">
        <v>0</v>
      </c>
      <c r="AG110" s="144">
        <v>0</v>
      </c>
      <c r="AH110" s="144">
        <v>0</v>
      </c>
      <c r="AI110" s="144">
        <v>0</v>
      </c>
      <c r="AJ110" s="144">
        <v>0</v>
      </c>
    </row>
    <row r="111" spans="1:36" s="8" customFormat="1" ht="16.350000000000001" customHeight="1">
      <c r="A111" s="308" t="s">
        <v>621</v>
      </c>
      <c r="B111" s="233" t="s">
        <v>113</v>
      </c>
      <c r="C111" s="52" t="s">
        <v>114</v>
      </c>
      <c r="D111" s="53">
        <f>'[6]마을별 용수수요량'!D111</f>
        <v>0</v>
      </c>
      <c r="E111" s="53">
        <f>'[6]마을별 용수수요량'!E111</f>
        <v>0</v>
      </c>
      <c r="F111" s="53"/>
      <c r="G111" s="53"/>
      <c r="H111" s="53">
        <v>73</v>
      </c>
      <c r="I111" s="53">
        <v>167</v>
      </c>
      <c r="J111" s="53">
        <f t="shared" si="168"/>
        <v>73</v>
      </c>
      <c r="K111" s="53">
        <f t="shared" si="236"/>
        <v>171</v>
      </c>
      <c r="L111" s="54" t="s">
        <v>804</v>
      </c>
      <c r="M111" s="54" t="s">
        <v>622</v>
      </c>
      <c r="N111" s="54" t="s">
        <v>753</v>
      </c>
      <c r="O111" s="169" t="s">
        <v>1370</v>
      </c>
      <c r="P111" s="55">
        <v>2015</v>
      </c>
      <c r="Q111" s="163" t="str">
        <f t="shared" si="233"/>
        <v>지방</v>
      </c>
      <c r="R111" s="163" t="str">
        <f t="shared" ref="R111:U111" si="240">Q111</f>
        <v>지방</v>
      </c>
      <c r="S111" s="163" t="str">
        <f t="shared" si="240"/>
        <v>지방</v>
      </c>
      <c r="T111" s="163" t="str">
        <f t="shared" si="240"/>
        <v>지방</v>
      </c>
      <c r="U111" s="163" t="str">
        <f t="shared" si="240"/>
        <v>지방</v>
      </c>
      <c r="V111" s="135">
        <f t="shared" si="207"/>
        <v>171</v>
      </c>
      <c r="W111" s="135">
        <f t="shared" si="208"/>
        <v>164</v>
      </c>
      <c r="X111" s="135">
        <f t="shared" si="209"/>
        <v>164</v>
      </c>
      <c r="Y111" s="135">
        <f t="shared" si="210"/>
        <v>163</v>
      </c>
      <c r="Z111" s="136">
        <f t="shared" si="211"/>
        <v>162</v>
      </c>
      <c r="AA111" s="144">
        <f t="shared" si="205"/>
        <v>171</v>
      </c>
      <c r="AB111" s="145">
        <f t="shared" si="235"/>
        <v>164</v>
      </c>
      <c r="AC111" s="145">
        <f t="shared" si="235"/>
        <v>164</v>
      </c>
      <c r="AD111" s="145">
        <f t="shared" si="235"/>
        <v>163</v>
      </c>
      <c r="AE111" s="144">
        <f t="shared" si="235"/>
        <v>162</v>
      </c>
      <c r="AF111" s="144">
        <v>0</v>
      </c>
      <c r="AG111" s="144">
        <v>0</v>
      </c>
      <c r="AH111" s="144">
        <v>0</v>
      </c>
      <c r="AI111" s="144">
        <v>0</v>
      </c>
      <c r="AJ111" s="144">
        <v>0</v>
      </c>
    </row>
    <row r="112" spans="1:36" s="8" customFormat="1" ht="16.350000000000001" customHeight="1">
      <c r="A112" s="308" t="s">
        <v>621</v>
      </c>
      <c r="B112" s="330"/>
      <c r="C112" s="52" t="s">
        <v>115</v>
      </c>
      <c r="D112" s="53">
        <f>'[6]마을별 용수수요량'!D112</f>
        <v>0</v>
      </c>
      <c r="E112" s="53">
        <f>'[6]마을별 용수수요량'!E112</f>
        <v>0</v>
      </c>
      <c r="F112" s="53"/>
      <c r="G112" s="53"/>
      <c r="H112" s="53">
        <v>2</v>
      </c>
      <c r="I112" s="53">
        <v>4</v>
      </c>
      <c r="J112" s="53">
        <f t="shared" si="168"/>
        <v>2</v>
      </c>
      <c r="K112" s="53">
        <f t="shared" si="236"/>
        <v>4</v>
      </c>
      <c r="L112" s="54" t="s">
        <v>754</v>
      </c>
      <c r="M112" s="54" t="s">
        <v>754</v>
      </c>
      <c r="N112" s="54" t="s">
        <v>754</v>
      </c>
      <c r="O112" s="278"/>
      <c r="P112" s="55"/>
      <c r="Q112" s="163" t="str">
        <f t="shared" si="233"/>
        <v>미급수</v>
      </c>
      <c r="R112" s="163" t="str">
        <f t="shared" ref="R112:U112" si="241">Q112</f>
        <v>미급수</v>
      </c>
      <c r="S112" s="163" t="str">
        <f t="shared" si="241"/>
        <v>미급수</v>
      </c>
      <c r="T112" s="163" t="str">
        <f t="shared" si="241"/>
        <v>미급수</v>
      </c>
      <c r="U112" s="163" t="str">
        <f t="shared" si="241"/>
        <v>미급수</v>
      </c>
      <c r="V112" s="135">
        <f t="shared" si="207"/>
        <v>4</v>
      </c>
      <c r="W112" s="135">
        <f t="shared" si="208"/>
        <v>4</v>
      </c>
      <c r="X112" s="135">
        <f t="shared" si="209"/>
        <v>4</v>
      </c>
      <c r="Y112" s="135">
        <f t="shared" si="210"/>
        <v>4</v>
      </c>
      <c r="Z112" s="136">
        <f t="shared" si="211"/>
        <v>4</v>
      </c>
      <c r="AA112" s="144">
        <f t="shared" si="205"/>
        <v>4</v>
      </c>
      <c r="AB112" s="145">
        <f t="shared" si="235"/>
        <v>4</v>
      </c>
      <c r="AC112" s="145">
        <f t="shared" si="235"/>
        <v>4</v>
      </c>
      <c r="AD112" s="145">
        <f t="shared" si="235"/>
        <v>4</v>
      </c>
      <c r="AE112" s="144">
        <f t="shared" si="235"/>
        <v>4</v>
      </c>
      <c r="AF112" s="144">
        <v>0</v>
      </c>
      <c r="AG112" s="144">
        <v>0</v>
      </c>
      <c r="AH112" s="144">
        <v>0</v>
      </c>
      <c r="AI112" s="144">
        <v>0</v>
      </c>
      <c r="AJ112" s="144">
        <v>0</v>
      </c>
    </row>
    <row r="113" spans="1:36" ht="16.350000000000001" customHeight="1">
      <c r="A113" s="308" t="s">
        <v>621</v>
      </c>
      <c r="B113" s="312"/>
      <c r="C113" s="52" t="s">
        <v>316</v>
      </c>
      <c r="D113" s="53">
        <f>'[6]마을별 용수수요량'!D113</f>
        <v>0</v>
      </c>
      <c r="E113" s="53">
        <f>'[6]마을별 용수수요량'!E113</f>
        <v>0</v>
      </c>
      <c r="F113" s="53"/>
      <c r="G113" s="53"/>
      <c r="H113" s="53">
        <v>3</v>
      </c>
      <c r="I113" s="53">
        <v>5</v>
      </c>
      <c r="J113" s="53">
        <f t="shared" ref="J113:J180" si="242">H113</f>
        <v>3</v>
      </c>
      <c r="K113" s="53">
        <f t="shared" si="236"/>
        <v>5</v>
      </c>
      <c r="L113" s="54" t="s">
        <v>754</v>
      </c>
      <c r="M113" s="54" t="s">
        <v>754</v>
      </c>
      <c r="N113" s="54" t="s">
        <v>754</v>
      </c>
      <c r="O113" s="278"/>
      <c r="P113" s="55"/>
      <c r="Q113" s="163" t="str">
        <f t="shared" si="233"/>
        <v>미급수</v>
      </c>
      <c r="R113" s="163" t="str">
        <f t="shared" ref="R113:U113" si="243">Q113</f>
        <v>미급수</v>
      </c>
      <c r="S113" s="163" t="str">
        <f t="shared" si="243"/>
        <v>미급수</v>
      </c>
      <c r="T113" s="163" t="str">
        <f t="shared" si="243"/>
        <v>미급수</v>
      </c>
      <c r="U113" s="163" t="str">
        <f t="shared" si="243"/>
        <v>미급수</v>
      </c>
      <c r="V113" s="135">
        <f t="shared" si="207"/>
        <v>5</v>
      </c>
      <c r="W113" s="135">
        <f t="shared" si="208"/>
        <v>5</v>
      </c>
      <c r="X113" s="135">
        <f t="shared" si="209"/>
        <v>5</v>
      </c>
      <c r="Y113" s="135">
        <f t="shared" si="210"/>
        <v>5</v>
      </c>
      <c r="Z113" s="136">
        <f t="shared" si="211"/>
        <v>5</v>
      </c>
      <c r="AA113" s="144">
        <f t="shared" si="205"/>
        <v>5</v>
      </c>
      <c r="AB113" s="145">
        <f t="shared" si="235"/>
        <v>5</v>
      </c>
      <c r="AC113" s="145">
        <f t="shared" si="235"/>
        <v>5</v>
      </c>
      <c r="AD113" s="145">
        <f t="shared" si="235"/>
        <v>5</v>
      </c>
      <c r="AE113" s="144">
        <f t="shared" si="235"/>
        <v>5</v>
      </c>
      <c r="AF113" s="144">
        <v>0</v>
      </c>
      <c r="AG113" s="144">
        <v>0</v>
      </c>
      <c r="AH113" s="144">
        <v>0</v>
      </c>
      <c r="AI113" s="144">
        <v>0</v>
      </c>
      <c r="AJ113" s="144">
        <v>0</v>
      </c>
    </row>
    <row r="114" spans="1:36" ht="16.350000000000001" customHeight="1">
      <c r="A114" s="308" t="s">
        <v>621</v>
      </c>
      <c r="B114" s="52" t="s">
        <v>116</v>
      </c>
      <c r="C114" s="52" t="s">
        <v>117</v>
      </c>
      <c r="D114" s="53">
        <f>'[6]마을별 용수수요량'!D114</f>
        <v>0</v>
      </c>
      <c r="E114" s="53">
        <f>'[6]마을별 용수수요량'!E114</f>
        <v>0</v>
      </c>
      <c r="F114" s="53"/>
      <c r="G114" s="53"/>
      <c r="H114" s="53">
        <v>46</v>
      </c>
      <c r="I114" s="53">
        <v>98</v>
      </c>
      <c r="J114" s="135">
        <f t="shared" si="242"/>
        <v>46</v>
      </c>
      <c r="K114" s="135">
        <f t="shared" si="236"/>
        <v>100</v>
      </c>
      <c r="L114" s="54" t="s">
        <v>804</v>
      </c>
      <c r="M114" s="54" t="s">
        <v>622</v>
      </c>
      <c r="N114" s="54" t="s">
        <v>753</v>
      </c>
      <c r="O114" s="278" t="s">
        <v>1370</v>
      </c>
      <c r="P114" s="55">
        <v>2030</v>
      </c>
      <c r="Q114" s="163" t="s">
        <v>808</v>
      </c>
      <c r="R114" s="163" t="str">
        <f>Q114</f>
        <v>소규모</v>
      </c>
      <c r="S114" s="163" t="str">
        <f>R114</f>
        <v>소규모</v>
      </c>
      <c r="T114" s="163" t="s">
        <v>804</v>
      </c>
      <c r="U114" s="163" t="str">
        <f t="shared" ref="U114" si="244">T114</f>
        <v>지방</v>
      </c>
      <c r="V114" s="135">
        <f t="shared" si="207"/>
        <v>100</v>
      </c>
      <c r="W114" s="135">
        <f t="shared" si="208"/>
        <v>96</v>
      </c>
      <c r="X114" s="135">
        <f t="shared" si="209"/>
        <v>96</v>
      </c>
      <c r="Y114" s="135">
        <f t="shared" si="210"/>
        <v>95</v>
      </c>
      <c r="Z114" s="136">
        <f t="shared" si="211"/>
        <v>95</v>
      </c>
      <c r="AA114" s="144">
        <f t="shared" si="205"/>
        <v>100</v>
      </c>
      <c r="AB114" s="145">
        <f t="shared" si="235"/>
        <v>96</v>
      </c>
      <c r="AC114" s="145">
        <f t="shared" si="235"/>
        <v>96</v>
      </c>
      <c r="AD114" s="145">
        <f t="shared" si="235"/>
        <v>95</v>
      </c>
      <c r="AE114" s="144">
        <f t="shared" si="235"/>
        <v>95</v>
      </c>
      <c r="AF114" s="144">
        <v>0</v>
      </c>
      <c r="AG114" s="144">
        <v>0</v>
      </c>
      <c r="AH114" s="144">
        <v>0</v>
      </c>
      <c r="AI114" s="144">
        <v>0</v>
      </c>
      <c r="AJ114" s="144">
        <v>0</v>
      </c>
    </row>
    <row r="115" spans="1:36" ht="16.350000000000001" customHeight="1">
      <c r="A115" s="308" t="s">
        <v>621</v>
      </c>
      <c r="B115" s="52" t="s">
        <v>118</v>
      </c>
      <c r="C115" s="52" t="s">
        <v>119</v>
      </c>
      <c r="D115" s="53">
        <f>'[6]마을별 용수수요량'!D115</f>
        <v>0</v>
      </c>
      <c r="E115" s="53">
        <f>'[6]마을별 용수수요량'!E115</f>
        <v>0</v>
      </c>
      <c r="F115" s="53"/>
      <c r="G115" s="53"/>
      <c r="H115" s="53">
        <v>144</v>
      </c>
      <c r="I115" s="53">
        <v>288</v>
      </c>
      <c r="J115" s="135">
        <f t="shared" si="242"/>
        <v>144</v>
      </c>
      <c r="K115" s="135">
        <f t="shared" si="236"/>
        <v>294</v>
      </c>
      <c r="L115" s="54" t="s">
        <v>804</v>
      </c>
      <c r="M115" s="54" t="s">
        <v>622</v>
      </c>
      <c r="N115" s="54" t="s">
        <v>753</v>
      </c>
      <c r="O115" s="278" t="s">
        <v>1370</v>
      </c>
      <c r="P115" s="55">
        <v>2030</v>
      </c>
      <c r="Q115" s="163" t="s">
        <v>1174</v>
      </c>
      <c r="R115" s="163" t="str">
        <f>Q115</f>
        <v>마을</v>
      </c>
      <c r="S115" s="163" t="str">
        <f>R115</f>
        <v>마을</v>
      </c>
      <c r="T115" s="163" t="s">
        <v>804</v>
      </c>
      <c r="U115" s="163" t="str">
        <f t="shared" ref="U115" si="245">T115</f>
        <v>지방</v>
      </c>
      <c r="V115" s="135">
        <f t="shared" si="207"/>
        <v>294</v>
      </c>
      <c r="W115" s="135">
        <f t="shared" si="208"/>
        <v>282</v>
      </c>
      <c r="X115" s="135">
        <f t="shared" si="209"/>
        <v>281</v>
      </c>
      <c r="Y115" s="135">
        <f t="shared" si="210"/>
        <v>280</v>
      </c>
      <c r="Z115" s="136">
        <f t="shared" si="211"/>
        <v>278</v>
      </c>
      <c r="AA115" s="144">
        <f t="shared" si="205"/>
        <v>294</v>
      </c>
      <c r="AB115" s="145">
        <f t="shared" si="235"/>
        <v>282</v>
      </c>
      <c r="AC115" s="145">
        <f t="shared" si="235"/>
        <v>281</v>
      </c>
      <c r="AD115" s="145">
        <f t="shared" si="235"/>
        <v>280</v>
      </c>
      <c r="AE115" s="144">
        <f t="shared" si="235"/>
        <v>278</v>
      </c>
      <c r="AF115" s="144">
        <v>0</v>
      </c>
      <c r="AG115" s="144">
        <v>0</v>
      </c>
      <c r="AH115" s="144">
        <v>0</v>
      </c>
      <c r="AI115" s="144">
        <v>0</v>
      </c>
      <c r="AJ115" s="144">
        <v>0</v>
      </c>
    </row>
    <row r="116" spans="1:36" ht="16.350000000000001" customHeight="1">
      <c r="A116" s="308" t="s">
        <v>621</v>
      </c>
      <c r="B116" s="233" t="s">
        <v>120</v>
      </c>
      <c r="C116" s="52" t="s">
        <v>121</v>
      </c>
      <c r="D116" s="53">
        <f>'[6]마을별 용수수요량'!D116</f>
        <v>0</v>
      </c>
      <c r="E116" s="53">
        <f>'[6]마을별 용수수요량'!E116</f>
        <v>0</v>
      </c>
      <c r="F116" s="53"/>
      <c r="G116" s="53"/>
      <c r="H116" s="53">
        <v>20</v>
      </c>
      <c r="I116" s="53">
        <v>30</v>
      </c>
      <c r="J116" s="53">
        <f t="shared" si="242"/>
        <v>20</v>
      </c>
      <c r="K116" s="53">
        <f t="shared" si="236"/>
        <v>31</v>
      </c>
      <c r="L116" s="54" t="str">
        <f>M116</f>
        <v>소규모</v>
      </c>
      <c r="M116" s="54" t="s">
        <v>808</v>
      </c>
      <c r="N116" s="54" t="s">
        <v>812</v>
      </c>
      <c r="O116" s="278"/>
      <c r="P116" s="55">
        <v>2015</v>
      </c>
      <c r="Q116" s="163" t="str">
        <f t="shared" si="233"/>
        <v>소규모</v>
      </c>
      <c r="R116" s="163" t="str">
        <f t="shared" ref="R116:U116" si="246">Q116</f>
        <v>소규모</v>
      </c>
      <c r="S116" s="163" t="str">
        <f t="shared" si="246"/>
        <v>소규모</v>
      </c>
      <c r="T116" s="163" t="str">
        <f t="shared" si="246"/>
        <v>소규모</v>
      </c>
      <c r="U116" s="163" t="str">
        <f t="shared" si="246"/>
        <v>소규모</v>
      </c>
      <c r="V116" s="135">
        <f t="shared" si="207"/>
        <v>31</v>
      </c>
      <c r="W116" s="135">
        <f t="shared" si="208"/>
        <v>30</v>
      </c>
      <c r="X116" s="135">
        <f t="shared" si="209"/>
        <v>30</v>
      </c>
      <c r="Y116" s="135">
        <f t="shared" si="210"/>
        <v>30</v>
      </c>
      <c r="Z116" s="136">
        <f t="shared" si="211"/>
        <v>29</v>
      </c>
      <c r="AA116" s="144">
        <f t="shared" si="205"/>
        <v>31</v>
      </c>
      <c r="AB116" s="145">
        <f t="shared" si="235"/>
        <v>30</v>
      </c>
      <c r="AC116" s="145">
        <f t="shared" si="235"/>
        <v>30</v>
      </c>
      <c r="AD116" s="145">
        <f t="shared" si="235"/>
        <v>30</v>
      </c>
      <c r="AE116" s="144">
        <f t="shared" si="235"/>
        <v>29</v>
      </c>
      <c r="AF116" s="144">
        <v>0</v>
      </c>
      <c r="AG116" s="144">
        <v>0</v>
      </c>
      <c r="AH116" s="144">
        <v>0</v>
      </c>
      <c r="AI116" s="144">
        <v>0</v>
      </c>
      <c r="AJ116" s="144">
        <v>0</v>
      </c>
    </row>
    <row r="117" spans="1:36" ht="16.350000000000001" customHeight="1">
      <c r="A117" s="308" t="s">
        <v>621</v>
      </c>
      <c r="B117" s="330"/>
      <c r="C117" s="52" t="s">
        <v>764</v>
      </c>
      <c r="D117" s="53">
        <f>'[6]마을별 용수수요량'!D117</f>
        <v>0</v>
      </c>
      <c r="E117" s="53">
        <f>'[6]마을별 용수수요량'!E117</f>
        <v>0</v>
      </c>
      <c r="F117" s="53"/>
      <c r="G117" s="53"/>
      <c r="H117" s="53">
        <v>31</v>
      </c>
      <c r="I117" s="53">
        <v>65</v>
      </c>
      <c r="J117" s="53">
        <f t="shared" si="242"/>
        <v>31</v>
      </c>
      <c r="K117" s="53">
        <f t="shared" si="236"/>
        <v>66</v>
      </c>
      <c r="L117" s="54" t="str">
        <f>M117</f>
        <v>소규모</v>
      </c>
      <c r="M117" s="54" t="s">
        <v>808</v>
      </c>
      <c r="N117" s="54" t="s">
        <v>813</v>
      </c>
      <c r="O117" s="278"/>
      <c r="P117" s="55">
        <v>2015</v>
      </c>
      <c r="Q117" s="163" t="str">
        <f t="shared" si="233"/>
        <v>소규모</v>
      </c>
      <c r="R117" s="163" t="str">
        <f t="shared" ref="R117:U117" si="247">Q117</f>
        <v>소규모</v>
      </c>
      <c r="S117" s="163" t="str">
        <f t="shared" si="247"/>
        <v>소규모</v>
      </c>
      <c r="T117" s="163" t="str">
        <f t="shared" si="247"/>
        <v>소규모</v>
      </c>
      <c r="U117" s="163" t="str">
        <f t="shared" si="247"/>
        <v>소규모</v>
      </c>
      <c r="V117" s="135">
        <f t="shared" si="207"/>
        <v>66</v>
      </c>
      <c r="W117" s="135">
        <f t="shared" si="208"/>
        <v>63</v>
      </c>
      <c r="X117" s="135">
        <f t="shared" si="209"/>
        <v>63</v>
      </c>
      <c r="Y117" s="135">
        <f t="shared" si="210"/>
        <v>63</v>
      </c>
      <c r="Z117" s="136">
        <f t="shared" si="211"/>
        <v>62</v>
      </c>
      <c r="AA117" s="144">
        <f t="shared" si="205"/>
        <v>66</v>
      </c>
      <c r="AB117" s="145">
        <f t="shared" si="235"/>
        <v>63</v>
      </c>
      <c r="AC117" s="145">
        <f t="shared" si="235"/>
        <v>63</v>
      </c>
      <c r="AD117" s="145">
        <f t="shared" si="235"/>
        <v>63</v>
      </c>
      <c r="AE117" s="144">
        <f t="shared" si="235"/>
        <v>62</v>
      </c>
      <c r="AF117" s="144"/>
      <c r="AG117" s="144"/>
      <c r="AH117" s="144"/>
      <c r="AI117" s="144"/>
      <c r="AJ117" s="144"/>
    </row>
    <row r="118" spans="1:36" ht="16.350000000000001" customHeight="1">
      <c r="A118" s="308" t="s">
        <v>621</v>
      </c>
      <c r="B118" s="312"/>
      <c r="C118" s="52" t="s">
        <v>765</v>
      </c>
      <c r="D118" s="53">
        <f>'[6]마을별 용수수요량'!D118</f>
        <v>0</v>
      </c>
      <c r="E118" s="53">
        <f>'[6]마을별 용수수요량'!E118</f>
        <v>0</v>
      </c>
      <c r="F118" s="53"/>
      <c r="G118" s="53"/>
      <c r="H118" s="53">
        <v>4</v>
      </c>
      <c r="I118" s="53">
        <v>12</v>
      </c>
      <c r="J118" s="53">
        <f t="shared" si="242"/>
        <v>4</v>
      </c>
      <c r="K118" s="53">
        <f t="shared" si="236"/>
        <v>12</v>
      </c>
      <c r="L118" s="54" t="s">
        <v>754</v>
      </c>
      <c r="M118" s="54" t="s">
        <v>754</v>
      </c>
      <c r="N118" s="54" t="s">
        <v>754</v>
      </c>
      <c r="O118" s="278"/>
      <c r="P118" s="55"/>
      <c r="Q118" s="163" t="str">
        <f t="shared" si="233"/>
        <v>미급수</v>
      </c>
      <c r="R118" s="163" t="str">
        <f t="shared" ref="R118:U119" si="248">Q118</f>
        <v>미급수</v>
      </c>
      <c r="S118" s="163" t="str">
        <f t="shared" si="248"/>
        <v>미급수</v>
      </c>
      <c r="T118" s="163" t="str">
        <f t="shared" si="248"/>
        <v>미급수</v>
      </c>
      <c r="U118" s="163" t="str">
        <f t="shared" si="248"/>
        <v>미급수</v>
      </c>
      <c r="V118" s="135">
        <f t="shared" si="207"/>
        <v>12</v>
      </c>
      <c r="W118" s="135">
        <f t="shared" si="208"/>
        <v>12</v>
      </c>
      <c r="X118" s="135">
        <f t="shared" si="209"/>
        <v>11</v>
      </c>
      <c r="Y118" s="135">
        <f t="shared" si="210"/>
        <v>11</v>
      </c>
      <c r="Z118" s="136">
        <f t="shared" si="211"/>
        <v>11</v>
      </c>
      <c r="AA118" s="144">
        <f t="shared" si="205"/>
        <v>12</v>
      </c>
      <c r="AB118" s="145">
        <f t="shared" si="235"/>
        <v>12</v>
      </c>
      <c r="AC118" s="145">
        <f t="shared" si="235"/>
        <v>11</v>
      </c>
      <c r="AD118" s="145">
        <f t="shared" si="235"/>
        <v>11</v>
      </c>
      <c r="AE118" s="144">
        <f t="shared" si="235"/>
        <v>11</v>
      </c>
      <c r="AF118" s="144">
        <v>0</v>
      </c>
      <c r="AG118" s="144">
        <v>0</v>
      </c>
      <c r="AH118" s="144">
        <v>0</v>
      </c>
      <c r="AI118" s="144">
        <v>0</v>
      </c>
      <c r="AJ118" s="144">
        <v>0</v>
      </c>
    </row>
    <row r="119" spans="1:36" ht="16.350000000000001" customHeight="1">
      <c r="A119" s="308" t="s">
        <v>621</v>
      </c>
      <c r="B119" s="233" t="s">
        <v>122</v>
      </c>
      <c r="C119" s="52" t="s">
        <v>123</v>
      </c>
      <c r="D119" s="53">
        <f>'[6]마을별 용수수요량'!D119</f>
        <v>0</v>
      </c>
      <c r="E119" s="53">
        <f>'[6]마을별 용수수요량'!E119</f>
        <v>0</v>
      </c>
      <c r="F119" s="53"/>
      <c r="G119" s="53"/>
      <c r="H119" s="53">
        <f>161-2</f>
        <v>159</v>
      </c>
      <c r="I119" s="53">
        <v>270</v>
      </c>
      <c r="J119" s="135">
        <f t="shared" si="242"/>
        <v>159</v>
      </c>
      <c r="K119" s="135">
        <f t="shared" si="236"/>
        <v>276</v>
      </c>
      <c r="L119" s="54" t="s">
        <v>804</v>
      </c>
      <c r="M119" s="54" t="s">
        <v>622</v>
      </c>
      <c r="N119" s="54" t="s">
        <v>753</v>
      </c>
      <c r="O119" s="278" t="s">
        <v>1370</v>
      </c>
      <c r="P119" s="55">
        <v>2030</v>
      </c>
      <c r="Q119" s="163" t="s">
        <v>1174</v>
      </c>
      <c r="R119" s="163" t="str">
        <f>Q119</f>
        <v>마을</v>
      </c>
      <c r="S119" s="163" t="str">
        <f>R119</f>
        <v>마을</v>
      </c>
      <c r="T119" s="163" t="s">
        <v>804</v>
      </c>
      <c r="U119" s="163" t="str">
        <f t="shared" si="248"/>
        <v>지방</v>
      </c>
      <c r="V119" s="135">
        <f t="shared" si="207"/>
        <v>276</v>
      </c>
      <c r="W119" s="135">
        <f t="shared" si="208"/>
        <v>265</v>
      </c>
      <c r="X119" s="135">
        <f t="shared" si="209"/>
        <v>264</v>
      </c>
      <c r="Y119" s="135">
        <f t="shared" si="210"/>
        <v>263</v>
      </c>
      <c r="Z119" s="136">
        <f t="shared" si="211"/>
        <v>261</v>
      </c>
      <c r="AA119" s="144">
        <f t="shared" si="205"/>
        <v>276</v>
      </c>
      <c r="AB119" s="145">
        <f t="shared" si="235"/>
        <v>265</v>
      </c>
      <c r="AC119" s="145">
        <f t="shared" si="235"/>
        <v>264</v>
      </c>
      <c r="AD119" s="145">
        <f t="shared" si="235"/>
        <v>263</v>
      </c>
      <c r="AE119" s="144">
        <f t="shared" si="235"/>
        <v>261</v>
      </c>
      <c r="AF119" s="144">
        <v>0</v>
      </c>
      <c r="AG119" s="144">
        <v>0</v>
      </c>
      <c r="AH119" s="144">
        <v>0</v>
      </c>
      <c r="AI119" s="144">
        <v>0</v>
      </c>
      <c r="AJ119" s="144">
        <v>0</v>
      </c>
    </row>
    <row r="120" spans="1:36" ht="16.350000000000001" customHeight="1">
      <c r="A120" s="308" t="s">
        <v>621</v>
      </c>
      <c r="B120" s="312"/>
      <c r="C120" s="52" t="s">
        <v>124</v>
      </c>
      <c r="D120" s="53">
        <f>'[6]마을별 용수수요량'!D120</f>
        <v>0</v>
      </c>
      <c r="E120" s="53">
        <f>'[6]마을별 용수수요량'!E120</f>
        <v>0</v>
      </c>
      <c r="F120" s="53"/>
      <c r="G120" s="53"/>
      <c r="H120" s="53">
        <v>10</v>
      </c>
      <c r="I120" s="53">
        <v>21</v>
      </c>
      <c r="J120" s="53">
        <f t="shared" si="242"/>
        <v>10</v>
      </c>
      <c r="K120" s="53">
        <f t="shared" si="236"/>
        <v>21</v>
      </c>
      <c r="L120" s="54" t="s">
        <v>754</v>
      </c>
      <c r="M120" s="54" t="s">
        <v>754</v>
      </c>
      <c r="N120" s="54" t="s">
        <v>754</v>
      </c>
      <c r="O120" s="278"/>
      <c r="P120" s="55"/>
      <c r="Q120" s="163" t="str">
        <f t="shared" si="233"/>
        <v>미급수</v>
      </c>
      <c r="R120" s="163" t="str">
        <f t="shared" ref="R120:U122" si="249">Q120</f>
        <v>미급수</v>
      </c>
      <c r="S120" s="163" t="str">
        <f t="shared" si="249"/>
        <v>미급수</v>
      </c>
      <c r="T120" s="163" t="str">
        <f t="shared" si="249"/>
        <v>미급수</v>
      </c>
      <c r="U120" s="163" t="str">
        <f t="shared" si="249"/>
        <v>미급수</v>
      </c>
      <c r="V120" s="135">
        <f t="shared" si="207"/>
        <v>21</v>
      </c>
      <c r="W120" s="135">
        <f t="shared" si="208"/>
        <v>20</v>
      </c>
      <c r="X120" s="135">
        <f t="shared" si="209"/>
        <v>20</v>
      </c>
      <c r="Y120" s="135">
        <f t="shared" si="210"/>
        <v>20</v>
      </c>
      <c r="Z120" s="136">
        <f t="shared" si="211"/>
        <v>20</v>
      </c>
      <c r="AA120" s="144">
        <f t="shared" si="205"/>
        <v>21</v>
      </c>
      <c r="AB120" s="145">
        <f t="shared" si="235"/>
        <v>20</v>
      </c>
      <c r="AC120" s="145">
        <f t="shared" si="235"/>
        <v>20</v>
      </c>
      <c r="AD120" s="145">
        <f t="shared" si="235"/>
        <v>20</v>
      </c>
      <c r="AE120" s="144">
        <f t="shared" si="235"/>
        <v>20</v>
      </c>
      <c r="AF120" s="144">
        <v>0</v>
      </c>
      <c r="AG120" s="144">
        <v>0</v>
      </c>
      <c r="AH120" s="144">
        <v>0</v>
      </c>
      <c r="AI120" s="144">
        <v>0</v>
      </c>
      <c r="AJ120" s="144">
        <v>0</v>
      </c>
    </row>
    <row r="121" spans="1:36" ht="16.350000000000001" customHeight="1">
      <c r="A121" s="308" t="s">
        <v>621</v>
      </c>
      <c r="B121" s="52" t="s">
        <v>1459</v>
      </c>
      <c r="C121" s="52" t="s">
        <v>125</v>
      </c>
      <c r="D121" s="53">
        <f>'[6]마을별 용수수요량'!D121</f>
        <v>0</v>
      </c>
      <c r="E121" s="53">
        <f>'[6]마을별 용수수요량'!E121</f>
        <v>0</v>
      </c>
      <c r="F121" s="53"/>
      <c r="G121" s="53"/>
      <c r="H121" s="53">
        <v>13</v>
      </c>
      <c r="I121" s="53">
        <v>25</v>
      </c>
      <c r="J121" s="135">
        <f t="shared" si="242"/>
        <v>13</v>
      </c>
      <c r="K121" s="135">
        <f t="shared" si="236"/>
        <v>26</v>
      </c>
      <c r="L121" s="54" t="s">
        <v>804</v>
      </c>
      <c r="M121" s="54" t="s">
        <v>622</v>
      </c>
      <c r="N121" s="54" t="s">
        <v>753</v>
      </c>
      <c r="O121" s="278" t="s">
        <v>1370</v>
      </c>
      <c r="P121" s="55">
        <v>2030</v>
      </c>
      <c r="Q121" s="163" t="s">
        <v>808</v>
      </c>
      <c r="R121" s="163" t="str">
        <f t="shared" ref="R121:U123" si="250">Q121</f>
        <v>소규모</v>
      </c>
      <c r="S121" s="163" t="str">
        <f t="shared" si="250"/>
        <v>소규모</v>
      </c>
      <c r="T121" s="163" t="s">
        <v>804</v>
      </c>
      <c r="U121" s="163" t="str">
        <f t="shared" si="249"/>
        <v>지방</v>
      </c>
      <c r="V121" s="135">
        <f t="shared" si="207"/>
        <v>26</v>
      </c>
      <c r="W121" s="135">
        <f t="shared" si="208"/>
        <v>25</v>
      </c>
      <c r="X121" s="135">
        <f t="shared" si="209"/>
        <v>25</v>
      </c>
      <c r="Y121" s="135">
        <f t="shared" si="210"/>
        <v>25</v>
      </c>
      <c r="Z121" s="136">
        <f t="shared" si="211"/>
        <v>25</v>
      </c>
      <c r="AA121" s="144">
        <f t="shared" si="205"/>
        <v>26</v>
      </c>
      <c r="AB121" s="145">
        <f t="shared" si="235"/>
        <v>25</v>
      </c>
      <c r="AC121" s="145">
        <f t="shared" si="235"/>
        <v>25</v>
      </c>
      <c r="AD121" s="145">
        <f t="shared" si="235"/>
        <v>25</v>
      </c>
      <c r="AE121" s="144">
        <f t="shared" si="235"/>
        <v>25</v>
      </c>
      <c r="AF121" s="144">
        <v>0</v>
      </c>
      <c r="AG121" s="144">
        <v>0</v>
      </c>
      <c r="AH121" s="144">
        <v>0</v>
      </c>
      <c r="AI121" s="144">
        <v>0</v>
      </c>
      <c r="AJ121" s="144">
        <v>0</v>
      </c>
    </row>
    <row r="122" spans="1:36" ht="16.350000000000001" customHeight="1">
      <c r="A122" s="308" t="s">
        <v>621</v>
      </c>
      <c r="B122" s="52" t="s">
        <v>126</v>
      </c>
      <c r="C122" s="52" t="s">
        <v>127</v>
      </c>
      <c r="D122" s="53">
        <f>'[6]마을별 용수수요량'!D122</f>
        <v>0</v>
      </c>
      <c r="E122" s="53">
        <f>'[6]마을별 용수수요량'!E122</f>
        <v>0</v>
      </c>
      <c r="F122" s="53"/>
      <c r="G122" s="53"/>
      <c r="H122" s="53">
        <v>56</v>
      </c>
      <c r="I122" s="53">
        <v>98</v>
      </c>
      <c r="J122" s="135">
        <f t="shared" si="242"/>
        <v>56</v>
      </c>
      <c r="K122" s="135">
        <f t="shared" si="236"/>
        <v>100</v>
      </c>
      <c r="L122" s="54" t="s">
        <v>1225</v>
      </c>
      <c r="M122" s="54" t="s">
        <v>1225</v>
      </c>
      <c r="N122" s="54" t="s">
        <v>1226</v>
      </c>
      <c r="O122" s="278"/>
      <c r="P122" s="55">
        <v>2015</v>
      </c>
      <c r="Q122" s="163" t="s">
        <v>1225</v>
      </c>
      <c r="R122" s="163" t="str">
        <f t="shared" si="250"/>
        <v>마을</v>
      </c>
      <c r="S122" s="163" t="str">
        <f t="shared" si="250"/>
        <v>마을</v>
      </c>
      <c r="T122" s="163" t="str">
        <f t="shared" si="250"/>
        <v>마을</v>
      </c>
      <c r="U122" s="163" t="str">
        <f t="shared" si="249"/>
        <v>마을</v>
      </c>
      <c r="V122" s="135">
        <f t="shared" si="207"/>
        <v>100</v>
      </c>
      <c r="W122" s="135">
        <f t="shared" si="208"/>
        <v>96</v>
      </c>
      <c r="X122" s="135">
        <f t="shared" si="209"/>
        <v>96</v>
      </c>
      <c r="Y122" s="135">
        <f t="shared" si="210"/>
        <v>95</v>
      </c>
      <c r="Z122" s="136">
        <f t="shared" si="211"/>
        <v>95</v>
      </c>
      <c r="AA122" s="144">
        <f t="shared" si="205"/>
        <v>100</v>
      </c>
      <c r="AB122" s="145">
        <f t="shared" si="235"/>
        <v>96</v>
      </c>
      <c r="AC122" s="145">
        <f t="shared" si="235"/>
        <v>96</v>
      </c>
      <c r="AD122" s="145">
        <f t="shared" si="235"/>
        <v>95</v>
      </c>
      <c r="AE122" s="144">
        <f t="shared" si="235"/>
        <v>95</v>
      </c>
      <c r="AF122" s="144">
        <v>0</v>
      </c>
      <c r="AG122" s="144">
        <v>0</v>
      </c>
      <c r="AH122" s="144">
        <v>0</v>
      </c>
      <c r="AI122" s="144">
        <v>0</v>
      </c>
      <c r="AJ122" s="144">
        <v>0</v>
      </c>
    </row>
    <row r="123" spans="1:36" ht="16.350000000000001" customHeight="1">
      <c r="A123" s="308" t="s">
        <v>621</v>
      </c>
      <c r="B123" s="233" t="s">
        <v>128</v>
      </c>
      <c r="C123" s="52" t="s">
        <v>317</v>
      </c>
      <c r="D123" s="53">
        <f>'[6]마을별 용수수요량'!D123</f>
        <v>0</v>
      </c>
      <c r="E123" s="53">
        <f>'[6]마을별 용수수요량'!E123</f>
        <v>0</v>
      </c>
      <c r="F123" s="53"/>
      <c r="G123" s="53"/>
      <c r="H123" s="53">
        <v>46</v>
      </c>
      <c r="I123" s="53">
        <v>96</v>
      </c>
      <c r="J123" s="135">
        <f t="shared" si="242"/>
        <v>46</v>
      </c>
      <c r="K123" s="135">
        <f t="shared" si="236"/>
        <v>98</v>
      </c>
      <c r="L123" s="54" t="s">
        <v>1227</v>
      </c>
      <c r="M123" s="54" t="s">
        <v>1227</v>
      </c>
      <c r="N123" s="54" t="s">
        <v>1228</v>
      </c>
      <c r="O123" s="278"/>
      <c r="P123" s="55">
        <v>2015</v>
      </c>
      <c r="Q123" s="163" t="s">
        <v>808</v>
      </c>
      <c r="R123" s="163" t="str">
        <f t="shared" si="250"/>
        <v>소규모</v>
      </c>
      <c r="S123" s="163" t="str">
        <f t="shared" si="250"/>
        <v>소규모</v>
      </c>
      <c r="T123" s="163" t="str">
        <f t="shared" si="250"/>
        <v>소규모</v>
      </c>
      <c r="U123" s="163" t="str">
        <f t="shared" si="250"/>
        <v>소규모</v>
      </c>
      <c r="V123" s="135">
        <f t="shared" si="207"/>
        <v>98</v>
      </c>
      <c r="W123" s="135">
        <f t="shared" si="208"/>
        <v>94</v>
      </c>
      <c r="X123" s="135">
        <f t="shared" si="209"/>
        <v>94</v>
      </c>
      <c r="Y123" s="135">
        <f t="shared" si="210"/>
        <v>93</v>
      </c>
      <c r="Z123" s="136">
        <f t="shared" si="211"/>
        <v>93</v>
      </c>
      <c r="AA123" s="144">
        <f t="shared" si="205"/>
        <v>98</v>
      </c>
      <c r="AB123" s="145">
        <f t="shared" ref="AB123:AE136" si="251">ROUND(AB$106*$AA123/$AA$106,0)</f>
        <v>94</v>
      </c>
      <c r="AC123" s="145">
        <f t="shared" si="251"/>
        <v>94</v>
      </c>
      <c r="AD123" s="145">
        <f t="shared" si="251"/>
        <v>93</v>
      </c>
      <c r="AE123" s="144">
        <f t="shared" si="251"/>
        <v>93</v>
      </c>
      <c r="AF123" s="144">
        <v>0</v>
      </c>
      <c r="AG123" s="144">
        <v>0</v>
      </c>
      <c r="AH123" s="144">
        <v>0</v>
      </c>
      <c r="AI123" s="144">
        <v>0</v>
      </c>
      <c r="AJ123" s="144">
        <v>0</v>
      </c>
    </row>
    <row r="124" spans="1:36" ht="16.350000000000001" customHeight="1">
      <c r="A124" s="308" t="s">
        <v>621</v>
      </c>
      <c r="B124" s="330"/>
      <c r="C124" s="52" t="s">
        <v>318</v>
      </c>
      <c r="D124" s="53">
        <f>'[6]마을별 용수수요량'!D124</f>
        <v>0</v>
      </c>
      <c r="E124" s="53">
        <f>'[6]마을별 용수수요량'!E124</f>
        <v>0</v>
      </c>
      <c r="F124" s="53"/>
      <c r="G124" s="53"/>
      <c r="H124" s="53">
        <v>3</v>
      </c>
      <c r="I124" s="53">
        <v>5</v>
      </c>
      <c r="J124" s="53">
        <f t="shared" si="242"/>
        <v>3</v>
      </c>
      <c r="K124" s="53">
        <f t="shared" si="236"/>
        <v>5</v>
      </c>
      <c r="L124" s="54" t="s">
        <v>754</v>
      </c>
      <c r="M124" s="54" t="s">
        <v>754</v>
      </c>
      <c r="N124" s="54" t="s">
        <v>754</v>
      </c>
      <c r="O124" s="278"/>
      <c r="P124" s="55"/>
      <c r="Q124" s="163" t="str">
        <f t="shared" si="233"/>
        <v>미급수</v>
      </c>
      <c r="R124" s="163" t="str">
        <f t="shared" ref="R124:U124" si="252">Q124</f>
        <v>미급수</v>
      </c>
      <c r="S124" s="163" t="str">
        <f t="shared" si="252"/>
        <v>미급수</v>
      </c>
      <c r="T124" s="163" t="str">
        <f t="shared" si="252"/>
        <v>미급수</v>
      </c>
      <c r="U124" s="163" t="str">
        <f t="shared" si="252"/>
        <v>미급수</v>
      </c>
      <c r="V124" s="135">
        <f t="shared" si="207"/>
        <v>5</v>
      </c>
      <c r="W124" s="135">
        <f t="shared" si="208"/>
        <v>5</v>
      </c>
      <c r="X124" s="135">
        <f t="shared" si="209"/>
        <v>5</v>
      </c>
      <c r="Y124" s="135">
        <f t="shared" si="210"/>
        <v>5</v>
      </c>
      <c r="Z124" s="136">
        <f t="shared" si="211"/>
        <v>5</v>
      </c>
      <c r="AA124" s="144">
        <f t="shared" si="205"/>
        <v>5</v>
      </c>
      <c r="AB124" s="145">
        <f t="shared" si="251"/>
        <v>5</v>
      </c>
      <c r="AC124" s="145">
        <f t="shared" si="251"/>
        <v>5</v>
      </c>
      <c r="AD124" s="145">
        <f t="shared" si="251"/>
        <v>5</v>
      </c>
      <c r="AE124" s="144">
        <f t="shared" si="251"/>
        <v>5</v>
      </c>
      <c r="AF124" s="144">
        <v>0</v>
      </c>
      <c r="AG124" s="144">
        <v>0</v>
      </c>
      <c r="AH124" s="144">
        <v>0</v>
      </c>
      <c r="AI124" s="144">
        <v>0</v>
      </c>
      <c r="AJ124" s="144">
        <v>0</v>
      </c>
    </row>
    <row r="125" spans="1:36" ht="16.350000000000001" customHeight="1">
      <c r="A125" s="308" t="s">
        <v>621</v>
      </c>
      <c r="B125" s="330"/>
      <c r="C125" s="52" t="s">
        <v>319</v>
      </c>
      <c r="D125" s="53">
        <f>'[6]마을별 용수수요량'!D125</f>
        <v>0</v>
      </c>
      <c r="E125" s="53">
        <f>'[6]마을별 용수수요량'!E125</f>
        <v>0</v>
      </c>
      <c r="F125" s="53"/>
      <c r="G125" s="53"/>
      <c r="H125" s="53">
        <v>15</v>
      </c>
      <c r="I125" s="53">
        <v>37</v>
      </c>
      <c r="J125" s="135">
        <f t="shared" si="242"/>
        <v>15</v>
      </c>
      <c r="K125" s="135">
        <f t="shared" si="236"/>
        <v>38</v>
      </c>
      <c r="L125" s="54" t="s">
        <v>754</v>
      </c>
      <c r="M125" s="54" t="s">
        <v>754</v>
      </c>
      <c r="N125" s="54" t="s">
        <v>754</v>
      </c>
      <c r="O125" s="278"/>
      <c r="P125" s="55"/>
      <c r="Q125" s="163" t="str">
        <f t="shared" si="233"/>
        <v>미급수</v>
      </c>
      <c r="R125" s="163" t="str">
        <f t="shared" ref="R125" si="253">Q125</f>
        <v>미급수</v>
      </c>
      <c r="S125" s="163" t="str">
        <f t="shared" ref="S125" si="254">R125</f>
        <v>미급수</v>
      </c>
      <c r="T125" s="163" t="str">
        <f t="shared" ref="T125" si="255">S125</f>
        <v>미급수</v>
      </c>
      <c r="U125" s="163" t="str">
        <f t="shared" ref="U125" si="256">T125</f>
        <v>미급수</v>
      </c>
      <c r="V125" s="135">
        <f t="shared" si="207"/>
        <v>38</v>
      </c>
      <c r="W125" s="135">
        <f t="shared" si="208"/>
        <v>36</v>
      </c>
      <c r="X125" s="135">
        <f t="shared" si="209"/>
        <v>36</v>
      </c>
      <c r="Y125" s="135">
        <f t="shared" si="210"/>
        <v>36</v>
      </c>
      <c r="Z125" s="136">
        <f t="shared" si="211"/>
        <v>36</v>
      </c>
      <c r="AA125" s="144">
        <f t="shared" si="205"/>
        <v>38</v>
      </c>
      <c r="AB125" s="145">
        <f t="shared" si="251"/>
        <v>36</v>
      </c>
      <c r="AC125" s="145">
        <f t="shared" si="251"/>
        <v>36</v>
      </c>
      <c r="AD125" s="145">
        <f t="shared" si="251"/>
        <v>36</v>
      </c>
      <c r="AE125" s="144">
        <f t="shared" si="251"/>
        <v>36</v>
      </c>
      <c r="AF125" s="144">
        <v>0</v>
      </c>
      <c r="AG125" s="144">
        <v>0</v>
      </c>
      <c r="AH125" s="144">
        <v>0</v>
      </c>
      <c r="AI125" s="144">
        <v>0</v>
      </c>
      <c r="AJ125" s="144">
        <v>0</v>
      </c>
    </row>
    <row r="126" spans="1:36" ht="16.350000000000001" customHeight="1">
      <c r="A126" s="308" t="s">
        <v>621</v>
      </c>
      <c r="B126" s="330"/>
      <c r="C126" s="52" t="s">
        <v>320</v>
      </c>
      <c r="D126" s="53">
        <f>'[6]마을별 용수수요량'!D126</f>
        <v>0</v>
      </c>
      <c r="E126" s="53">
        <f>'[6]마을별 용수수요량'!E126</f>
        <v>0</v>
      </c>
      <c r="F126" s="53"/>
      <c r="G126" s="53"/>
      <c r="H126" s="53">
        <v>9</v>
      </c>
      <c r="I126" s="53">
        <v>12</v>
      </c>
      <c r="J126" s="135">
        <f t="shared" si="242"/>
        <v>9</v>
      </c>
      <c r="K126" s="135">
        <f t="shared" si="236"/>
        <v>12</v>
      </c>
      <c r="L126" s="54" t="s">
        <v>1227</v>
      </c>
      <c r="M126" s="54" t="s">
        <v>1227</v>
      </c>
      <c r="N126" s="54" t="s">
        <v>1229</v>
      </c>
      <c r="O126" s="278"/>
      <c r="P126" s="55">
        <v>2015</v>
      </c>
      <c r="Q126" s="163" t="s">
        <v>808</v>
      </c>
      <c r="R126" s="163" t="str">
        <f>Q126</f>
        <v>소규모</v>
      </c>
      <c r="S126" s="163" t="str">
        <f>R126</f>
        <v>소규모</v>
      </c>
      <c r="T126" s="163" t="str">
        <f>S126</f>
        <v>소규모</v>
      </c>
      <c r="U126" s="163" t="str">
        <f>T126</f>
        <v>소규모</v>
      </c>
      <c r="V126" s="135">
        <f t="shared" si="207"/>
        <v>12</v>
      </c>
      <c r="W126" s="135">
        <f t="shared" si="208"/>
        <v>12</v>
      </c>
      <c r="X126" s="135">
        <f t="shared" si="209"/>
        <v>11</v>
      </c>
      <c r="Y126" s="135">
        <f t="shared" si="210"/>
        <v>11</v>
      </c>
      <c r="Z126" s="136">
        <f t="shared" si="211"/>
        <v>11</v>
      </c>
      <c r="AA126" s="144">
        <f t="shared" si="205"/>
        <v>12</v>
      </c>
      <c r="AB126" s="145">
        <f t="shared" si="251"/>
        <v>12</v>
      </c>
      <c r="AC126" s="145">
        <f t="shared" si="251"/>
        <v>11</v>
      </c>
      <c r="AD126" s="145">
        <f t="shared" si="251"/>
        <v>11</v>
      </c>
      <c r="AE126" s="144">
        <f t="shared" si="251"/>
        <v>11</v>
      </c>
      <c r="AF126" s="144">
        <v>0</v>
      </c>
      <c r="AG126" s="144">
        <v>0</v>
      </c>
      <c r="AH126" s="144">
        <v>0</v>
      </c>
      <c r="AI126" s="144">
        <v>0</v>
      </c>
      <c r="AJ126" s="144">
        <v>0</v>
      </c>
    </row>
    <row r="127" spans="1:36" ht="16.350000000000001" customHeight="1">
      <c r="A127" s="308" t="s">
        <v>621</v>
      </c>
      <c r="B127" s="312"/>
      <c r="C127" s="52" t="s">
        <v>321</v>
      </c>
      <c r="D127" s="53">
        <f>'[6]마을별 용수수요량'!D127</f>
        <v>0</v>
      </c>
      <c r="E127" s="53">
        <f>'[6]마을별 용수수요량'!E127</f>
        <v>0</v>
      </c>
      <c r="F127" s="53"/>
      <c r="G127" s="53"/>
      <c r="H127" s="53">
        <v>6</v>
      </c>
      <c r="I127" s="53">
        <v>10</v>
      </c>
      <c r="J127" s="53">
        <f t="shared" si="242"/>
        <v>6</v>
      </c>
      <c r="K127" s="53">
        <f t="shared" si="236"/>
        <v>10</v>
      </c>
      <c r="L127" s="54" t="s">
        <v>754</v>
      </c>
      <c r="M127" s="54" t="s">
        <v>754</v>
      </c>
      <c r="N127" s="54" t="s">
        <v>754</v>
      </c>
      <c r="O127" s="278"/>
      <c r="P127" s="55"/>
      <c r="Q127" s="163" t="str">
        <f t="shared" si="233"/>
        <v>미급수</v>
      </c>
      <c r="R127" s="163" t="str">
        <f t="shared" ref="R127:U127" si="257">Q127</f>
        <v>미급수</v>
      </c>
      <c r="S127" s="163" t="str">
        <f t="shared" si="257"/>
        <v>미급수</v>
      </c>
      <c r="T127" s="163" t="str">
        <f t="shared" si="257"/>
        <v>미급수</v>
      </c>
      <c r="U127" s="163" t="str">
        <f t="shared" si="257"/>
        <v>미급수</v>
      </c>
      <c r="V127" s="135">
        <f t="shared" si="207"/>
        <v>10</v>
      </c>
      <c r="W127" s="135">
        <f t="shared" si="208"/>
        <v>10</v>
      </c>
      <c r="X127" s="135">
        <f t="shared" si="209"/>
        <v>10</v>
      </c>
      <c r="Y127" s="135">
        <f t="shared" si="210"/>
        <v>10</v>
      </c>
      <c r="Z127" s="136">
        <f t="shared" si="211"/>
        <v>9</v>
      </c>
      <c r="AA127" s="144">
        <f t="shared" si="205"/>
        <v>10</v>
      </c>
      <c r="AB127" s="145">
        <f t="shared" si="251"/>
        <v>10</v>
      </c>
      <c r="AC127" s="145">
        <f t="shared" si="251"/>
        <v>10</v>
      </c>
      <c r="AD127" s="145">
        <f t="shared" si="251"/>
        <v>10</v>
      </c>
      <c r="AE127" s="144">
        <f t="shared" si="251"/>
        <v>9</v>
      </c>
      <c r="AF127" s="144">
        <v>0</v>
      </c>
      <c r="AG127" s="144">
        <v>0</v>
      </c>
      <c r="AH127" s="144">
        <v>0</v>
      </c>
      <c r="AI127" s="144">
        <v>0</v>
      </c>
      <c r="AJ127" s="144">
        <v>0</v>
      </c>
    </row>
    <row r="128" spans="1:36" ht="16.350000000000001" customHeight="1">
      <c r="A128" s="308" t="s">
        <v>621</v>
      </c>
      <c r="B128" s="233" t="s">
        <v>129</v>
      </c>
      <c r="C128" s="52" t="s">
        <v>322</v>
      </c>
      <c r="D128" s="53">
        <f>'[6]마을별 용수수요량'!D128</f>
        <v>0</v>
      </c>
      <c r="E128" s="53">
        <f>'[6]마을별 용수수요량'!E128</f>
        <v>0</v>
      </c>
      <c r="F128" s="53"/>
      <c r="G128" s="53"/>
      <c r="H128" s="53">
        <v>72</v>
      </c>
      <c r="I128" s="53">
        <v>118</v>
      </c>
      <c r="J128" s="135">
        <f t="shared" si="242"/>
        <v>72</v>
      </c>
      <c r="K128" s="135">
        <f t="shared" si="236"/>
        <v>121</v>
      </c>
      <c r="L128" s="54" t="s">
        <v>1227</v>
      </c>
      <c r="M128" s="54" t="s">
        <v>1227</v>
      </c>
      <c r="N128" s="54" t="s">
        <v>1230</v>
      </c>
      <c r="O128" s="278"/>
      <c r="P128" s="55">
        <v>2015</v>
      </c>
      <c r="Q128" s="163" t="s">
        <v>808</v>
      </c>
      <c r="R128" s="163" t="str">
        <f t="shared" ref="R128:U129" si="258">Q128</f>
        <v>소규모</v>
      </c>
      <c r="S128" s="163" t="str">
        <f t="shared" si="258"/>
        <v>소규모</v>
      </c>
      <c r="T128" s="163" t="str">
        <f t="shared" si="258"/>
        <v>소규모</v>
      </c>
      <c r="U128" s="163" t="str">
        <f t="shared" si="258"/>
        <v>소규모</v>
      </c>
      <c r="V128" s="135">
        <f t="shared" si="207"/>
        <v>121</v>
      </c>
      <c r="W128" s="135">
        <f t="shared" si="208"/>
        <v>116</v>
      </c>
      <c r="X128" s="135">
        <f t="shared" si="209"/>
        <v>116</v>
      </c>
      <c r="Y128" s="135">
        <f t="shared" si="210"/>
        <v>115</v>
      </c>
      <c r="Z128" s="136">
        <f t="shared" si="211"/>
        <v>114</v>
      </c>
      <c r="AA128" s="144">
        <f t="shared" si="205"/>
        <v>121</v>
      </c>
      <c r="AB128" s="145">
        <f t="shared" si="251"/>
        <v>116</v>
      </c>
      <c r="AC128" s="145">
        <f t="shared" si="251"/>
        <v>116</v>
      </c>
      <c r="AD128" s="145">
        <f t="shared" si="251"/>
        <v>115</v>
      </c>
      <c r="AE128" s="144">
        <f t="shared" si="251"/>
        <v>114</v>
      </c>
      <c r="AF128" s="144">
        <v>0</v>
      </c>
      <c r="AG128" s="144">
        <v>0</v>
      </c>
      <c r="AH128" s="144">
        <v>0</v>
      </c>
      <c r="AI128" s="144">
        <v>0</v>
      </c>
      <c r="AJ128" s="144">
        <v>0</v>
      </c>
    </row>
    <row r="129" spans="1:36" ht="16.350000000000001" customHeight="1">
      <c r="A129" s="308" t="s">
        <v>621</v>
      </c>
      <c r="B129" s="330"/>
      <c r="C129" s="52" t="s">
        <v>323</v>
      </c>
      <c r="D129" s="53">
        <f>'[6]마을별 용수수요량'!D129</f>
        <v>0</v>
      </c>
      <c r="E129" s="53">
        <f>'[6]마을별 용수수요량'!E129</f>
        <v>0</v>
      </c>
      <c r="F129" s="53"/>
      <c r="G129" s="53"/>
      <c r="H129" s="53">
        <v>15</v>
      </c>
      <c r="I129" s="53">
        <v>33</v>
      </c>
      <c r="J129" s="135">
        <f t="shared" si="242"/>
        <v>15</v>
      </c>
      <c r="K129" s="135">
        <f t="shared" si="236"/>
        <v>34</v>
      </c>
      <c r="L129" s="54" t="s">
        <v>1227</v>
      </c>
      <c r="M129" s="54" t="s">
        <v>1227</v>
      </c>
      <c r="N129" s="54" t="s">
        <v>1231</v>
      </c>
      <c r="O129" s="278"/>
      <c r="P129" s="55">
        <v>2015</v>
      </c>
      <c r="Q129" s="163" t="s">
        <v>808</v>
      </c>
      <c r="R129" s="163" t="str">
        <f t="shared" si="258"/>
        <v>소규모</v>
      </c>
      <c r="S129" s="163" t="str">
        <f t="shared" si="258"/>
        <v>소규모</v>
      </c>
      <c r="T129" s="163" t="str">
        <f t="shared" si="258"/>
        <v>소규모</v>
      </c>
      <c r="U129" s="163" t="str">
        <f t="shared" si="258"/>
        <v>소규모</v>
      </c>
      <c r="V129" s="135">
        <f t="shared" si="207"/>
        <v>34</v>
      </c>
      <c r="W129" s="135">
        <f t="shared" si="208"/>
        <v>33</v>
      </c>
      <c r="X129" s="135">
        <f t="shared" si="209"/>
        <v>33</v>
      </c>
      <c r="Y129" s="135">
        <f t="shared" si="210"/>
        <v>32</v>
      </c>
      <c r="Z129" s="136">
        <f t="shared" si="211"/>
        <v>32</v>
      </c>
      <c r="AA129" s="144">
        <f t="shared" si="205"/>
        <v>34</v>
      </c>
      <c r="AB129" s="145">
        <f t="shared" si="251"/>
        <v>33</v>
      </c>
      <c r="AC129" s="145">
        <f t="shared" si="251"/>
        <v>33</v>
      </c>
      <c r="AD129" s="145">
        <f t="shared" si="251"/>
        <v>32</v>
      </c>
      <c r="AE129" s="144">
        <f t="shared" si="251"/>
        <v>32</v>
      </c>
      <c r="AF129" s="144">
        <v>0</v>
      </c>
      <c r="AG129" s="144">
        <v>0</v>
      </c>
      <c r="AH129" s="144">
        <v>0</v>
      </c>
      <c r="AI129" s="144">
        <v>0</v>
      </c>
      <c r="AJ129" s="144">
        <v>0</v>
      </c>
    </row>
    <row r="130" spans="1:36" ht="16.350000000000001" customHeight="1">
      <c r="A130" s="308" t="s">
        <v>621</v>
      </c>
      <c r="B130" s="312"/>
      <c r="C130" s="52" t="s">
        <v>324</v>
      </c>
      <c r="D130" s="53">
        <f>'[6]마을별 용수수요량'!D130</f>
        <v>0</v>
      </c>
      <c r="E130" s="53">
        <f>'[6]마을별 용수수요량'!E130</f>
        <v>0</v>
      </c>
      <c r="F130" s="53"/>
      <c r="G130" s="53"/>
      <c r="H130" s="53">
        <v>5</v>
      </c>
      <c r="I130" s="53">
        <v>7</v>
      </c>
      <c r="J130" s="53">
        <f t="shared" si="242"/>
        <v>5</v>
      </c>
      <c r="K130" s="53">
        <f t="shared" si="236"/>
        <v>7</v>
      </c>
      <c r="L130" s="54" t="s">
        <v>754</v>
      </c>
      <c r="M130" s="54" t="s">
        <v>754</v>
      </c>
      <c r="N130" s="54" t="s">
        <v>754</v>
      </c>
      <c r="O130" s="278"/>
      <c r="P130" s="55"/>
      <c r="Q130" s="163" t="str">
        <f t="shared" si="233"/>
        <v>미급수</v>
      </c>
      <c r="R130" s="163" t="str">
        <f t="shared" ref="R130:U130" si="259">Q130</f>
        <v>미급수</v>
      </c>
      <c r="S130" s="163" t="str">
        <f t="shared" si="259"/>
        <v>미급수</v>
      </c>
      <c r="T130" s="163" t="str">
        <f t="shared" si="259"/>
        <v>미급수</v>
      </c>
      <c r="U130" s="163" t="str">
        <f t="shared" si="259"/>
        <v>미급수</v>
      </c>
      <c r="V130" s="135">
        <f t="shared" si="207"/>
        <v>7</v>
      </c>
      <c r="W130" s="135">
        <f t="shared" si="208"/>
        <v>7</v>
      </c>
      <c r="X130" s="135">
        <f t="shared" si="209"/>
        <v>7</v>
      </c>
      <c r="Y130" s="135">
        <f t="shared" si="210"/>
        <v>7</v>
      </c>
      <c r="Z130" s="136">
        <f t="shared" si="211"/>
        <v>7</v>
      </c>
      <c r="AA130" s="144">
        <f t="shared" si="205"/>
        <v>7</v>
      </c>
      <c r="AB130" s="145">
        <f t="shared" si="251"/>
        <v>7</v>
      </c>
      <c r="AC130" s="145">
        <f t="shared" si="251"/>
        <v>7</v>
      </c>
      <c r="AD130" s="145">
        <f t="shared" si="251"/>
        <v>7</v>
      </c>
      <c r="AE130" s="144">
        <f t="shared" si="251"/>
        <v>7</v>
      </c>
      <c r="AF130" s="144">
        <v>0</v>
      </c>
      <c r="AG130" s="144">
        <v>0</v>
      </c>
      <c r="AH130" s="144">
        <v>0</v>
      </c>
      <c r="AI130" s="144">
        <v>0</v>
      </c>
      <c r="AJ130" s="144">
        <v>0</v>
      </c>
    </row>
    <row r="131" spans="1:36" ht="16.350000000000001" customHeight="1">
      <c r="A131" s="308" t="s">
        <v>621</v>
      </c>
      <c r="B131" s="52" t="s">
        <v>130</v>
      </c>
      <c r="C131" s="52" t="s">
        <v>131</v>
      </c>
      <c r="D131" s="53">
        <f>'[6]마을별 용수수요량'!D131</f>
        <v>0</v>
      </c>
      <c r="E131" s="53">
        <f>'[6]마을별 용수수요량'!E131</f>
        <v>0</v>
      </c>
      <c r="F131" s="53"/>
      <c r="G131" s="53"/>
      <c r="H131" s="53">
        <v>130</v>
      </c>
      <c r="I131" s="53">
        <v>339</v>
      </c>
      <c r="J131" s="53">
        <f t="shared" si="242"/>
        <v>130</v>
      </c>
      <c r="K131" s="53">
        <f t="shared" si="236"/>
        <v>346</v>
      </c>
      <c r="L131" s="54" t="s">
        <v>806</v>
      </c>
      <c r="M131" s="54" t="s">
        <v>806</v>
      </c>
      <c r="N131" s="54" t="s">
        <v>137</v>
      </c>
      <c r="O131" s="169" t="s">
        <v>1375</v>
      </c>
      <c r="P131" s="55">
        <v>2015</v>
      </c>
      <c r="Q131" s="163" t="str">
        <f t="shared" si="233"/>
        <v>광역</v>
      </c>
      <c r="R131" s="163" t="str">
        <f t="shared" ref="R131:U131" si="260">Q131</f>
        <v>광역</v>
      </c>
      <c r="S131" s="163" t="str">
        <f t="shared" si="260"/>
        <v>광역</v>
      </c>
      <c r="T131" s="163" t="str">
        <f t="shared" si="260"/>
        <v>광역</v>
      </c>
      <c r="U131" s="163" t="str">
        <f t="shared" si="260"/>
        <v>광역</v>
      </c>
      <c r="V131" s="135">
        <f t="shared" si="207"/>
        <v>346</v>
      </c>
      <c r="W131" s="135">
        <f t="shared" si="208"/>
        <v>332</v>
      </c>
      <c r="X131" s="135">
        <f t="shared" si="209"/>
        <v>331</v>
      </c>
      <c r="Y131" s="135">
        <f t="shared" si="210"/>
        <v>330</v>
      </c>
      <c r="Z131" s="136">
        <f t="shared" si="211"/>
        <v>327</v>
      </c>
      <c r="AA131" s="144">
        <f t="shared" si="205"/>
        <v>346</v>
      </c>
      <c r="AB131" s="145">
        <f t="shared" si="251"/>
        <v>332</v>
      </c>
      <c r="AC131" s="145">
        <f t="shared" si="251"/>
        <v>331</v>
      </c>
      <c r="AD131" s="145">
        <f t="shared" si="251"/>
        <v>330</v>
      </c>
      <c r="AE131" s="144">
        <f t="shared" si="251"/>
        <v>327</v>
      </c>
      <c r="AF131" s="144">
        <v>0</v>
      </c>
      <c r="AG131" s="144">
        <v>0</v>
      </c>
      <c r="AH131" s="144">
        <v>0</v>
      </c>
      <c r="AI131" s="144">
        <v>0</v>
      </c>
      <c r="AJ131" s="144">
        <v>0</v>
      </c>
    </row>
    <row r="132" spans="1:36" ht="16.350000000000001" customHeight="1">
      <c r="A132" s="308" t="s">
        <v>621</v>
      </c>
      <c r="B132" s="52" t="s">
        <v>326</v>
      </c>
      <c r="C132" s="52" t="s">
        <v>326</v>
      </c>
      <c r="D132" s="53">
        <f>'[6]마을별 용수수요량'!D132</f>
        <v>0</v>
      </c>
      <c r="E132" s="53">
        <f>'[6]마을별 용수수요량'!E132</f>
        <v>0</v>
      </c>
      <c r="F132" s="53"/>
      <c r="G132" s="53"/>
      <c r="H132" s="53">
        <v>19</v>
      </c>
      <c r="I132" s="53">
        <v>34</v>
      </c>
      <c r="J132" s="53">
        <f>H132</f>
        <v>19</v>
      </c>
      <c r="K132" s="53">
        <f>ROUND($K$106*I132/$I$106,0)</f>
        <v>35</v>
      </c>
      <c r="L132" s="54" t="s">
        <v>806</v>
      </c>
      <c r="M132" s="54" t="s">
        <v>1066</v>
      </c>
      <c r="N132" s="54" t="s">
        <v>1065</v>
      </c>
      <c r="O132" s="169" t="s">
        <v>1374</v>
      </c>
      <c r="P132" s="55">
        <v>2015</v>
      </c>
      <c r="Q132" s="163" t="str">
        <f t="shared" si="233"/>
        <v>광역</v>
      </c>
      <c r="R132" s="163" t="str">
        <f t="shared" ref="R132:U132" si="261">Q132</f>
        <v>광역</v>
      </c>
      <c r="S132" s="163" t="str">
        <f t="shared" si="261"/>
        <v>광역</v>
      </c>
      <c r="T132" s="163" t="str">
        <f t="shared" si="261"/>
        <v>광역</v>
      </c>
      <c r="U132" s="163" t="str">
        <f t="shared" si="261"/>
        <v>광역</v>
      </c>
      <c r="V132" s="135">
        <f t="shared" si="207"/>
        <v>35</v>
      </c>
      <c r="W132" s="135">
        <f t="shared" si="208"/>
        <v>34</v>
      </c>
      <c r="X132" s="135">
        <f t="shared" si="209"/>
        <v>33</v>
      </c>
      <c r="Y132" s="135">
        <f t="shared" si="210"/>
        <v>33</v>
      </c>
      <c r="Z132" s="136">
        <f t="shared" si="211"/>
        <v>33</v>
      </c>
      <c r="AA132" s="144">
        <f t="shared" si="205"/>
        <v>35</v>
      </c>
      <c r="AB132" s="145">
        <f t="shared" si="251"/>
        <v>34</v>
      </c>
      <c r="AC132" s="145">
        <f t="shared" si="251"/>
        <v>33</v>
      </c>
      <c r="AD132" s="145">
        <f t="shared" si="251"/>
        <v>33</v>
      </c>
      <c r="AE132" s="144">
        <f t="shared" si="251"/>
        <v>33</v>
      </c>
      <c r="AF132" s="144">
        <v>0</v>
      </c>
      <c r="AG132" s="144">
        <v>0</v>
      </c>
      <c r="AH132" s="144">
        <v>0</v>
      </c>
      <c r="AI132" s="144">
        <v>0</v>
      </c>
      <c r="AJ132" s="144">
        <v>0</v>
      </c>
    </row>
    <row r="133" spans="1:36" ht="16.350000000000001" customHeight="1">
      <c r="A133" s="308" t="s">
        <v>621</v>
      </c>
      <c r="B133" s="52" t="s">
        <v>132</v>
      </c>
      <c r="C133" s="52" t="s">
        <v>133</v>
      </c>
      <c r="D133" s="53">
        <f>'[6]마을별 용수수요량'!D133</f>
        <v>0</v>
      </c>
      <c r="E133" s="53">
        <f>'[6]마을별 용수수요량'!E133</f>
        <v>0</v>
      </c>
      <c r="F133" s="53"/>
      <c r="G133" s="53"/>
      <c r="H133" s="53">
        <v>62</v>
      </c>
      <c r="I133" s="53">
        <v>117</v>
      </c>
      <c r="J133" s="53">
        <f t="shared" si="242"/>
        <v>62</v>
      </c>
      <c r="K133" s="53">
        <f t="shared" si="236"/>
        <v>120</v>
      </c>
      <c r="L133" s="54" t="s">
        <v>806</v>
      </c>
      <c r="M133" s="54" t="s">
        <v>806</v>
      </c>
      <c r="N133" s="54" t="s">
        <v>137</v>
      </c>
      <c r="O133" s="169" t="s">
        <v>1374</v>
      </c>
      <c r="P133" s="55">
        <v>2015</v>
      </c>
      <c r="Q133" s="163" t="str">
        <f t="shared" si="233"/>
        <v>광역</v>
      </c>
      <c r="R133" s="163" t="str">
        <f t="shared" ref="R133:U133" si="262">Q133</f>
        <v>광역</v>
      </c>
      <c r="S133" s="163" t="str">
        <f t="shared" si="262"/>
        <v>광역</v>
      </c>
      <c r="T133" s="163" t="str">
        <f t="shared" si="262"/>
        <v>광역</v>
      </c>
      <c r="U133" s="163" t="str">
        <f t="shared" si="262"/>
        <v>광역</v>
      </c>
      <c r="V133" s="135">
        <f t="shared" si="207"/>
        <v>120</v>
      </c>
      <c r="W133" s="135">
        <f t="shared" si="208"/>
        <v>115</v>
      </c>
      <c r="X133" s="135">
        <f t="shared" si="209"/>
        <v>115</v>
      </c>
      <c r="Y133" s="135">
        <f t="shared" si="210"/>
        <v>114</v>
      </c>
      <c r="Z133" s="136">
        <f t="shared" si="211"/>
        <v>113</v>
      </c>
      <c r="AA133" s="144">
        <f t="shared" si="205"/>
        <v>120</v>
      </c>
      <c r="AB133" s="145">
        <f t="shared" si="251"/>
        <v>115</v>
      </c>
      <c r="AC133" s="145">
        <f t="shared" si="251"/>
        <v>115</v>
      </c>
      <c r="AD133" s="145">
        <f t="shared" si="251"/>
        <v>114</v>
      </c>
      <c r="AE133" s="144">
        <f t="shared" si="251"/>
        <v>113</v>
      </c>
      <c r="AF133" s="144">
        <v>0</v>
      </c>
      <c r="AG133" s="144">
        <v>0</v>
      </c>
      <c r="AH133" s="144">
        <v>0</v>
      </c>
      <c r="AI133" s="144">
        <v>0</v>
      </c>
      <c r="AJ133" s="144">
        <v>0</v>
      </c>
    </row>
    <row r="134" spans="1:36" ht="16.350000000000001" customHeight="1">
      <c r="A134" s="308" t="s">
        <v>621</v>
      </c>
      <c r="B134" s="52" t="s">
        <v>134</v>
      </c>
      <c r="C134" s="52" t="s">
        <v>325</v>
      </c>
      <c r="D134" s="53">
        <f>'[6]마을별 용수수요량'!D134</f>
        <v>0</v>
      </c>
      <c r="E134" s="53">
        <f>'[6]마을별 용수수요량'!E134</f>
        <v>0</v>
      </c>
      <c r="F134" s="53"/>
      <c r="G134" s="53"/>
      <c r="H134" s="53">
        <v>132</v>
      </c>
      <c r="I134" s="53">
        <v>258</v>
      </c>
      <c r="J134" s="135">
        <f t="shared" si="242"/>
        <v>132</v>
      </c>
      <c r="K134" s="135">
        <f t="shared" si="236"/>
        <v>264</v>
      </c>
      <c r="L134" s="54" t="s">
        <v>806</v>
      </c>
      <c r="M134" s="54" t="s">
        <v>806</v>
      </c>
      <c r="N134" s="54" t="s">
        <v>137</v>
      </c>
      <c r="O134" s="169" t="s">
        <v>1374</v>
      </c>
      <c r="P134" s="55">
        <v>2020</v>
      </c>
      <c r="Q134" s="163" t="s">
        <v>1174</v>
      </c>
      <c r="R134" s="163" t="s">
        <v>1176</v>
      </c>
      <c r="S134" s="163" t="str">
        <f t="shared" ref="S134:U134" si="263">R134</f>
        <v>광역</v>
      </c>
      <c r="T134" s="163" t="str">
        <f t="shared" si="263"/>
        <v>광역</v>
      </c>
      <c r="U134" s="163" t="str">
        <f t="shared" si="263"/>
        <v>광역</v>
      </c>
      <c r="V134" s="135">
        <f t="shared" si="207"/>
        <v>264</v>
      </c>
      <c r="W134" s="135">
        <f t="shared" si="208"/>
        <v>254</v>
      </c>
      <c r="X134" s="135">
        <f t="shared" si="209"/>
        <v>252</v>
      </c>
      <c r="Y134" s="135">
        <f t="shared" si="210"/>
        <v>252</v>
      </c>
      <c r="Z134" s="136">
        <f t="shared" si="211"/>
        <v>250</v>
      </c>
      <c r="AA134" s="144">
        <f t="shared" si="205"/>
        <v>264</v>
      </c>
      <c r="AB134" s="145">
        <f t="shared" si="251"/>
        <v>254</v>
      </c>
      <c r="AC134" s="145">
        <f t="shared" si="251"/>
        <v>252</v>
      </c>
      <c r="AD134" s="145">
        <f t="shared" si="251"/>
        <v>252</v>
      </c>
      <c r="AE134" s="144">
        <f t="shared" si="251"/>
        <v>250</v>
      </c>
      <c r="AF134" s="144">
        <v>0</v>
      </c>
      <c r="AG134" s="144">
        <v>0</v>
      </c>
      <c r="AH134" s="144">
        <v>0</v>
      </c>
      <c r="AI134" s="144">
        <v>0</v>
      </c>
      <c r="AJ134" s="144">
        <v>0</v>
      </c>
    </row>
    <row r="135" spans="1:36" ht="16.350000000000001" customHeight="1">
      <c r="A135" s="308" t="s">
        <v>621</v>
      </c>
      <c r="B135" s="52" t="s">
        <v>135</v>
      </c>
      <c r="C135" s="52" t="s">
        <v>136</v>
      </c>
      <c r="D135" s="53">
        <f>'[6]마을별 용수수요량'!D135</f>
        <v>0</v>
      </c>
      <c r="E135" s="53">
        <f>'[6]마을별 용수수요량'!E135</f>
        <v>0</v>
      </c>
      <c r="F135" s="53"/>
      <c r="G135" s="53"/>
      <c r="H135" s="53">
        <v>19</v>
      </c>
      <c r="I135" s="53">
        <v>41</v>
      </c>
      <c r="J135" s="135">
        <f t="shared" si="242"/>
        <v>19</v>
      </c>
      <c r="K135" s="135">
        <f t="shared" si="236"/>
        <v>42</v>
      </c>
      <c r="L135" s="54" t="s">
        <v>806</v>
      </c>
      <c r="M135" s="54" t="s">
        <v>806</v>
      </c>
      <c r="N135" s="54" t="s">
        <v>137</v>
      </c>
      <c r="O135" s="169" t="s">
        <v>1376</v>
      </c>
      <c r="P135" s="55">
        <v>2020</v>
      </c>
      <c r="Q135" s="163" t="s">
        <v>1175</v>
      </c>
      <c r="R135" s="163" t="s">
        <v>1176</v>
      </c>
      <c r="S135" s="163" t="str">
        <f t="shared" ref="S135:U135" si="264">R135</f>
        <v>광역</v>
      </c>
      <c r="T135" s="163" t="str">
        <f t="shared" si="264"/>
        <v>광역</v>
      </c>
      <c r="U135" s="163" t="str">
        <f t="shared" si="264"/>
        <v>광역</v>
      </c>
      <c r="V135" s="135">
        <f t="shared" si="207"/>
        <v>42</v>
      </c>
      <c r="W135" s="135">
        <f t="shared" si="208"/>
        <v>40</v>
      </c>
      <c r="X135" s="135">
        <f t="shared" si="209"/>
        <v>40</v>
      </c>
      <c r="Y135" s="135">
        <f t="shared" si="210"/>
        <v>40</v>
      </c>
      <c r="Z135" s="136">
        <f t="shared" si="211"/>
        <v>40</v>
      </c>
      <c r="AA135" s="144">
        <f t="shared" si="205"/>
        <v>42</v>
      </c>
      <c r="AB135" s="145">
        <f t="shared" si="251"/>
        <v>40</v>
      </c>
      <c r="AC135" s="145">
        <f t="shared" si="251"/>
        <v>40</v>
      </c>
      <c r="AD135" s="145">
        <f t="shared" si="251"/>
        <v>40</v>
      </c>
      <c r="AE135" s="144">
        <f t="shared" si="251"/>
        <v>40</v>
      </c>
      <c r="AF135" s="144">
        <v>0</v>
      </c>
      <c r="AG135" s="144">
        <v>0</v>
      </c>
      <c r="AH135" s="144">
        <v>0</v>
      </c>
      <c r="AI135" s="144">
        <v>0</v>
      </c>
      <c r="AJ135" s="144">
        <v>0</v>
      </c>
    </row>
    <row r="136" spans="1:36" ht="16.350000000000001" customHeight="1">
      <c r="A136" s="308" t="s">
        <v>621</v>
      </c>
      <c r="B136" s="52" t="s">
        <v>138</v>
      </c>
      <c r="C136" s="52" t="s">
        <v>139</v>
      </c>
      <c r="D136" s="53">
        <f>'[6]마을별 용수수요량'!D136</f>
        <v>0</v>
      </c>
      <c r="E136" s="53">
        <f>'[6]마을별 용수수요량'!E136</f>
        <v>0</v>
      </c>
      <c r="F136" s="53"/>
      <c r="G136" s="53"/>
      <c r="H136" s="53">
        <v>99</v>
      </c>
      <c r="I136" s="53">
        <v>252</v>
      </c>
      <c r="J136" s="53">
        <f t="shared" si="242"/>
        <v>99</v>
      </c>
      <c r="K136" s="53">
        <f t="shared" si="236"/>
        <v>257</v>
      </c>
      <c r="L136" s="54" t="s">
        <v>806</v>
      </c>
      <c r="M136" s="54" t="s">
        <v>1066</v>
      </c>
      <c r="N136" s="54" t="s">
        <v>1065</v>
      </c>
      <c r="O136" s="278" t="s">
        <v>1374</v>
      </c>
      <c r="P136" s="55">
        <v>2020</v>
      </c>
      <c r="Q136" s="163" t="s">
        <v>1175</v>
      </c>
      <c r="R136" s="163" t="s">
        <v>1252</v>
      </c>
      <c r="S136" s="163" t="str">
        <f t="shared" ref="S136:U136" si="265">R136</f>
        <v>광역</v>
      </c>
      <c r="T136" s="163" t="str">
        <f t="shared" si="265"/>
        <v>광역</v>
      </c>
      <c r="U136" s="163" t="str">
        <f t="shared" si="265"/>
        <v>광역</v>
      </c>
      <c r="V136" s="135">
        <f t="shared" si="207"/>
        <v>257</v>
      </c>
      <c r="W136" s="135">
        <f t="shared" si="208"/>
        <v>247</v>
      </c>
      <c r="X136" s="135">
        <f t="shared" si="209"/>
        <v>246</v>
      </c>
      <c r="Y136" s="135">
        <f t="shared" si="210"/>
        <v>245</v>
      </c>
      <c r="Z136" s="136">
        <f t="shared" si="211"/>
        <v>243</v>
      </c>
      <c r="AA136" s="144">
        <f t="shared" si="205"/>
        <v>257</v>
      </c>
      <c r="AB136" s="145">
        <f t="shared" si="251"/>
        <v>247</v>
      </c>
      <c r="AC136" s="145">
        <f t="shared" si="251"/>
        <v>246</v>
      </c>
      <c r="AD136" s="145">
        <f t="shared" si="251"/>
        <v>245</v>
      </c>
      <c r="AE136" s="144">
        <f t="shared" si="251"/>
        <v>243</v>
      </c>
      <c r="AF136" s="144">
        <v>0</v>
      </c>
      <c r="AG136" s="144">
        <v>0</v>
      </c>
      <c r="AH136" s="144">
        <v>0</v>
      </c>
      <c r="AI136" s="144">
        <v>0</v>
      </c>
      <c r="AJ136" s="144">
        <v>0</v>
      </c>
    </row>
    <row r="137" spans="1:36" ht="16.350000000000001" customHeight="1">
      <c r="A137" s="309" t="s">
        <v>621</v>
      </c>
      <c r="B137" s="233" t="s">
        <v>140</v>
      </c>
      <c r="C137" s="233" t="s">
        <v>141</v>
      </c>
      <c r="D137" s="234">
        <f>'[6]마을별 용수수요량'!D137</f>
        <v>0</v>
      </c>
      <c r="E137" s="234">
        <f>'[6]마을별 용수수요량'!E137</f>
        <v>0</v>
      </c>
      <c r="F137" s="234"/>
      <c r="G137" s="234"/>
      <c r="H137" s="234">
        <v>62</v>
      </c>
      <c r="I137" s="234">
        <v>140</v>
      </c>
      <c r="J137" s="234">
        <f t="shared" si="242"/>
        <v>62</v>
      </c>
      <c r="K137" s="234">
        <f>K106-SUM(K107:K136)</f>
        <v>143</v>
      </c>
      <c r="L137" s="235" t="s">
        <v>806</v>
      </c>
      <c r="M137" s="235" t="s">
        <v>1066</v>
      </c>
      <c r="N137" s="235" t="s">
        <v>1065</v>
      </c>
      <c r="O137" s="236" t="s">
        <v>1377</v>
      </c>
      <c r="P137" s="237">
        <v>2015</v>
      </c>
      <c r="Q137" s="238" t="str">
        <f t="shared" si="233"/>
        <v>광역</v>
      </c>
      <c r="R137" s="238" t="str">
        <f t="shared" ref="R137:U137" si="266">Q137</f>
        <v>광역</v>
      </c>
      <c r="S137" s="238" t="str">
        <f t="shared" si="266"/>
        <v>광역</v>
      </c>
      <c r="T137" s="238" t="str">
        <f t="shared" si="266"/>
        <v>광역</v>
      </c>
      <c r="U137" s="238" t="str">
        <f t="shared" si="266"/>
        <v>광역</v>
      </c>
      <c r="V137" s="239">
        <f t="shared" si="207"/>
        <v>143</v>
      </c>
      <c r="W137" s="239">
        <f t="shared" si="208"/>
        <v>135</v>
      </c>
      <c r="X137" s="239">
        <f t="shared" si="209"/>
        <v>136</v>
      </c>
      <c r="Y137" s="239">
        <f t="shared" si="210"/>
        <v>138</v>
      </c>
      <c r="Z137" s="240">
        <f t="shared" si="211"/>
        <v>134</v>
      </c>
      <c r="AA137" s="149">
        <f t="shared" si="205"/>
        <v>143</v>
      </c>
      <c r="AB137" s="149">
        <f>AB106-SUM(AB107:AB136)</f>
        <v>135</v>
      </c>
      <c r="AC137" s="149">
        <f>AC106-SUM(AC107:AC136)</f>
        <v>136</v>
      </c>
      <c r="AD137" s="149">
        <f>AD106-SUM(AD107:AD136)</f>
        <v>138</v>
      </c>
      <c r="AE137" s="144">
        <f>AE106-SUM(AE107:AE136)</f>
        <v>134</v>
      </c>
      <c r="AF137" s="144">
        <v>0</v>
      </c>
      <c r="AG137" s="144">
        <v>0</v>
      </c>
      <c r="AH137" s="144">
        <v>0</v>
      </c>
      <c r="AI137" s="144">
        <v>0</v>
      </c>
      <c r="AJ137" s="144">
        <v>0</v>
      </c>
    </row>
    <row r="138" spans="1:36" s="10" customFormat="1" ht="16.350000000000001" customHeight="1">
      <c r="A138" s="305" t="s">
        <v>142</v>
      </c>
      <c r="B138" s="243" t="s">
        <v>105</v>
      </c>
      <c r="C138" s="244"/>
      <c r="D138" s="218">
        <f>SUM(D139:D154)</f>
        <v>796</v>
      </c>
      <c r="E138" s="218">
        <f>SUM(E139:E154)</f>
        <v>139920</v>
      </c>
      <c r="F138" s="218"/>
      <c r="G138" s="218"/>
      <c r="H138" s="218">
        <f>SUM(H139:H154)</f>
        <v>1246</v>
      </c>
      <c r="I138" s="218">
        <f>SUM(I139:I154)</f>
        <v>2838</v>
      </c>
      <c r="J138" s="218">
        <f t="shared" si="242"/>
        <v>1246</v>
      </c>
      <c r="K138" s="218">
        <v>2921</v>
      </c>
      <c r="L138" s="245"/>
      <c r="M138" s="245"/>
      <c r="N138" s="245"/>
      <c r="O138" s="246"/>
      <c r="P138" s="245"/>
      <c r="Q138" s="222"/>
      <c r="R138" s="222"/>
      <c r="S138" s="222"/>
      <c r="T138" s="222"/>
      <c r="U138" s="222"/>
      <c r="V138" s="223">
        <f t="shared" si="207"/>
        <v>2921</v>
      </c>
      <c r="W138" s="223">
        <f t="shared" si="208"/>
        <v>2805</v>
      </c>
      <c r="X138" s="223">
        <f t="shared" si="209"/>
        <v>2794</v>
      </c>
      <c r="Y138" s="223">
        <f t="shared" si="210"/>
        <v>2784</v>
      </c>
      <c r="Z138" s="224">
        <f t="shared" si="211"/>
        <v>2761</v>
      </c>
      <c r="AA138" s="143">
        <f t="shared" si="205"/>
        <v>2921</v>
      </c>
      <c r="AB138" s="146">
        <f>VLOOKUP($A138,'[5]1.2.생잔모형산출결과'!$B$13:$H$36,3,FALSE)</f>
        <v>2805</v>
      </c>
      <c r="AC138" s="146">
        <f>VLOOKUP($A138,'[5]1.2.생잔모형산출결과'!$B$13:$H$36,4,FALSE)</f>
        <v>2794</v>
      </c>
      <c r="AD138" s="146">
        <f>VLOOKUP($A138,'[5]1.2.생잔모형산출결과'!$B$13:$H$36,5,FALSE)</f>
        <v>2784</v>
      </c>
      <c r="AE138" s="146">
        <f>VLOOKUP($A138,'[5]1.2.생잔모형산출결과'!$B$13:$H$36,6,FALSE)</f>
        <v>2761</v>
      </c>
      <c r="AF138" s="141">
        <f>SUM(AF139:AF154)</f>
        <v>0</v>
      </c>
      <c r="AG138" s="141">
        <f>SUM(AG139:AG154)</f>
        <v>0</v>
      </c>
      <c r="AH138" s="141">
        <f>SUM(AH139:AH154)</f>
        <v>0</v>
      </c>
      <c r="AI138" s="142">
        <f>SUM(AI139:AI154)</f>
        <v>0</v>
      </c>
      <c r="AJ138" s="142">
        <f>SUM(AJ139:AJ154)</f>
        <v>0</v>
      </c>
    </row>
    <row r="139" spans="1:36" ht="16.350000000000001" customHeight="1">
      <c r="A139" s="308" t="s">
        <v>142</v>
      </c>
      <c r="B139" s="52" t="s">
        <v>682</v>
      </c>
      <c r="C139" s="52" t="s">
        <v>143</v>
      </c>
      <c r="D139" s="53">
        <f>'[6]마을별 용수수요량'!D139</f>
        <v>150</v>
      </c>
      <c r="E139" s="53">
        <f>'[6]마을별 용수수요량'!E139</f>
        <v>22995</v>
      </c>
      <c r="F139" s="53"/>
      <c r="G139" s="53"/>
      <c r="H139" s="53">
        <v>171</v>
      </c>
      <c r="I139" s="53">
        <v>397</v>
      </c>
      <c r="J139" s="53">
        <f t="shared" si="242"/>
        <v>171</v>
      </c>
      <c r="K139" s="53">
        <f>ROUND($K$138*I139/$I$138,0)</f>
        <v>409</v>
      </c>
      <c r="L139" s="54" t="s">
        <v>804</v>
      </c>
      <c r="M139" s="54" t="s">
        <v>757</v>
      </c>
      <c r="N139" s="54" t="s">
        <v>758</v>
      </c>
      <c r="O139" s="169" t="s">
        <v>1379</v>
      </c>
      <c r="P139" s="55">
        <v>2015</v>
      </c>
      <c r="Q139" s="163" t="str">
        <f t="shared" ref="Q139:Q154" si="267">$L139</f>
        <v>지방</v>
      </c>
      <c r="R139" s="163" t="str">
        <f t="shared" ref="R139:U139" si="268">Q139</f>
        <v>지방</v>
      </c>
      <c r="S139" s="163" t="str">
        <f t="shared" si="268"/>
        <v>지방</v>
      </c>
      <c r="T139" s="163" t="str">
        <f t="shared" si="268"/>
        <v>지방</v>
      </c>
      <c r="U139" s="163" t="str">
        <f t="shared" si="268"/>
        <v>지방</v>
      </c>
      <c r="V139" s="135">
        <f t="shared" si="207"/>
        <v>409</v>
      </c>
      <c r="W139" s="135">
        <f t="shared" si="208"/>
        <v>393</v>
      </c>
      <c r="X139" s="135">
        <f t="shared" si="209"/>
        <v>391</v>
      </c>
      <c r="Y139" s="135">
        <f t="shared" si="210"/>
        <v>390</v>
      </c>
      <c r="Z139" s="136">
        <f t="shared" si="211"/>
        <v>387</v>
      </c>
      <c r="AA139" s="144">
        <f t="shared" si="205"/>
        <v>409</v>
      </c>
      <c r="AB139" s="145">
        <f t="shared" ref="AB139:AE153" si="269">ROUND(AB$138*$AA139/$AA$138,0)</f>
        <v>393</v>
      </c>
      <c r="AC139" s="145">
        <f t="shared" si="269"/>
        <v>391</v>
      </c>
      <c r="AD139" s="145">
        <f t="shared" si="269"/>
        <v>390</v>
      </c>
      <c r="AE139" s="144">
        <f t="shared" si="269"/>
        <v>387</v>
      </c>
      <c r="AF139" s="144">
        <v>0</v>
      </c>
      <c r="AG139" s="144">
        <v>0</v>
      </c>
      <c r="AH139" s="144">
        <v>0</v>
      </c>
      <c r="AI139" s="144">
        <v>0</v>
      </c>
      <c r="AJ139" s="144">
        <v>0</v>
      </c>
    </row>
    <row r="140" spans="1:36" ht="16.350000000000001" customHeight="1">
      <c r="A140" s="308" t="s">
        <v>142</v>
      </c>
      <c r="B140" s="52" t="s">
        <v>683</v>
      </c>
      <c r="C140" s="52" t="s">
        <v>144</v>
      </c>
      <c r="D140" s="53">
        <f>'[6]마을별 용수수요량'!D140</f>
        <v>36</v>
      </c>
      <c r="E140" s="53">
        <f>'[6]마을별 용수수요량'!E140</f>
        <v>6027</v>
      </c>
      <c r="F140" s="53"/>
      <c r="G140" s="53"/>
      <c r="H140" s="53">
        <v>49</v>
      </c>
      <c r="I140" s="53">
        <v>108</v>
      </c>
      <c r="J140" s="53">
        <f t="shared" si="242"/>
        <v>49</v>
      </c>
      <c r="K140" s="53">
        <f t="shared" ref="K140:K153" si="270">ROUND($K$138*I140/$I$138,0)</f>
        <v>111</v>
      </c>
      <c r="L140" s="54" t="s">
        <v>804</v>
      </c>
      <c r="M140" s="54" t="s">
        <v>757</v>
      </c>
      <c r="N140" s="54" t="s">
        <v>758</v>
      </c>
      <c r="O140" s="169" t="s">
        <v>1378</v>
      </c>
      <c r="P140" s="55">
        <v>2015</v>
      </c>
      <c r="Q140" s="163" t="str">
        <f t="shared" si="267"/>
        <v>지방</v>
      </c>
      <c r="R140" s="163" t="str">
        <f t="shared" ref="R140:U140" si="271">Q140</f>
        <v>지방</v>
      </c>
      <c r="S140" s="163" t="str">
        <f t="shared" si="271"/>
        <v>지방</v>
      </c>
      <c r="T140" s="163" t="str">
        <f t="shared" si="271"/>
        <v>지방</v>
      </c>
      <c r="U140" s="163" t="str">
        <f t="shared" si="271"/>
        <v>지방</v>
      </c>
      <c r="V140" s="135">
        <f t="shared" si="207"/>
        <v>111</v>
      </c>
      <c r="W140" s="135">
        <f t="shared" si="208"/>
        <v>107</v>
      </c>
      <c r="X140" s="135">
        <f t="shared" si="209"/>
        <v>106</v>
      </c>
      <c r="Y140" s="135">
        <f t="shared" si="210"/>
        <v>106</v>
      </c>
      <c r="Z140" s="136">
        <f t="shared" si="211"/>
        <v>105</v>
      </c>
      <c r="AA140" s="144">
        <f t="shared" si="205"/>
        <v>111</v>
      </c>
      <c r="AB140" s="145">
        <f t="shared" si="269"/>
        <v>107</v>
      </c>
      <c r="AC140" s="145">
        <f t="shared" si="269"/>
        <v>106</v>
      </c>
      <c r="AD140" s="145">
        <f t="shared" si="269"/>
        <v>106</v>
      </c>
      <c r="AE140" s="144">
        <f t="shared" si="269"/>
        <v>105</v>
      </c>
      <c r="AF140" s="144">
        <v>0</v>
      </c>
      <c r="AG140" s="144">
        <v>0</v>
      </c>
      <c r="AH140" s="144">
        <v>0</v>
      </c>
      <c r="AI140" s="144">
        <v>0</v>
      </c>
      <c r="AJ140" s="144">
        <v>0</v>
      </c>
    </row>
    <row r="141" spans="1:36" ht="16.350000000000001" customHeight="1">
      <c r="A141" s="308" t="s">
        <v>142</v>
      </c>
      <c r="B141" s="52" t="s">
        <v>145</v>
      </c>
      <c r="C141" s="52" t="s">
        <v>146</v>
      </c>
      <c r="D141" s="53">
        <f>'[6]마을별 용수수요량'!D141</f>
        <v>40</v>
      </c>
      <c r="E141" s="53">
        <f>'[6]마을별 용수수요량'!E141</f>
        <v>7746</v>
      </c>
      <c r="F141" s="53"/>
      <c r="G141" s="53"/>
      <c r="H141" s="53">
        <v>75</v>
      </c>
      <c r="I141" s="53">
        <v>176</v>
      </c>
      <c r="J141" s="53">
        <f t="shared" si="242"/>
        <v>75</v>
      </c>
      <c r="K141" s="53">
        <f t="shared" si="270"/>
        <v>181</v>
      </c>
      <c r="L141" s="54" t="s">
        <v>804</v>
      </c>
      <c r="M141" s="54" t="s">
        <v>757</v>
      </c>
      <c r="N141" s="54" t="s">
        <v>758</v>
      </c>
      <c r="O141" s="169" t="s">
        <v>1378</v>
      </c>
      <c r="P141" s="55">
        <v>2015</v>
      </c>
      <c r="Q141" s="163" t="str">
        <f t="shared" si="267"/>
        <v>지방</v>
      </c>
      <c r="R141" s="163" t="str">
        <f t="shared" ref="R141:U141" si="272">Q141</f>
        <v>지방</v>
      </c>
      <c r="S141" s="163" t="str">
        <f t="shared" si="272"/>
        <v>지방</v>
      </c>
      <c r="T141" s="163" t="str">
        <f t="shared" si="272"/>
        <v>지방</v>
      </c>
      <c r="U141" s="163" t="str">
        <f t="shared" si="272"/>
        <v>지방</v>
      </c>
      <c r="V141" s="135">
        <f t="shared" si="207"/>
        <v>181</v>
      </c>
      <c r="W141" s="135">
        <f t="shared" si="208"/>
        <v>174</v>
      </c>
      <c r="X141" s="135">
        <f t="shared" si="209"/>
        <v>173</v>
      </c>
      <c r="Y141" s="135">
        <f t="shared" si="210"/>
        <v>173</v>
      </c>
      <c r="Z141" s="136">
        <f t="shared" si="211"/>
        <v>171</v>
      </c>
      <c r="AA141" s="144">
        <f t="shared" si="205"/>
        <v>181</v>
      </c>
      <c r="AB141" s="145">
        <f t="shared" si="269"/>
        <v>174</v>
      </c>
      <c r="AC141" s="145">
        <f t="shared" si="269"/>
        <v>173</v>
      </c>
      <c r="AD141" s="145">
        <f t="shared" si="269"/>
        <v>173</v>
      </c>
      <c r="AE141" s="144">
        <f t="shared" si="269"/>
        <v>171</v>
      </c>
      <c r="AF141" s="144">
        <v>0</v>
      </c>
      <c r="AG141" s="144">
        <v>0</v>
      </c>
      <c r="AH141" s="144">
        <v>0</v>
      </c>
      <c r="AI141" s="144">
        <v>0</v>
      </c>
      <c r="AJ141" s="144">
        <v>0</v>
      </c>
    </row>
    <row r="142" spans="1:36" ht="16.350000000000001" customHeight="1">
      <c r="A142" s="308" t="s">
        <v>142</v>
      </c>
      <c r="B142" s="52" t="s">
        <v>147</v>
      </c>
      <c r="C142" s="52" t="s">
        <v>148</v>
      </c>
      <c r="D142" s="53">
        <f>'[6]마을별 용수수요량'!D142</f>
        <v>22</v>
      </c>
      <c r="E142" s="53">
        <f>'[6]마을별 용수수요량'!E142</f>
        <v>4232</v>
      </c>
      <c r="F142" s="53"/>
      <c r="G142" s="53"/>
      <c r="H142" s="53">
        <v>40</v>
      </c>
      <c r="I142" s="53">
        <v>98</v>
      </c>
      <c r="J142" s="53">
        <f t="shared" si="242"/>
        <v>40</v>
      </c>
      <c r="K142" s="53">
        <f t="shared" si="270"/>
        <v>101</v>
      </c>
      <c r="L142" s="54" t="s">
        <v>804</v>
      </c>
      <c r="M142" s="54" t="s">
        <v>757</v>
      </c>
      <c r="N142" s="54" t="s">
        <v>758</v>
      </c>
      <c r="O142" s="169" t="s">
        <v>1378</v>
      </c>
      <c r="P142" s="55">
        <v>2015</v>
      </c>
      <c r="Q142" s="163" t="str">
        <f t="shared" si="267"/>
        <v>지방</v>
      </c>
      <c r="R142" s="163" t="str">
        <f t="shared" ref="R142:U142" si="273">Q142</f>
        <v>지방</v>
      </c>
      <c r="S142" s="163" t="str">
        <f t="shared" si="273"/>
        <v>지방</v>
      </c>
      <c r="T142" s="163" t="str">
        <f t="shared" si="273"/>
        <v>지방</v>
      </c>
      <c r="U142" s="163" t="str">
        <f t="shared" si="273"/>
        <v>지방</v>
      </c>
      <c r="V142" s="135">
        <f t="shared" si="207"/>
        <v>101</v>
      </c>
      <c r="W142" s="135">
        <f t="shared" si="208"/>
        <v>97</v>
      </c>
      <c r="X142" s="135">
        <f t="shared" si="209"/>
        <v>97</v>
      </c>
      <c r="Y142" s="135">
        <f t="shared" si="210"/>
        <v>96</v>
      </c>
      <c r="Z142" s="136">
        <f t="shared" si="211"/>
        <v>95</v>
      </c>
      <c r="AA142" s="144">
        <f t="shared" si="205"/>
        <v>101</v>
      </c>
      <c r="AB142" s="145">
        <f t="shared" si="269"/>
        <v>97</v>
      </c>
      <c r="AC142" s="145">
        <f t="shared" si="269"/>
        <v>97</v>
      </c>
      <c r="AD142" s="145">
        <f t="shared" si="269"/>
        <v>96</v>
      </c>
      <c r="AE142" s="144">
        <f t="shared" si="269"/>
        <v>95</v>
      </c>
      <c r="AF142" s="144">
        <v>0</v>
      </c>
      <c r="AG142" s="144">
        <v>0</v>
      </c>
      <c r="AH142" s="144">
        <v>0</v>
      </c>
      <c r="AI142" s="144">
        <v>0</v>
      </c>
      <c r="AJ142" s="144">
        <v>0</v>
      </c>
    </row>
    <row r="143" spans="1:36" ht="16.350000000000001" customHeight="1">
      <c r="A143" s="308" t="s">
        <v>142</v>
      </c>
      <c r="B143" s="52" t="s">
        <v>149</v>
      </c>
      <c r="C143" s="52" t="s">
        <v>689</v>
      </c>
      <c r="D143" s="53">
        <f>'[6]마을별 용수수요량'!D143</f>
        <v>65</v>
      </c>
      <c r="E143" s="53">
        <f>'[6]마을별 용수수요량'!E143</f>
        <v>15684</v>
      </c>
      <c r="F143" s="53"/>
      <c r="G143" s="53"/>
      <c r="H143" s="53">
        <v>81</v>
      </c>
      <c r="I143" s="53">
        <v>220</v>
      </c>
      <c r="J143" s="53">
        <f t="shared" si="242"/>
        <v>81</v>
      </c>
      <c r="K143" s="53">
        <f t="shared" si="270"/>
        <v>226</v>
      </c>
      <c r="L143" s="54" t="s">
        <v>804</v>
      </c>
      <c r="M143" s="54" t="s">
        <v>757</v>
      </c>
      <c r="N143" s="54" t="s">
        <v>758</v>
      </c>
      <c r="O143" s="169" t="s">
        <v>1378</v>
      </c>
      <c r="P143" s="55">
        <v>2015</v>
      </c>
      <c r="Q143" s="163" t="str">
        <f t="shared" si="267"/>
        <v>지방</v>
      </c>
      <c r="R143" s="163" t="str">
        <f t="shared" ref="R143:U143" si="274">Q143</f>
        <v>지방</v>
      </c>
      <c r="S143" s="163" t="str">
        <f t="shared" si="274"/>
        <v>지방</v>
      </c>
      <c r="T143" s="163" t="str">
        <f t="shared" si="274"/>
        <v>지방</v>
      </c>
      <c r="U143" s="163" t="str">
        <f t="shared" si="274"/>
        <v>지방</v>
      </c>
      <c r="V143" s="135">
        <f t="shared" si="207"/>
        <v>226</v>
      </c>
      <c r="W143" s="135">
        <f t="shared" si="208"/>
        <v>217</v>
      </c>
      <c r="X143" s="135">
        <f t="shared" si="209"/>
        <v>216</v>
      </c>
      <c r="Y143" s="135">
        <f t="shared" si="210"/>
        <v>215</v>
      </c>
      <c r="Z143" s="136">
        <f t="shared" si="211"/>
        <v>214</v>
      </c>
      <c r="AA143" s="144">
        <f t="shared" si="205"/>
        <v>226</v>
      </c>
      <c r="AB143" s="145">
        <f t="shared" si="269"/>
        <v>217</v>
      </c>
      <c r="AC143" s="145">
        <f t="shared" si="269"/>
        <v>216</v>
      </c>
      <c r="AD143" s="145">
        <f t="shared" si="269"/>
        <v>215</v>
      </c>
      <c r="AE143" s="144">
        <f t="shared" si="269"/>
        <v>214</v>
      </c>
      <c r="AF143" s="144">
        <v>0</v>
      </c>
      <c r="AG143" s="144">
        <v>0</v>
      </c>
      <c r="AH143" s="144">
        <v>0</v>
      </c>
      <c r="AI143" s="144">
        <v>0</v>
      </c>
      <c r="AJ143" s="144">
        <v>0</v>
      </c>
    </row>
    <row r="144" spans="1:36" ht="16.350000000000001" customHeight="1">
      <c r="A144" s="308" t="s">
        <v>142</v>
      </c>
      <c r="B144" s="52" t="s">
        <v>150</v>
      </c>
      <c r="C144" s="52" t="s">
        <v>151</v>
      </c>
      <c r="D144" s="53">
        <f>'[6]마을별 용수수요량'!D144</f>
        <v>23</v>
      </c>
      <c r="E144" s="53">
        <f>'[6]마을별 용수수요량'!E144</f>
        <v>4243</v>
      </c>
      <c r="F144" s="53"/>
      <c r="G144" s="53"/>
      <c r="H144" s="53">
        <v>33</v>
      </c>
      <c r="I144" s="53">
        <v>75</v>
      </c>
      <c r="J144" s="53">
        <f t="shared" si="242"/>
        <v>33</v>
      </c>
      <c r="K144" s="53">
        <f t="shared" si="270"/>
        <v>77</v>
      </c>
      <c r="L144" s="54" t="s">
        <v>804</v>
      </c>
      <c r="M144" s="54" t="s">
        <v>757</v>
      </c>
      <c r="N144" s="54" t="s">
        <v>758</v>
      </c>
      <c r="O144" s="169" t="s">
        <v>1378</v>
      </c>
      <c r="P144" s="55">
        <v>2015</v>
      </c>
      <c r="Q144" s="163" t="str">
        <f t="shared" si="267"/>
        <v>지방</v>
      </c>
      <c r="R144" s="163" t="str">
        <f t="shared" ref="R144:U144" si="275">Q144</f>
        <v>지방</v>
      </c>
      <c r="S144" s="163" t="str">
        <f t="shared" si="275"/>
        <v>지방</v>
      </c>
      <c r="T144" s="163" t="str">
        <f t="shared" si="275"/>
        <v>지방</v>
      </c>
      <c r="U144" s="163" t="str">
        <f t="shared" si="275"/>
        <v>지방</v>
      </c>
      <c r="V144" s="135">
        <f t="shared" si="207"/>
        <v>77</v>
      </c>
      <c r="W144" s="135">
        <f t="shared" si="208"/>
        <v>74</v>
      </c>
      <c r="X144" s="135">
        <f t="shared" si="209"/>
        <v>74</v>
      </c>
      <c r="Y144" s="135">
        <f t="shared" si="210"/>
        <v>73</v>
      </c>
      <c r="Z144" s="136">
        <f t="shared" si="211"/>
        <v>73</v>
      </c>
      <c r="AA144" s="144">
        <f t="shared" si="205"/>
        <v>77</v>
      </c>
      <c r="AB144" s="145">
        <f t="shared" si="269"/>
        <v>74</v>
      </c>
      <c r="AC144" s="145">
        <f t="shared" si="269"/>
        <v>74</v>
      </c>
      <c r="AD144" s="145">
        <f t="shared" si="269"/>
        <v>73</v>
      </c>
      <c r="AE144" s="144">
        <f t="shared" si="269"/>
        <v>73</v>
      </c>
      <c r="AF144" s="144">
        <v>0</v>
      </c>
      <c r="AG144" s="144">
        <v>0</v>
      </c>
      <c r="AH144" s="144">
        <v>0</v>
      </c>
      <c r="AI144" s="144">
        <v>0</v>
      </c>
      <c r="AJ144" s="144">
        <v>0</v>
      </c>
    </row>
    <row r="145" spans="1:36" ht="16.350000000000001" customHeight="1">
      <c r="A145" s="308" t="s">
        <v>142</v>
      </c>
      <c r="B145" s="52" t="s">
        <v>152</v>
      </c>
      <c r="C145" s="52" t="s">
        <v>153</v>
      </c>
      <c r="D145" s="53">
        <f>'[6]마을별 용수수요량'!D145</f>
        <v>0</v>
      </c>
      <c r="E145" s="53">
        <f>'[6]마을별 용수수요량'!E145</f>
        <v>0</v>
      </c>
      <c r="F145" s="53"/>
      <c r="G145" s="53"/>
      <c r="H145" s="53">
        <v>43</v>
      </c>
      <c r="I145" s="53">
        <v>97</v>
      </c>
      <c r="J145" s="53">
        <f t="shared" si="242"/>
        <v>43</v>
      </c>
      <c r="K145" s="53">
        <f t="shared" si="270"/>
        <v>100</v>
      </c>
      <c r="L145" s="54" t="s">
        <v>804</v>
      </c>
      <c r="M145" s="54" t="s">
        <v>757</v>
      </c>
      <c r="N145" s="54" t="s">
        <v>758</v>
      </c>
      <c r="O145" s="169" t="s">
        <v>1378</v>
      </c>
      <c r="P145" s="55">
        <v>2015</v>
      </c>
      <c r="Q145" s="163" t="str">
        <f t="shared" si="267"/>
        <v>지방</v>
      </c>
      <c r="R145" s="163" t="str">
        <f t="shared" ref="R145:U145" si="276">Q145</f>
        <v>지방</v>
      </c>
      <c r="S145" s="163" t="str">
        <f t="shared" si="276"/>
        <v>지방</v>
      </c>
      <c r="T145" s="163" t="str">
        <f t="shared" si="276"/>
        <v>지방</v>
      </c>
      <c r="U145" s="163" t="str">
        <f t="shared" si="276"/>
        <v>지방</v>
      </c>
      <c r="V145" s="135">
        <f t="shared" si="207"/>
        <v>100</v>
      </c>
      <c r="W145" s="135">
        <f t="shared" si="208"/>
        <v>96</v>
      </c>
      <c r="X145" s="135">
        <f t="shared" si="209"/>
        <v>96</v>
      </c>
      <c r="Y145" s="135">
        <f t="shared" si="210"/>
        <v>95</v>
      </c>
      <c r="Z145" s="136">
        <f t="shared" si="211"/>
        <v>95</v>
      </c>
      <c r="AA145" s="144">
        <f t="shared" si="205"/>
        <v>100</v>
      </c>
      <c r="AB145" s="145">
        <f t="shared" si="269"/>
        <v>96</v>
      </c>
      <c r="AC145" s="145">
        <f t="shared" si="269"/>
        <v>96</v>
      </c>
      <c r="AD145" s="145">
        <f t="shared" si="269"/>
        <v>95</v>
      </c>
      <c r="AE145" s="144">
        <f t="shared" si="269"/>
        <v>95</v>
      </c>
      <c r="AF145" s="144">
        <v>0</v>
      </c>
      <c r="AG145" s="144">
        <v>0</v>
      </c>
      <c r="AH145" s="144">
        <v>0</v>
      </c>
      <c r="AI145" s="144">
        <v>0</v>
      </c>
      <c r="AJ145" s="144">
        <v>0</v>
      </c>
    </row>
    <row r="146" spans="1:36" ht="16.350000000000001" customHeight="1">
      <c r="A146" s="308" t="s">
        <v>142</v>
      </c>
      <c r="B146" s="52" t="s">
        <v>154</v>
      </c>
      <c r="C146" s="52" t="s">
        <v>155</v>
      </c>
      <c r="D146" s="53">
        <f>'[6]마을별 용수수요량'!D146</f>
        <v>36</v>
      </c>
      <c r="E146" s="53">
        <f>'[6]마을별 용수수요량'!E146</f>
        <v>6115</v>
      </c>
      <c r="F146" s="53"/>
      <c r="G146" s="53"/>
      <c r="H146" s="53">
        <v>42</v>
      </c>
      <c r="I146" s="53">
        <v>95</v>
      </c>
      <c r="J146" s="53">
        <f t="shared" si="242"/>
        <v>42</v>
      </c>
      <c r="K146" s="53">
        <f t="shared" si="270"/>
        <v>98</v>
      </c>
      <c r="L146" s="54" t="s">
        <v>804</v>
      </c>
      <c r="M146" s="54" t="s">
        <v>757</v>
      </c>
      <c r="N146" s="54" t="s">
        <v>758</v>
      </c>
      <c r="O146" s="169" t="s">
        <v>1378</v>
      </c>
      <c r="P146" s="55">
        <v>2015</v>
      </c>
      <c r="Q146" s="163" t="str">
        <f t="shared" si="267"/>
        <v>지방</v>
      </c>
      <c r="R146" s="163" t="str">
        <f t="shared" ref="R146:U146" si="277">Q146</f>
        <v>지방</v>
      </c>
      <c r="S146" s="163" t="str">
        <f t="shared" si="277"/>
        <v>지방</v>
      </c>
      <c r="T146" s="163" t="str">
        <f t="shared" si="277"/>
        <v>지방</v>
      </c>
      <c r="U146" s="163" t="str">
        <f t="shared" si="277"/>
        <v>지방</v>
      </c>
      <c r="V146" s="135">
        <f t="shared" si="207"/>
        <v>98</v>
      </c>
      <c r="W146" s="135">
        <f t="shared" si="208"/>
        <v>94</v>
      </c>
      <c r="X146" s="135">
        <f t="shared" si="209"/>
        <v>94</v>
      </c>
      <c r="Y146" s="135">
        <f t="shared" si="210"/>
        <v>93</v>
      </c>
      <c r="Z146" s="136">
        <f t="shared" si="211"/>
        <v>93</v>
      </c>
      <c r="AA146" s="144">
        <f t="shared" ref="AA146:AA209" si="278">K146</f>
        <v>98</v>
      </c>
      <c r="AB146" s="145">
        <f t="shared" si="269"/>
        <v>94</v>
      </c>
      <c r="AC146" s="145">
        <f t="shared" si="269"/>
        <v>94</v>
      </c>
      <c r="AD146" s="145">
        <f t="shared" si="269"/>
        <v>93</v>
      </c>
      <c r="AE146" s="144">
        <f t="shared" si="269"/>
        <v>93</v>
      </c>
      <c r="AF146" s="144">
        <v>0</v>
      </c>
      <c r="AG146" s="144">
        <v>0</v>
      </c>
      <c r="AH146" s="144">
        <v>0</v>
      </c>
      <c r="AI146" s="144">
        <v>0</v>
      </c>
      <c r="AJ146" s="144">
        <v>0</v>
      </c>
    </row>
    <row r="147" spans="1:36" ht="16.350000000000001" customHeight="1">
      <c r="A147" s="308" t="s">
        <v>142</v>
      </c>
      <c r="B147" s="52" t="s">
        <v>156</v>
      </c>
      <c r="C147" s="52" t="s">
        <v>157</v>
      </c>
      <c r="D147" s="53">
        <f>'[6]마을별 용수수요량'!D147</f>
        <v>113</v>
      </c>
      <c r="E147" s="53">
        <f>'[6]마을별 용수수요량'!E147</f>
        <v>20366</v>
      </c>
      <c r="F147" s="53"/>
      <c r="G147" s="53"/>
      <c r="H147" s="53">
        <v>136</v>
      </c>
      <c r="I147" s="53">
        <v>323</v>
      </c>
      <c r="J147" s="53">
        <f t="shared" si="242"/>
        <v>136</v>
      </c>
      <c r="K147" s="53">
        <f t="shared" si="270"/>
        <v>332</v>
      </c>
      <c r="L147" s="54" t="s">
        <v>804</v>
      </c>
      <c r="M147" s="54" t="s">
        <v>757</v>
      </c>
      <c r="N147" s="54" t="s">
        <v>758</v>
      </c>
      <c r="O147" s="169" t="s">
        <v>1378</v>
      </c>
      <c r="P147" s="55">
        <v>2015</v>
      </c>
      <c r="Q147" s="163" t="str">
        <f t="shared" si="267"/>
        <v>지방</v>
      </c>
      <c r="R147" s="163" t="str">
        <f t="shared" ref="R147:U147" si="279">Q147</f>
        <v>지방</v>
      </c>
      <c r="S147" s="163" t="str">
        <f t="shared" si="279"/>
        <v>지방</v>
      </c>
      <c r="T147" s="163" t="str">
        <f t="shared" si="279"/>
        <v>지방</v>
      </c>
      <c r="U147" s="163" t="str">
        <f t="shared" si="279"/>
        <v>지방</v>
      </c>
      <c r="V147" s="135">
        <f t="shared" si="207"/>
        <v>332</v>
      </c>
      <c r="W147" s="135">
        <f t="shared" si="208"/>
        <v>319</v>
      </c>
      <c r="X147" s="135">
        <f t="shared" si="209"/>
        <v>318</v>
      </c>
      <c r="Y147" s="135">
        <f t="shared" si="210"/>
        <v>316</v>
      </c>
      <c r="Z147" s="136">
        <f t="shared" si="211"/>
        <v>314</v>
      </c>
      <c r="AA147" s="144">
        <f t="shared" si="278"/>
        <v>332</v>
      </c>
      <c r="AB147" s="145">
        <f t="shared" si="269"/>
        <v>319</v>
      </c>
      <c r="AC147" s="145">
        <f t="shared" si="269"/>
        <v>318</v>
      </c>
      <c r="AD147" s="145">
        <f t="shared" si="269"/>
        <v>316</v>
      </c>
      <c r="AE147" s="144">
        <f t="shared" si="269"/>
        <v>314</v>
      </c>
      <c r="AF147" s="144">
        <v>0</v>
      </c>
      <c r="AG147" s="144">
        <v>0</v>
      </c>
      <c r="AH147" s="144">
        <v>0</v>
      </c>
      <c r="AI147" s="144">
        <v>0</v>
      </c>
      <c r="AJ147" s="144">
        <v>0</v>
      </c>
    </row>
    <row r="148" spans="1:36" s="11" customFormat="1" ht="16.350000000000001" customHeight="1">
      <c r="A148" s="308" t="s">
        <v>142</v>
      </c>
      <c r="B148" s="52" t="s">
        <v>158</v>
      </c>
      <c r="C148" s="52" t="s">
        <v>677</v>
      </c>
      <c r="D148" s="53">
        <f>'[6]마을별 용수수요량'!D148</f>
        <v>68</v>
      </c>
      <c r="E148" s="53">
        <f>'[6]마을별 용수수요량'!E148</f>
        <v>12588</v>
      </c>
      <c r="F148" s="53"/>
      <c r="G148" s="53"/>
      <c r="H148" s="53">
        <v>138</v>
      </c>
      <c r="I148" s="53">
        <v>275</v>
      </c>
      <c r="J148" s="53">
        <f t="shared" si="242"/>
        <v>138</v>
      </c>
      <c r="K148" s="53">
        <f t="shared" si="270"/>
        <v>283</v>
      </c>
      <c r="L148" s="54" t="s">
        <v>804</v>
      </c>
      <c r="M148" s="54" t="s">
        <v>757</v>
      </c>
      <c r="N148" s="54" t="s">
        <v>758</v>
      </c>
      <c r="O148" s="169" t="s">
        <v>1378</v>
      </c>
      <c r="P148" s="55">
        <v>2015</v>
      </c>
      <c r="Q148" s="163" t="str">
        <f t="shared" si="267"/>
        <v>지방</v>
      </c>
      <c r="R148" s="163" t="str">
        <f t="shared" ref="R148:U148" si="280">Q148</f>
        <v>지방</v>
      </c>
      <c r="S148" s="163" t="str">
        <f t="shared" si="280"/>
        <v>지방</v>
      </c>
      <c r="T148" s="163" t="str">
        <f t="shared" si="280"/>
        <v>지방</v>
      </c>
      <c r="U148" s="163" t="str">
        <f t="shared" si="280"/>
        <v>지방</v>
      </c>
      <c r="V148" s="135">
        <f t="shared" ref="V148:V211" si="281">AA148+AF148</f>
        <v>283</v>
      </c>
      <c r="W148" s="135">
        <f t="shared" ref="W148:W211" si="282">AB148+AG148</f>
        <v>272</v>
      </c>
      <c r="X148" s="135">
        <f t="shared" ref="X148:X211" si="283">AC148+AH148</f>
        <v>271</v>
      </c>
      <c r="Y148" s="135">
        <f t="shared" ref="Y148:Y211" si="284">AD148+AI148</f>
        <v>270</v>
      </c>
      <c r="Z148" s="136">
        <f t="shared" ref="Z148:Z211" si="285">AE148+AJ148</f>
        <v>267</v>
      </c>
      <c r="AA148" s="144">
        <f t="shared" si="278"/>
        <v>283</v>
      </c>
      <c r="AB148" s="145">
        <f t="shared" si="269"/>
        <v>272</v>
      </c>
      <c r="AC148" s="145">
        <f t="shared" si="269"/>
        <v>271</v>
      </c>
      <c r="AD148" s="145">
        <f t="shared" si="269"/>
        <v>270</v>
      </c>
      <c r="AE148" s="144">
        <f t="shared" si="269"/>
        <v>267</v>
      </c>
      <c r="AF148" s="144">
        <v>0</v>
      </c>
      <c r="AG148" s="144">
        <v>0</v>
      </c>
      <c r="AH148" s="144">
        <v>0</v>
      </c>
      <c r="AI148" s="144">
        <v>0</v>
      </c>
      <c r="AJ148" s="144">
        <v>0</v>
      </c>
    </row>
    <row r="149" spans="1:36" s="11" customFormat="1" ht="16.350000000000001" customHeight="1">
      <c r="A149" s="308" t="s">
        <v>142</v>
      </c>
      <c r="B149" s="52" t="s">
        <v>159</v>
      </c>
      <c r="C149" s="52" t="s">
        <v>160</v>
      </c>
      <c r="D149" s="53">
        <f>'[6]마을별 용수수요량'!D149</f>
        <v>12</v>
      </c>
      <c r="E149" s="53">
        <f>'[6]마을별 용수수요량'!E149</f>
        <v>2762</v>
      </c>
      <c r="F149" s="53"/>
      <c r="G149" s="53"/>
      <c r="H149" s="53">
        <v>74</v>
      </c>
      <c r="I149" s="53">
        <v>165</v>
      </c>
      <c r="J149" s="53">
        <f t="shared" si="242"/>
        <v>74</v>
      </c>
      <c r="K149" s="53">
        <f t="shared" si="270"/>
        <v>170</v>
      </c>
      <c r="L149" s="54" t="s">
        <v>804</v>
      </c>
      <c r="M149" s="54" t="s">
        <v>757</v>
      </c>
      <c r="N149" s="54" t="s">
        <v>758</v>
      </c>
      <c r="O149" s="169" t="s">
        <v>1378</v>
      </c>
      <c r="P149" s="55">
        <v>2015</v>
      </c>
      <c r="Q149" s="163" t="str">
        <f t="shared" si="267"/>
        <v>지방</v>
      </c>
      <c r="R149" s="163" t="str">
        <f t="shared" ref="R149:U149" si="286">Q149</f>
        <v>지방</v>
      </c>
      <c r="S149" s="163" t="str">
        <f t="shared" si="286"/>
        <v>지방</v>
      </c>
      <c r="T149" s="163" t="str">
        <f t="shared" si="286"/>
        <v>지방</v>
      </c>
      <c r="U149" s="163" t="str">
        <f t="shared" si="286"/>
        <v>지방</v>
      </c>
      <c r="V149" s="135">
        <f t="shared" si="281"/>
        <v>170</v>
      </c>
      <c r="W149" s="135">
        <f t="shared" si="282"/>
        <v>163</v>
      </c>
      <c r="X149" s="135">
        <f t="shared" si="283"/>
        <v>163</v>
      </c>
      <c r="Y149" s="135">
        <f t="shared" si="284"/>
        <v>162</v>
      </c>
      <c r="Z149" s="136">
        <f t="shared" si="285"/>
        <v>161</v>
      </c>
      <c r="AA149" s="144">
        <f t="shared" si="278"/>
        <v>170</v>
      </c>
      <c r="AB149" s="145">
        <f t="shared" si="269"/>
        <v>163</v>
      </c>
      <c r="AC149" s="145">
        <f t="shared" si="269"/>
        <v>163</v>
      </c>
      <c r="AD149" s="145">
        <f t="shared" si="269"/>
        <v>162</v>
      </c>
      <c r="AE149" s="144">
        <f t="shared" si="269"/>
        <v>161</v>
      </c>
      <c r="AF149" s="144">
        <v>0</v>
      </c>
      <c r="AG149" s="144">
        <v>0</v>
      </c>
      <c r="AH149" s="144">
        <v>0</v>
      </c>
      <c r="AI149" s="144">
        <v>0</v>
      </c>
      <c r="AJ149" s="144">
        <v>0</v>
      </c>
    </row>
    <row r="150" spans="1:36" ht="16.350000000000001" customHeight="1">
      <c r="A150" s="308" t="s">
        <v>142</v>
      </c>
      <c r="B150" s="52" t="s">
        <v>161</v>
      </c>
      <c r="C150" s="52" t="s">
        <v>162</v>
      </c>
      <c r="D150" s="53">
        <f>'[6]마을별 용수수요량'!D150</f>
        <v>128</v>
      </c>
      <c r="E150" s="53">
        <f>'[6]마을별 용수수요량'!E150</f>
        <v>19135</v>
      </c>
      <c r="F150" s="53"/>
      <c r="G150" s="53"/>
      <c r="H150" s="53">
        <v>122</v>
      </c>
      <c r="I150" s="53">
        <v>289</v>
      </c>
      <c r="J150" s="53">
        <f t="shared" si="242"/>
        <v>122</v>
      </c>
      <c r="K150" s="53">
        <f t="shared" si="270"/>
        <v>297</v>
      </c>
      <c r="L150" s="54" t="s">
        <v>804</v>
      </c>
      <c r="M150" s="54" t="s">
        <v>757</v>
      </c>
      <c r="N150" s="54" t="s">
        <v>758</v>
      </c>
      <c r="O150" s="169" t="s">
        <v>1378</v>
      </c>
      <c r="P150" s="55">
        <v>2015</v>
      </c>
      <c r="Q150" s="163" t="str">
        <f t="shared" si="267"/>
        <v>지방</v>
      </c>
      <c r="R150" s="163" t="str">
        <f t="shared" ref="R150:U150" si="287">Q150</f>
        <v>지방</v>
      </c>
      <c r="S150" s="163" t="str">
        <f t="shared" si="287"/>
        <v>지방</v>
      </c>
      <c r="T150" s="163" t="str">
        <f t="shared" si="287"/>
        <v>지방</v>
      </c>
      <c r="U150" s="163" t="str">
        <f t="shared" si="287"/>
        <v>지방</v>
      </c>
      <c r="V150" s="135">
        <f t="shared" si="281"/>
        <v>297</v>
      </c>
      <c r="W150" s="135">
        <f t="shared" si="282"/>
        <v>285</v>
      </c>
      <c r="X150" s="135">
        <f t="shared" si="283"/>
        <v>284</v>
      </c>
      <c r="Y150" s="135">
        <f t="shared" si="284"/>
        <v>283</v>
      </c>
      <c r="Z150" s="136">
        <f t="shared" si="285"/>
        <v>281</v>
      </c>
      <c r="AA150" s="144">
        <f t="shared" si="278"/>
        <v>297</v>
      </c>
      <c r="AB150" s="145">
        <f t="shared" si="269"/>
        <v>285</v>
      </c>
      <c r="AC150" s="145">
        <f t="shared" si="269"/>
        <v>284</v>
      </c>
      <c r="AD150" s="145">
        <f t="shared" si="269"/>
        <v>283</v>
      </c>
      <c r="AE150" s="144">
        <f t="shared" si="269"/>
        <v>281</v>
      </c>
      <c r="AF150" s="144">
        <v>0</v>
      </c>
      <c r="AG150" s="144">
        <v>0</v>
      </c>
      <c r="AH150" s="144">
        <v>0</v>
      </c>
      <c r="AI150" s="144">
        <v>0</v>
      </c>
      <c r="AJ150" s="144">
        <v>0</v>
      </c>
    </row>
    <row r="151" spans="1:36" ht="16.350000000000001" customHeight="1">
      <c r="A151" s="308" t="s">
        <v>142</v>
      </c>
      <c r="B151" s="52" t="s">
        <v>163</v>
      </c>
      <c r="C151" s="52" t="s">
        <v>164</v>
      </c>
      <c r="D151" s="53">
        <f>'[6]마을별 용수수요량'!D151</f>
        <v>0</v>
      </c>
      <c r="E151" s="53">
        <f>'[6]마을별 용수수요량'!E151</f>
        <v>0</v>
      </c>
      <c r="F151" s="53"/>
      <c r="G151" s="53"/>
      <c r="H151" s="53">
        <v>55</v>
      </c>
      <c r="I151" s="53">
        <v>109</v>
      </c>
      <c r="J151" s="53">
        <f t="shared" si="242"/>
        <v>55</v>
      </c>
      <c r="K151" s="53">
        <f t="shared" si="270"/>
        <v>112</v>
      </c>
      <c r="L151" s="54" t="s">
        <v>804</v>
      </c>
      <c r="M151" s="54" t="s">
        <v>757</v>
      </c>
      <c r="N151" s="54" t="s">
        <v>758</v>
      </c>
      <c r="O151" s="169" t="s">
        <v>1378</v>
      </c>
      <c r="P151" s="55">
        <v>2015</v>
      </c>
      <c r="Q151" s="163" t="str">
        <f t="shared" si="267"/>
        <v>지방</v>
      </c>
      <c r="R151" s="163" t="str">
        <f t="shared" ref="R151:U151" si="288">Q151</f>
        <v>지방</v>
      </c>
      <c r="S151" s="163" t="str">
        <f t="shared" si="288"/>
        <v>지방</v>
      </c>
      <c r="T151" s="163" t="str">
        <f t="shared" si="288"/>
        <v>지방</v>
      </c>
      <c r="U151" s="163" t="str">
        <f t="shared" si="288"/>
        <v>지방</v>
      </c>
      <c r="V151" s="135">
        <f t="shared" si="281"/>
        <v>112</v>
      </c>
      <c r="W151" s="135">
        <f t="shared" si="282"/>
        <v>108</v>
      </c>
      <c r="X151" s="135">
        <f t="shared" si="283"/>
        <v>107</v>
      </c>
      <c r="Y151" s="135">
        <f t="shared" si="284"/>
        <v>107</v>
      </c>
      <c r="Z151" s="136">
        <f t="shared" si="285"/>
        <v>106</v>
      </c>
      <c r="AA151" s="144">
        <f t="shared" si="278"/>
        <v>112</v>
      </c>
      <c r="AB151" s="145">
        <f t="shared" si="269"/>
        <v>108</v>
      </c>
      <c r="AC151" s="145">
        <f t="shared" si="269"/>
        <v>107</v>
      </c>
      <c r="AD151" s="145">
        <f t="shared" si="269"/>
        <v>107</v>
      </c>
      <c r="AE151" s="144">
        <f t="shared" si="269"/>
        <v>106</v>
      </c>
      <c r="AF151" s="144">
        <v>0</v>
      </c>
      <c r="AG151" s="144">
        <v>0</v>
      </c>
      <c r="AH151" s="144">
        <v>0</v>
      </c>
      <c r="AI151" s="144">
        <v>0</v>
      </c>
      <c r="AJ151" s="144">
        <v>0</v>
      </c>
    </row>
    <row r="152" spans="1:36" ht="16.350000000000001" customHeight="1">
      <c r="A152" s="308" t="s">
        <v>142</v>
      </c>
      <c r="B152" s="52" t="s">
        <v>165</v>
      </c>
      <c r="C152" s="52" t="s">
        <v>166</v>
      </c>
      <c r="D152" s="53">
        <f>'[6]마을별 용수수요량'!D152</f>
        <v>83</v>
      </c>
      <c r="E152" s="53">
        <f>'[6]마을별 용수수요량'!E152</f>
        <v>14609</v>
      </c>
      <c r="F152" s="53"/>
      <c r="G152" s="53"/>
      <c r="H152" s="53">
        <v>85</v>
      </c>
      <c r="I152" s="53">
        <v>195</v>
      </c>
      <c r="J152" s="53">
        <f t="shared" si="242"/>
        <v>85</v>
      </c>
      <c r="K152" s="53">
        <f t="shared" si="270"/>
        <v>201</v>
      </c>
      <c r="L152" s="54" t="s">
        <v>804</v>
      </c>
      <c r="M152" s="54" t="s">
        <v>757</v>
      </c>
      <c r="N152" s="54" t="s">
        <v>758</v>
      </c>
      <c r="O152" s="169" t="s">
        <v>1378</v>
      </c>
      <c r="P152" s="55">
        <v>2015</v>
      </c>
      <c r="Q152" s="163" t="str">
        <f t="shared" si="267"/>
        <v>지방</v>
      </c>
      <c r="R152" s="163" t="str">
        <f t="shared" ref="R152:U152" si="289">Q152</f>
        <v>지방</v>
      </c>
      <c r="S152" s="163" t="str">
        <f t="shared" si="289"/>
        <v>지방</v>
      </c>
      <c r="T152" s="163" t="str">
        <f t="shared" si="289"/>
        <v>지방</v>
      </c>
      <c r="U152" s="163" t="str">
        <f t="shared" si="289"/>
        <v>지방</v>
      </c>
      <c r="V152" s="135">
        <f t="shared" si="281"/>
        <v>201</v>
      </c>
      <c r="W152" s="135">
        <f t="shared" si="282"/>
        <v>193</v>
      </c>
      <c r="X152" s="135">
        <f t="shared" si="283"/>
        <v>192</v>
      </c>
      <c r="Y152" s="135">
        <f t="shared" si="284"/>
        <v>192</v>
      </c>
      <c r="Z152" s="136">
        <f t="shared" si="285"/>
        <v>190</v>
      </c>
      <c r="AA152" s="144">
        <f t="shared" si="278"/>
        <v>201</v>
      </c>
      <c r="AB152" s="145">
        <f t="shared" si="269"/>
        <v>193</v>
      </c>
      <c r="AC152" s="145">
        <f t="shared" si="269"/>
        <v>192</v>
      </c>
      <c r="AD152" s="145">
        <f t="shared" si="269"/>
        <v>192</v>
      </c>
      <c r="AE152" s="144">
        <f t="shared" si="269"/>
        <v>190</v>
      </c>
      <c r="AF152" s="144">
        <v>0</v>
      </c>
      <c r="AG152" s="144">
        <v>0</v>
      </c>
      <c r="AH152" s="144">
        <v>0</v>
      </c>
      <c r="AI152" s="144">
        <v>0</v>
      </c>
      <c r="AJ152" s="144">
        <v>0</v>
      </c>
    </row>
    <row r="153" spans="1:36" ht="16.350000000000001" customHeight="1">
      <c r="A153" s="308" t="s">
        <v>142</v>
      </c>
      <c r="B153" s="52" t="s">
        <v>167</v>
      </c>
      <c r="C153" s="52" t="s">
        <v>168</v>
      </c>
      <c r="D153" s="53">
        <f>'[6]마을별 용수수요량'!D153</f>
        <v>0</v>
      </c>
      <c r="E153" s="53">
        <f>'[6]마을별 용수수요량'!E153</f>
        <v>0</v>
      </c>
      <c r="F153" s="53"/>
      <c r="G153" s="53"/>
      <c r="H153" s="53">
        <v>73</v>
      </c>
      <c r="I153" s="53">
        <v>149</v>
      </c>
      <c r="J153" s="135">
        <f t="shared" si="242"/>
        <v>73</v>
      </c>
      <c r="K153" s="135">
        <f t="shared" si="270"/>
        <v>153</v>
      </c>
      <c r="L153" s="54" t="s">
        <v>804</v>
      </c>
      <c r="M153" s="54" t="s">
        <v>622</v>
      </c>
      <c r="N153" s="54" t="s">
        <v>751</v>
      </c>
      <c r="O153" s="169" t="s">
        <v>1378</v>
      </c>
      <c r="P153" s="55">
        <v>2020</v>
      </c>
      <c r="Q153" s="163" t="s">
        <v>807</v>
      </c>
      <c r="R153" s="163" t="s">
        <v>804</v>
      </c>
      <c r="S153" s="163" t="str">
        <f t="shared" ref="S153:U153" si="290">R153</f>
        <v>지방</v>
      </c>
      <c r="T153" s="163" t="str">
        <f t="shared" si="290"/>
        <v>지방</v>
      </c>
      <c r="U153" s="163" t="str">
        <f t="shared" si="290"/>
        <v>지방</v>
      </c>
      <c r="V153" s="135">
        <f t="shared" si="281"/>
        <v>153</v>
      </c>
      <c r="W153" s="135">
        <f t="shared" si="282"/>
        <v>147</v>
      </c>
      <c r="X153" s="135">
        <f t="shared" si="283"/>
        <v>146</v>
      </c>
      <c r="Y153" s="135">
        <f t="shared" si="284"/>
        <v>146</v>
      </c>
      <c r="Z153" s="136">
        <f t="shared" si="285"/>
        <v>145</v>
      </c>
      <c r="AA153" s="144">
        <f t="shared" si="278"/>
        <v>153</v>
      </c>
      <c r="AB153" s="145">
        <f t="shared" si="269"/>
        <v>147</v>
      </c>
      <c r="AC153" s="145">
        <f t="shared" si="269"/>
        <v>146</v>
      </c>
      <c r="AD153" s="145">
        <f t="shared" si="269"/>
        <v>146</v>
      </c>
      <c r="AE153" s="144">
        <f t="shared" si="269"/>
        <v>145</v>
      </c>
      <c r="AF153" s="144">
        <v>0</v>
      </c>
      <c r="AG153" s="144">
        <v>0</v>
      </c>
      <c r="AH153" s="144">
        <v>0</v>
      </c>
      <c r="AI153" s="144">
        <v>0</v>
      </c>
      <c r="AJ153" s="144">
        <v>0</v>
      </c>
    </row>
    <row r="154" spans="1:36" ht="16.350000000000001" customHeight="1">
      <c r="A154" s="309" t="s">
        <v>142</v>
      </c>
      <c r="B154" s="75" t="s">
        <v>169</v>
      </c>
      <c r="C154" s="75" t="s">
        <v>170</v>
      </c>
      <c r="D154" s="56">
        <f>'[6]마을별 용수수요량'!D154</f>
        <v>20</v>
      </c>
      <c r="E154" s="56">
        <f>'[6]마을별 용수수요량'!E154</f>
        <v>3418</v>
      </c>
      <c r="F154" s="56"/>
      <c r="G154" s="56"/>
      <c r="H154" s="56">
        <v>29</v>
      </c>
      <c r="I154" s="56">
        <v>67</v>
      </c>
      <c r="J154" s="56">
        <f t="shared" si="242"/>
        <v>29</v>
      </c>
      <c r="K154" s="56">
        <f>K138-SUM(K139:K153)</f>
        <v>70</v>
      </c>
      <c r="L154" s="63" t="s">
        <v>804</v>
      </c>
      <c r="M154" s="63" t="s">
        <v>757</v>
      </c>
      <c r="N154" s="63" t="s">
        <v>758</v>
      </c>
      <c r="O154" s="171" t="s">
        <v>1378</v>
      </c>
      <c r="P154" s="64">
        <v>2015</v>
      </c>
      <c r="Q154" s="166" t="str">
        <f t="shared" si="267"/>
        <v>지방</v>
      </c>
      <c r="R154" s="166" t="str">
        <f t="shared" ref="R154:U154" si="291">Q154</f>
        <v>지방</v>
      </c>
      <c r="S154" s="166" t="str">
        <f t="shared" si="291"/>
        <v>지방</v>
      </c>
      <c r="T154" s="166" t="str">
        <f t="shared" si="291"/>
        <v>지방</v>
      </c>
      <c r="U154" s="166" t="str">
        <f t="shared" si="291"/>
        <v>지방</v>
      </c>
      <c r="V154" s="147">
        <f t="shared" si="281"/>
        <v>70</v>
      </c>
      <c r="W154" s="147">
        <f t="shared" si="282"/>
        <v>66</v>
      </c>
      <c r="X154" s="147">
        <f t="shared" si="283"/>
        <v>66</v>
      </c>
      <c r="Y154" s="147">
        <f t="shared" si="284"/>
        <v>67</v>
      </c>
      <c r="Z154" s="148">
        <f t="shared" si="285"/>
        <v>64</v>
      </c>
      <c r="AA154" s="149">
        <f t="shared" si="278"/>
        <v>70</v>
      </c>
      <c r="AB154" s="149">
        <f>AB138-SUM(AB139:AB153)</f>
        <v>66</v>
      </c>
      <c r="AC154" s="149">
        <f>AC138-SUM(AC139:AC153)</f>
        <v>66</v>
      </c>
      <c r="AD154" s="149">
        <f>AD138-SUM(AD139:AD153)</f>
        <v>67</v>
      </c>
      <c r="AE154" s="144">
        <f>AE138-SUM(AE139:AE153)</f>
        <v>64</v>
      </c>
      <c r="AF154" s="144">
        <v>0</v>
      </c>
      <c r="AG154" s="144">
        <v>0</v>
      </c>
      <c r="AH154" s="144">
        <v>0</v>
      </c>
      <c r="AI154" s="144">
        <v>0</v>
      </c>
      <c r="AJ154" s="144">
        <v>0</v>
      </c>
    </row>
    <row r="155" spans="1:36" s="10" customFormat="1" ht="16.350000000000001" customHeight="1">
      <c r="A155" s="305" t="s">
        <v>171</v>
      </c>
      <c r="B155" s="241" t="s">
        <v>105</v>
      </c>
      <c r="C155" s="242"/>
      <c r="D155" s="211">
        <f>SUM(D156:D186)</f>
        <v>886</v>
      </c>
      <c r="E155" s="211">
        <f>SUM(E156:E186)</f>
        <v>159978</v>
      </c>
      <c r="F155" s="211"/>
      <c r="G155" s="211"/>
      <c r="H155" s="211">
        <f>SUM(H156:H186)</f>
        <v>1845</v>
      </c>
      <c r="I155" s="211">
        <f>SUM(I156:I186)</f>
        <v>3791</v>
      </c>
      <c r="J155" s="211">
        <f t="shared" si="242"/>
        <v>1845</v>
      </c>
      <c r="K155" s="211">
        <v>3885</v>
      </c>
      <c r="L155" s="212"/>
      <c r="M155" s="212"/>
      <c r="N155" s="212"/>
      <c r="O155" s="170"/>
      <c r="P155" s="212"/>
      <c r="Q155" s="213"/>
      <c r="R155" s="213"/>
      <c r="S155" s="213"/>
      <c r="T155" s="213"/>
      <c r="U155" s="213"/>
      <c r="V155" s="214">
        <f t="shared" si="281"/>
        <v>3885</v>
      </c>
      <c r="W155" s="214">
        <f t="shared" si="282"/>
        <v>3730</v>
      </c>
      <c r="X155" s="214">
        <f t="shared" si="283"/>
        <v>3716</v>
      </c>
      <c r="Y155" s="214">
        <f t="shared" si="284"/>
        <v>3703</v>
      </c>
      <c r="Z155" s="215">
        <f t="shared" si="285"/>
        <v>3673</v>
      </c>
      <c r="AA155" s="143">
        <f t="shared" si="278"/>
        <v>3885</v>
      </c>
      <c r="AB155" s="146">
        <f>VLOOKUP($A155,'[5]1.2.생잔모형산출결과'!$B$13:$H$36,3,FALSE)</f>
        <v>3730</v>
      </c>
      <c r="AC155" s="146">
        <f>VLOOKUP($A155,'[5]1.2.생잔모형산출결과'!$B$13:$H$36,4,FALSE)</f>
        <v>3716</v>
      </c>
      <c r="AD155" s="146">
        <f>VLOOKUP($A155,'[5]1.2.생잔모형산출결과'!$B$13:$H$36,5,FALSE)</f>
        <v>3703</v>
      </c>
      <c r="AE155" s="146">
        <f>VLOOKUP($A155,'[5]1.2.생잔모형산출결과'!$B$13:$H$36,6,FALSE)</f>
        <v>3673</v>
      </c>
      <c r="AF155" s="141">
        <f>SUM(AF156:AF186)</f>
        <v>0</v>
      </c>
      <c r="AG155" s="141">
        <f>SUM(AG156:AG186)</f>
        <v>0</v>
      </c>
      <c r="AH155" s="141">
        <f>SUM(AH156:AH186)</f>
        <v>0</v>
      </c>
      <c r="AI155" s="142">
        <f>SUM(AI156:AI186)</f>
        <v>0</v>
      </c>
      <c r="AJ155" s="142">
        <f>SUM(AJ156:AJ186)</f>
        <v>0</v>
      </c>
    </row>
    <row r="156" spans="1:36" ht="16.350000000000001" customHeight="1">
      <c r="A156" s="308" t="s">
        <v>171</v>
      </c>
      <c r="B156" s="52" t="s">
        <v>172</v>
      </c>
      <c r="C156" s="52" t="s">
        <v>173</v>
      </c>
      <c r="D156" s="53">
        <f>'[6]마을별 용수수요량'!D156</f>
        <v>84</v>
      </c>
      <c r="E156" s="53">
        <f>'[6]마을별 용수수요량'!E156</f>
        <v>27947</v>
      </c>
      <c r="F156" s="53"/>
      <c r="G156" s="53"/>
      <c r="H156" s="53">
        <v>137</v>
      </c>
      <c r="I156" s="53">
        <v>245</v>
      </c>
      <c r="J156" s="53">
        <f t="shared" si="242"/>
        <v>137</v>
      </c>
      <c r="K156" s="53">
        <f>ROUND($K$155*I156/$I$155,0)</f>
        <v>251</v>
      </c>
      <c r="L156" s="54" t="s">
        <v>804</v>
      </c>
      <c r="M156" s="54" t="s">
        <v>757</v>
      </c>
      <c r="N156" s="54" t="s">
        <v>758</v>
      </c>
      <c r="O156" s="169" t="s">
        <v>1381</v>
      </c>
      <c r="P156" s="55">
        <v>2015</v>
      </c>
      <c r="Q156" s="163" t="str">
        <f t="shared" ref="Q156:Q186" si="292">$L156</f>
        <v>지방</v>
      </c>
      <c r="R156" s="163" t="str">
        <f t="shared" ref="R156:U156" si="293">Q156</f>
        <v>지방</v>
      </c>
      <c r="S156" s="163" t="str">
        <f t="shared" si="293"/>
        <v>지방</v>
      </c>
      <c r="T156" s="163" t="str">
        <f t="shared" si="293"/>
        <v>지방</v>
      </c>
      <c r="U156" s="163" t="str">
        <f t="shared" si="293"/>
        <v>지방</v>
      </c>
      <c r="V156" s="135">
        <f t="shared" si="281"/>
        <v>251</v>
      </c>
      <c r="W156" s="135">
        <f t="shared" si="282"/>
        <v>241</v>
      </c>
      <c r="X156" s="135">
        <f t="shared" si="283"/>
        <v>240</v>
      </c>
      <c r="Y156" s="135">
        <f t="shared" si="284"/>
        <v>239</v>
      </c>
      <c r="Z156" s="136">
        <f t="shared" si="285"/>
        <v>237</v>
      </c>
      <c r="AA156" s="144">
        <f t="shared" si="278"/>
        <v>251</v>
      </c>
      <c r="AB156" s="145">
        <f t="shared" ref="AB156:AE185" si="294">ROUND(AB$155*$AA156/$AA$155,0)</f>
        <v>241</v>
      </c>
      <c r="AC156" s="145">
        <f t="shared" si="294"/>
        <v>240</v>
      </c>
      <c r="AD156" s="145">
        <f t="shared" si="294"/>
        <v>239</v>
      </c>
      <c r="AE156" s="144">
        <f t="shared" si="294"/>
        <v>237</v>
      </c>
      <c r="AF156" s="144">
        <v>0</v>
      </c>
      <c r="AG156" s="144">
        <v>0</v>
      </c>
      <c r="AH156" s="144">
        <v>0</v>
      </c>
      <c r="AI156" s="144">
        <v>0</v>
      </c>
      <c r="AJ156" s="144">
        <v>0</v>
      </c>
    </row>
    <row r="157" spans="1:36" ht="16.350000000000001" customHeight="1">
      <c r="A157" s="308" t="s">
        <v>171</v>
      </c>
      <c r="B157" s="52" t="s">
        <v>174</v>
      </c>
      <c r="C157" s="52" t="s">
        <v>327</v>
      </c>
      <c r="D157" s="53">
        <f>'[6]마을별 용수수요량'!D157</f>
        <v>109</v>
      </c>
      <c r="E157" s="53">
        <f>'[6]마을별 용수수요량'!E157</f>
        <v>18225</v>
      </c>
      <c r="F157" s="53"/>
      <c r="G157" s="53"/>
      <c r="H157" s="53">
        <v>114</v>
      </c>
      <c r="I157" s="53">
        <v>258</v>
      </c>
      <c r="J157" s="53">
        <f t="shared" si="242"/>
        <v>114</v>
      </c>
      <c r="K157" s="53">
        <f t="shared" ref="K157:K185" si="295">ROUND($K$155*I157/$I$155,0)</f>
        <v>264</v>
      </c>
      <c r="L157" s="54" t="s">
        <v>804</v>
      </c>
      <c r="M157" s="54" t="s">
        <v>757</v>
      </c>
      <c r="N157" s="54" t="s">
        <v>758</v>
      </c>
      <c r="O157" s="169" t="s">
        <v>1380</v>
      </c>
      <c r="P157" s="55">
        <v>2015</v>
      </c>
      <c r="Q157" s="163" t="str">
        <f t="shared" si="292"/>
        <v>지방</v>
      </c>
      <c r="R157" s="163" t="str">
        <f t="shared" ref="R157:U157" si="296">Q157</f>
        <v>지방</v>
      </c>
      <c r="S157" s="163" t="str">
        <f t="shared" si="296"/>
        <v>지방</v>
      </c>
      <c r="T157" s="163" t="str">
        <f t="shared" si="296"/>
        <v>지방</v>
      </c>
      <c r="U157" s="163" t="str">
        <f t="shared" si="296"/>
        <v>지방</v>
      </c>
      <c r="V157" s="135">
        <f t="shared" si="281"/>
        <v>264</v>
      </c>
      <c r="W157" s="135">
        <f t="shared" si="282"/>
        <v>253</v>
      </c>
      <c r="X157" s="135">
        <f t="shared" si="283"/>
        <v>253</v>
      </c>
      <c r="Y157" s="135">
        <f t="shared" si="284"/>
        <v>252</v>
      </c>
      <c r="Z157" s="136">
        <f t="shared" si="285"/>
        <v>250</v>
      </c>
      <c r="AA157" s="144">
        <f t="shared" si="278"/>
        <v>264</v>
      </c>
      <c r="AB157" s="145">
        <f t="shared" si="294"/>
        <v>253</v>
      </c>
      <c r="AC157" s="145">
        <f t="shared" si="294"/>
        <v>253</v>
      </c>
      <c r="AD157" s="145">
        <f t="shared" si="294"/>
        <v>252</v>
      </c>
      <c r="AE157" s="144">
        <f t="shared" si="294"/>
        <v>250</v>
      </c>
      <c r="AF157" s="144">
        <v>0</v>
      </c>
      <c r="AG157" s="144">
        <v>0</v>
      </c>
      <c r="AH157" s="144">
        <v>0</v>
      </c>
      <c r="AI157" s="144">
        <v>0</v>
      </c>
      <c r="AJ157" s="144">
        <v>0</v>
      </c>
    </row>
    <row r="158" spans="1:36" ht="16.350000000000001" customHeight="1">
      <c r="A158" s="309" t="s">
        <v>171</v>
      </c>
      <c r="B158" s="75" t="s">
        <v>175</v>
      </c>
      <c r="C158" s="75" t="s">
        <v>328</v>
      </c>
      <c r="D158" s="56">
        <f>'[6]마을별 용수수요량'!D158</f>
        <v>106</v>
      </c>
      <c r="E158" s="56">
        <f>'[6]마을별 용수수요량'!E158</f>
        <v>15225</v>
      </c>
      <c r="F158" s="56"/>
      <c r="G158" s="56"/>
      <c r="H158" s="56">
        <v>120</v>
      </c>
      <c r="I158" s="56">
        <v>278</v>
      </c>
      <c r="J158" s="56">
        <f t="shared" si="242"/>
        <v>120</v>
      </c>
      <c r="K158" s="56">
        <f t="shared" si="295"/>
        <v>285</v>
      </c>
      <c r="L158" s="63" t="s">
        <v>804</v>
      </c>
      <c r="M158" s="63" t="s">
        <v>757</v>
      </c>
      <c r="N158" s="63" t="s">
        <v>758</v>
      </c>
      <c r="O158" s="171" t="s">
        <v>1380</v>
      </c>
      <c r="P158" s="64">
        <v>2015</v>
      </c>
      <c r="Q158" s="166" t="str">
        <f t="shared" si="292"/>
        <v>지방</v>
      </c>
      <c r="R158" s="166" t="str">
        <f t="shared" ref="R158:U158" si="297">Q158</f>
        <v>지방</v>
      </c>
      <c r="S158" s="166" t="str">
        <f t="shared" si="297"/>
        <v>지방</v>
      </c>
      <c r="T158" s="166" t="str">
        <f t="shared" si="297"/>
        <v>지방</v>
      </c>
      <c r="U158" s="166" t="str">
        <f t="shared" si="297"/>
        <v>지방</v>
      </c>
      <c r="V158" s="147">
        <f t="shared" si="281"/>
        <v>285</v>
      </c>
      <c r="W158" s="147">
        <f t="shared" si="282"/>
        <v>274</v>
      </c>
      <c r="X158" s="147">
        <f t="shared" si="283"/>
        <v>273</v>
      </c>
      <c r="Y158" s="147">
        <f t="shared" si="284"/>
        <v>272</v>
      </c>
      <c r="Z158" s="148">
        <f t="shared" si="285"/>
        <v>269</v>
      </c>
      <c r="AA158" s="144">
        <f t="shared" si="278"/>
        <v>285</v>
      </c>
      <c r="AB158" s="145">
        <f t="shared" si="294"/>
        <v>274</v>
      </c>
      <c r="AC158" s="145">
        <f t="shared" si="294"/>
        <v>273</v>
      </c>
      <c r="AD158" s="145">
        <f t="shared" si="294"/>
        <v>272</v>
      </c>
      <c r="AE158" s="144">
        <f t="shared" si="294"/>
        <v>269</v>
      </c>
      <c r="AF158" s="144">
        <v>0</v>
      </c>
      <c r="AG158" s="144">
        <v>0</v>
      </c>
      <c r="AH158" s="144">
        <v>0</v>
      </c>
      <c r="AI158" s="144">
        <v>0</v>
      </c>
      <c r="AJ158" s="144">
        <v>0</v>
      </c>
    </row>
    <row r="159" spans="1:36" ht="16.350000000000001" customHeight="1">
      <c r="A159" s="323" t="s">
        <v>171</v>
      </c>
      <c r="B159" s="354" t="s">
        <v>176</v>
      </c>
      <c r="C159" s="313" t="s">
        <v>177</v>
      </c>
      <c r="D159" s="314">
        <f>'[6]마을별 용수수요량'!D159</f>
        <v>4</v>
      </c>
      <c r="E159" s="314">
        <f>'[6]마을별 용수수요량'!E159</f>
        <v>365</v>
      </c>
      <c r="F159" s="314"/>
      <c r="G159" s="314"/>
      <c r="H159" s="314">
        <v>80</v>
      </c>
      <c r="I159" s="314">
        <v>169</v>
      </c>
      <c r="J159" s="314">
        <f t="shared" si="242"/>
        <v>80</v>
      </c>
      <c r="K159" s="314">
        <f t="shared" si="295"/>
        <v>173</v>
      </c>
      <c r="L159" s="316" t="s">
        <v>804</v>
      </c>
      <c r="M159" s="316" t="s">
        <v>757</v>
      </c>
      <c r="N159" s="316" t="s">
        <v>758</v>
      </c>
      <c r="O159" s="322" t="s">
        <v>1380</v>
      </c>
      <c r="P159" s="318">
        <v>2015</v>
      </c>
      <c r="Q159" s="319" t="str">
        <f t="shared" si="292"/>
        <v>지방</v>
      </c>
      <c r="R159" s="319" t="str">
        <f t="shared" ref="R159:U159" si="298">Q159</f>
        <v>지방</v>
      </c>
      <c r="S159" s="319" t="str">
        <f t="shared" si="298"/>
        <v>지방</v>
      </c>
      <c r="T159" s="319" t="str">
        <f t="shared" si="298"/>
        <v>지방</v>
      </c>
      <c r="U159" s="319" t="str">
        <f t="shared" si="298"/>
        <v>지방</v>
      </c>
      <c r="V159" s="315">
        <f t="shared" si="281"/>
        <v>173</v>
      </c>
      <c r="W159" s="315">
        <f t="shared" si="282"/>
        <v>166</v>
      </c>
      <c r="X159" s="315">
        <f t="shared" si="283"/>
        <v>165</v>
      </c>
      <c r="Y159" s="315">
        <f t="shared" si="284"/>
        <v>165</v>
      </c>
      <c r="Z159" s="320">
        <f t="shared" si="285"/>
        <v>164</v>
      </c>
      <c r="AA159" s="144">
        <f t="shared" si="278"/>
        <v>173</v>
      </c>
      <c r="AB159" s="145">
        <f t="shared" si="294"/>
        <v>166</v>
      </c>
      <c r="AC159" s="145">
        <f t="shared" si="294"/>
        <v>165</v>
      </c>
      <c r="AD159" s="145">
        <f t="shared" si="294"/>
        <v>165</v>
      </c>
      <c r="AE159" s="144">
        <f t="shared" si="294"/>
        <v>164</v>
      </c>
      <c r="AF159" s="144">
        <v>0</v>
      </c>
      <c r="AG159" s="144">
        <v>0</v>
      </c>
      <c r="AH159" s="144">
        <v>0</v>
      </c>
      <c r="AI159" s="144">
        <v>0</v>
      </c>
      <c r="AJ159" s="144">
        <v>0</v>
      </c>
    </row>
    <row r="160" spans="1:36" ht="16.350000000000001" customHeight="1">
      <c r="A160" s="308" t="s">
        <v>171</v>
      </c>
      <c r="B160" s="330"/>
      <c r="C160" s="52" t="s">
        <v>178</v>
      </c>
      <c r="D160" s="53">
        <f>'[6]마을별 용수수요량'!D160</f>
        <v>0</v>
      </c>
      <c r="E160" s="53">
        <f>'[6]마을별 용수수요량'!E160</f>
        <v>0</v>
      </c>
      <c r="F160" s="53"/>
      <c r="G160" s="53"/>
      <c r="H160" s="53">
        <v>16</v>
      </c>
      <c r="I160" s="53">
        <v>32</v>
      </c>
      <c r="J160" s="53">
        <f t="shared" si="242"/>
        <v>16</v>
      </c>
      <c r="K160" s="53">
        <f t="shared" si="295"/>
        <v>33</v>
      </c>
      <c r="L160" s="54" t="s">
        <v>754</v>
      </c>
      <c r="M160" s="54" t="s">
        <v>754</v>
      </c>
      <c r="N160" s="54" t="s">
        <v>754</v>
      </c>
      <c r="O160" s="169"/>
      <c r="P160" s="55"/>
      <c r="Q160" s="163" t="str">
        <f t="shared" si="292"/>
        <v>미급수</v>
      </c>
      <c r="R160" s="163" t="str">
        <f t="shared" ref="R160:U160" si="299">Q160</f>
        <v>미급수</v>
      </c>
      <c r="S160" s="163" t="str">
        <f t="shared" si="299"/>
        <v>미급수</v>
      </c>
      <c r="T160" s="163" t="str">
        <f t="shared" si="299"/>
        <v>미급수</v>
      </c>
      <c r="U160" s="163" t="str">
        <f t="shared" si="299"/>
        <v>미급수</v>
      </c>
      <c r="V160" s="135">
        <f t="shared" si="281"/>
        <v>33</v>
      </c>
      <c r="W160" s="135">
        <f t="shared" si="282"/>
        <v>32</v>
      </c>
      <c r="X160" s="135">
        <f t="shared" si="283"/>
        <v>32</v>
      </c>
      <c r="Y160" s="135">
        <f t="shared" si="284"/>
        <v>31</v>
      </c>
      <c r="Z160" s="136">
        <f t="shared" si="285"/>
        <v>31</v>
      </c>
      <c r="AA160" s="144">
        <f t="shared" si="278"/>
        <v>33</v>
      </c>
      <c r="AB160" s="145">
        <f t="shared" si="294"/>
        <v>32</v>
      </c>
      <c r="AC160" s="145">
        <f t="shared" si="294"/>
        <v>32</v>
      </c>
      <c r="AD160" s="145">
        <f t="shared" si="294"/>
        <v>31</v>
      </c>
      <c r="AE160" s="144">
        <f t="shared" si="294"/>
        <v>31</v>
      </c>
      <c r="AF160" s="144">
        <v>0</v>
      </c>
      <c r="AG160" s="144">
        <v>0</v>
      </c>
      <c r="AH160" s="144">
        <v>0</v>
      </c>
      <c r="AI160" s="144">
        <v>0</v>
      </c>
      <c r="AJ160" s="144">
        <v>0</v>
      </c>
    </row>
    <row r="161" spans="1:36" ht="16.350000000000001" customHeight="1">
      <c r="A161" s="308" t="s">
        <v>171</v>
      </c>
      <c r="B161" s="312" t="s">
        <v>1462</v>
      </c>
      <c r="C161" s="52" t="s">
        <v>179</v>
      </c>
      <c r="D161" s="53">
        <f>'[6]마을별 용수수요량'!D161</f>
        <v>0</v>
      </c>
      <c r="E161" s="53">
        <f>'[6]마을별 용수수요량'!E161</f>
        <v>0</v>
      </c>
      <c r="F161" s="53"/>
      <c r="G161" s="53"/>
      <c r="H161" s="53">
        <v>23</v>
      </c>
      <c r="I161" s="53">
        <v>48</v>
      </c>
      <c r="J161" s="53">
        <f t="shared" si="242"/>
        <v>23</v>
      </c>
      <c r="K161" s="53">
        <f t="shared" si="295"/>
        <v>49</v>
      </c>
      <c r="L161" s="54" t="s">
        <v>1253</v>
      </c>
      <c r="M161" s="54" t="s">
        <v>1253</v>
      </c>
      <c r="N161" s="54" t="s">
        <v>1254</v>
      </c>
      <c r="O161" s="169"/>
      <c r="P161" s="55">
        <v>2015</v>
      </c>
      <c r="Q161" s="163" t="str">
        <f t="shared" si="292"/>
        <v>소규모</v>
      </c>
      <c r="R161" s="163" t="str">
        <f t="shared" ref="R161:U161" si="300">Q161</f>
        <v>소규모</v>
      </c>
      <c r="S161" s="163" t="str">
        <f t="shared" si="300"/>
        <v>소규모</v>
      </c>
      <c r="T161" s="163" t="str">
        <f t="shared" si="300"/>
        <v>소규모</v>
      </c>
      <c r="U161" s="163" t="str">
        <f t="shared" si="300"/>
        <v>소규모</v>
      </c>
      <c r="V161" s="135">
        <f t="shared" si="281"/>
        <v>49</v>
      </c>
      <c r="W161" s="135">
        <f t="shared" si="282"/>
        <v>47</v>
      </c>
      <c r="X161" s="135">
        <f t="shared" si="283"/>
        <v>47</v>
      </c>
      <c r="Y161" s="135">
        <f t="shared" si="284"/>
        <v>47</v>
      </c>
      <c r="Z161" s="136">
        <f t="shared" si="285"/>
        <v>46</v>
      </c>
      <c r="AA161" s="144">
        <f t="shared" si="278"/>
        <v>49</v>
      </c>
      <c r="AB161" s="145">
        <f t="shared" si="294"/>
        <v>47</v>
      </c>
      <c r="AC161" s="145">
        <f t="shared" si="294"/>
        <v>47</v>
      </c>
      <c r="AD161" s="145">
        <f t="shared" si="294"/>
        <v>47</v>
      </c>
      <c r="AE161" s="144">
        <f t="shared" si="294"/>
        <v>46</v>
      </c>
      <c r="AF161" s="144">
        <v>0</v>
      </c>
      <c r="AG161" s="144">
        <v>0</v>
      </c>
      <c r="AH161" s="144">
        <v>0</v>
      </c>
      <c r="AI161" s="144">
        <v>0</v>
      </c>
      <c r="AJ161" s="144">
        <v>0</v>
      </c>
    </row>
    <row r="162" spans="1:36" ht="16.350000000000001" customHeight="1">
      <c r="A162" s="308" t="s">
        <v>171</v>
      </c>
      <c r="B162" s="52" t="s">
        <v>180</v>
      </c>
      <c r="C162" s="52" t="s">
        <v>181</v>
      </c>
      <c r="D162" s="53">
        <f>'[6]마을별 용수수요량'!D162</f>
        <v>0</v>
      </c>
      <c r="E162" s="53">
        <f>'[6]마을별 용수수요량'!E162</f>
        <v>0</v>
      </c>
      <c r="F162" s="53"/>
      <c r="G162" s="53"/>
      <c r="H162" s="53">
        <v>63</v>
      </c>
      <c r="I162" s="53">
        <v>125</v>
      </c>
      <c r="J162" s="135">
        <f t="shared" si="242"/>
        <v>63</v>
      </c>
      <c r="K162" s="135">
        <f t="shared" si="295"/>
        <v>128</v>
      </c>
      <c r="L162" s="54" t="s">
        <v>804</v>
      </c>
      <c r="M162" s="54" t="s">
        <v>622</v>
      </c>
      <c r="N162" s="54" t="s">
        <v>751</v>
      </c>
      <c r="O162" s="169" t="s">
        <v>1381</v>
      </c>
      <c r="P162" s="55">
        <v>2025</v>
      </c>
      <c r="Q162" s="163" t="s">
        <v>807</v>
      </c>
      <c r="R162" s="163" t="str">
        <f>Q162</f>
        <v>마을</v>
      </c>
      <c r="S162" s="163" t="s">
        <v>1464</v>
      </c>
      <c r="T162" s="163" t="str">
        <f t="shared" ref="T162:U162" si="301">S162</f>
        <v>지방</v>
      </c>
      <c r="U162" s="163" t="str">
        <f t="shared" si="301"/>
        <v>지방</v>
      </c>
      <c r="V162" s="135">
        <f t="shared" si="281"/>
        <v>128</v>
      </c>
      <c r="W162" s="135">
        <f t="shared" si="282"/>
        <v>123</v>
      </c>
      <c r="X162" s="135">
        <f t="shared" si="283"/>
        <v>122</v>
      </c>
      <c r="Y162" s="135">
        <f t="shared" si="284"/>
        <v>122</v>
      </c>
      <c r="Z162" s="136">
        <f t="shared" si="285"/>
        <v>121</v>
      </c>
      <c r="AA162" s="144">
        <f t="shared" si="278"/>
        <v>128</v>
      </c>
      <c r="AB162" s="145">
        <f t="shared" si="294"/>
        <v>123</v>
      </c>
      <c r="AC162" s="145">
        <f t="shared" si="294"/>
        <v>122</v>
      </c>
      <c r="AD162" s="145">
        <f t="shared" si="294"/>
        <v>122</v>
      </c>
      <c r="AE162" s="144">
        <f t="shared" si="294"/>
        <v>121</v>
      </c>
      <c r="AF162" s="144">
        <v>0</v>
      </c>
      <c r="AG162" s="144">
        <v>0</v>
      </c>
      <c r="AH162" s="144">
        <v>0</v>
      </c>
      <c r="AI162" s="144">
        <v>0</v>
      </c>
      <c r="AJ162" s="144">
        <v>0</v>
      </c>
    </row>
    <row r="163" spans="1:36" ht="16.350000000000001" customHeight="1">
      <c r="A163" s="308" t="s">
        <v>171</v>
      </c>
      <c r="B163" s="52" t="s">
        <v>182</v>
      </c>
      <c r="C163" s="52" t="s">
        <v>183</v>
      </c>
      <c r="D163" s="53">
        <f>'[6]마을별 용수수요량'!D163</f>
        <v>0</v>
      </c>
      <c r="E163" s="53">
        <f>'[6]마을별 용수수요량'!E163</f>
        <v>0</v>
      </c>
      <c r="F163" s="53"/>
      <c r="G163" s="53"/>
      <c r="H163" s="53">
        <v>117</v>
      </c>
      <c r="I163" s="53">
        <v>239</v>
      </c>
      <c r="J163" s="135">
        <f t="shared" si="242"/>
        <v>117</v>
      </c>
      <c r="K163" s="135">
        <f t="shared" si="295"/>
        <v>245</v>
      </c>
      <c r="L163" s="54" t="s">
        <v>804</v>
      </c>
      <c r="M163" s="54" t="s">
        <v>622</v>
      </c>
      <c r="N163" s="54" t="s">
        <v>751</v>
      </c>
      <c r="O163" s="278" t="s">
        <v>1380</v>
      </c>
      <c r="P163" s="55">
        <v>2025</v>
      </c>
      <c r="Q163" s="163" t="s">
        <v>807</v>
      </c>
      <c r="R163" s="163" t="str">
        <f>Q163</f>
        <v>마을</v>
      </c>
      <c r="S163" s="163" t="s">
        <v>1464</v>
      </c>
      <c r="T163" s="163" t="str">
        <f t="shared" ref="T163" si="302">S163</f>
        <v>지방</v>
      </c>
      <c r="U163" s="163" t="str">
        <f t="shared" ref="U163" si="303">T163</f>
        <v>지방</v>
      </c>
      <c r="V163" s="135">
        <f t="shared" si="281"/>
        <v>245</v>
      </c>
      <c r="W163" s="135">
        <f t="shared" si="282"/>
        <v>235</v>
      </c>
      <c r="X163" s="135">
        <f t="shared" si="283"/>
        <v>234</v>
      </c>
      <c r="Y163" s="135">
        <f t="shared" si="284"/>
        <v>234</v>
      </c>
      <c r="Z163" s="136">
        <f t="shared" si="285"/>
        <v>232</v>
      </c>
      <c r="AA163" s="144">
        <f t="shared" si="278"/>
        <v>245</v>
      </c>
      <c r="AB163" s="145">
        <f t="shared" si="294"/>
        <v>235</v>
      </c>
      <c r="AC163" s="145">
        <f t="shared" si="294"/>
        <v>234</v>
      </c>
      <c r="AD163" s="145">
        <f t="shared" si="294"/>
        <v>234</v>
      </c>
      <c r="AE163" s="144">
        <f t="shared" si="294"/>
        <v>232</v>
      </c>
      <c r="AF163" s="144">
        <v>0</v>
      </c>
      <c r="AG163" s="144">
        <v>0</v>
      </c>
      <c r="AH163" s="144">
        <v>0</v>
      </c>
      <c r="AI163" s="144">
        <v>0</v>
      </c>
      <c r="AJ163" s="144">
        <v>0</v>
      </c>
    </row>
    <row r="164" spans="1:36" ht="16.350000000000001" customHeight="1">
      <c r="A164" s="308" t="s">
        <v>171</v>
      </c>
      <c r="B164" s="233" t="s">
        <v>184</v>
      </c>
      <c r="C164" s="52" t="s">
        <v>185</v>
      </c>
      <c r="D164" s="53">
        <f>'[6]마을별 용수수요량'!D164</f>
        <v>17</v>
      </c>
      <c r="E164" s="53">
        <f>'[6]마을별 용수수요량'!E164</f>
        <v>5383</v>
      </c>
      <c r="F164" s="53"/>
      <c r="G164" s="53"/>
      <c r="H164" s="53">
        <v>18</v>
      </c>
      <c r="I164" s="53">
        <v>39</v>
      </c>
      <c r="J164" s="53">
        <f t="shared" si="242"/>
        <v>18</v>
      </c>
      <c r="K164" s="53">
        <f t="shared" si="295"/>
        <v>40</v>
      </c>
      <c r="L164" s="54" t="s">
        <v>804</v>
      </c>
      <c r="M164" s="54" t="s">
        <v>757</v>
      </c>
      <c r="N164" s="54" t="s">
        <v>758</v>
      </c>
      <c r="O164" s="278" t="s">
        <v>1380</v>
      </c>
      <c r="P164" s="55">
        <v>2015</v>
      </c>
      <c r="Q164" s="163" t="str">
        <f t="shared" si="292"/>
        <v>지방</v>
      </c>
      <c r="R164" s="163" t="str">
        <f t="shared" ref="R164:U164" si="304">Q164</f>
        <v>지방</v>
      </c>
      <c r="S164" s="163" t="str">
        <f t="shared" si="304"/>
        <v>지방</v>
      </c>
      <c r="T164" s="163" t="str">
        <f t="shared" si="304"/>
        <v>지방</v>
      </c>
      <c r="U164" s="163" t="str">
        <f t="shared" si="304"/>
        <v>지방</v>
      </c>
      <c r="V164" s="135">
        <f t="shared" si="281"/>
        <v>40</v>
      </c>
      <c r="W164" s="135">
        <f t="shared" si="282"/>
        <v>38</v>
      </c>
      <c r="X164" s="135">
        <f t="shared" si="283"/>
        <v>38</v>
      </c>
      <c r="Y164" s="135">
        <f t="shared" si="284"/>
        <v>38</v>
      </c>
      <c r="Z164" s="136">
        <f t="shared" si="285"/>
        <v>38</v>
      </c>
      <c r="AA164" s="144">
        <f t="shared" si="278"/>
        <v>40</v>
      </c>
      <c r="AB164" s="145">
        <f t="shared" si="294"/>
        <v>38</v>
      </c>
      <c r="AC164" s="145">
        <f t="shared" si="294"/>
        <v>38</v>
      </c>
      <c r="AD164" s="145">
        <f t="shared" si="294"/>
        <v>38</v>
      </c>
      <c r="AE164" s="144">
        <f t="shared" si="294"/>
        <v>38</v>
      </c>
      <c r="AF164" s="144">
        <v>0</v>
      </c>
      <c r="AG164" s="144">
        <v>0</v>
      </c>
      <c r="AH164" s="144">
        <v>0</v>
      </c>
      <c r="AI164" s="144">
        <v>0</v>
      </c>
      <c r="AJ164" s="144">
        <v>0</v>
      </c>
    </row>
    <row r="165" spans="1:36" ht="16.350000000000001" customHeight="1">
      <c r="A165" s="308" t="s">
        <v>171</v>
      </c>
      <c r="B165" s="312"/>
      <c r="C165" s="52" t="s">
        <v>766</v>
      </c>
      <c r="D165" s="53">
        <f>'[6]마을별 용수수요량'!D165</f>
        <v>0</v>
      </c>
      <c r="E165" s="53">
        <f>'[6]마을별 용수수요량'!E165</f>
        <v>0</v>
      </c>
      <c r="F165" s="53"/>
      <c r="G165" s="53"/>
      <c r="H165" s="53">
        <v>109</v>
      </c>
      <c r="I165" s="53">
        <v>210</v>
      </c>
      <c r="J165" s="53">
        <f t="shared" si="242"/>
        <v>109</v>
      </c>
      <c r="K165" s="53">
        <f t="shared" si="295"/>
        <v>215</v>
      </c>
      <c r="L165" s="54" t="s">
        <v>754</v>
      </c>
      <c r="M165" s="54" t="s">
        <v>754</v>
      </c>
      <c r="N165" s="54" t="s">
        <v>754</v>
      </c>
      <c r="O165" s="278"/>
      <c r="P165" s="55"/>
      <c r="Q165" s="163" t="str">
        <f t="shared" si="292"/>
        <v>미급수</v>
      </c>
      <c r="R165" s="163" t="str">
        <f t="shared" ref="R165:U165" si="305">Q165</f>
        <v>미급수</v>
      </c>
      <c r="S165" s="163" t="str">
        <f t="shared" si="305"/>
        <v>미급수</v>
      </c>
      <c r="T165" s="163" t="str">
        <f t="shared" si="305"/>
        <v>미급수</v>
      </c>
      <c r="U165" s="163" t="str">
        <f t="shared" si="305"/>
        <v>미급수</v>
      </c>
      <c r="V165" s="135">
        <f t="shared" si="281"/>
        <v>215</v>
      </c>
      <c r="W165" s="135">
        <f t="shared" si="282"/>
        <v>206</v>
      </c>
      <c r="X165" s="135">
        <f t="shared" si="283"/>
        <v>206</v>
      </c>
      <c r="Y165" s="135">
        <f t="shared" si="284"/>
        <v>205</v>
      </c>
      <c r="Z165" s="136">
        <f t="shared" si="285"/>
        <v>203</v>
      </c>
      <c r="AA165" s="144">
        <f t="shared" si="278"/>
        <v>215</v>
      </c>
      <c r="AB165" s="145">
        <f t="shared" si="294"/>
        <v>206</v>
      </c>
      <c r="AC165" s="145">
        <f t="shared" si="294"/>
        <v>206</v>
      </c>
      <c r="AD165" s="145">
        <f t="shared" si="294"/>
        <v>205</v>
      </c>
      <c r="AE165" s="144">
        <f t="shared" si="294"/>
        <v>203</v>
      </c>
      <c r="AF165" s="144"/>
      <c r="AG165" s="144"/>
      <c r="AH165" s="144"/>
      <c r="AI165" s="144"/>
      <c r="AJ165" s="144"/>
    </row>
    <row r="166" spans="1:36" s="286" customFormat="1" ht="16.350000000000001" customHeight="1">
      <c r="A166" s="311" t="s">
        <v>171</v>
      </c>
      <c r="B166" s="279" t="s">
        <v>186</v>
      </c>
      <c r="C166" s="279" t="s">
        <v>187</v>
      </c>
      <c r="D166" s="280">
        <f>'[6]마을별 용수수요량'!D166</f>
        <v>0</v>
      </c>
      <c r="E166" s="280">
        <f>'[6]마을별 용수수요량'!E166</f>
        <v>0</v>
      </c>
      <c r="F166" s="280"/>
      <c r="G166" s="280"/>
      <c r="H166" s="280">
        <v>48</v>
      </c>
      <c r="I166" s="280">
        <v>111</v>
      </c>
      <c r="J166" s="280">
        <f t="shared" si="242"/>
        <v>48</v>
      </c>
      <c r="K166" s="280">
        <f t="shared" si="295"/>
        <v>114</v>
      </c>
      <c r="L166" s="281" t="str">
        <f>M166</f>
        <v>소규모</v>
      </c>
      <c r="M166" s="281" t="s">
        <v>1397</v>
      </c>
      <c r="N166" s="281" t="s">
        <v>814</v>
      </c>
      <c r="O166" s="278"/>
      <c r="P166" s="282">
        <v>2015</v>
      </c>
      <c r="Q166" s="283" t="str">
        <f t="shared" si="292"/>
        <v>소규모</v>
      </c>
      <c r="R166" s="283" t="str">
        <f t="shared" ref="R166:U166" si="306">Q166</f>
        <v>소규모</v>
      </c>
      <c r="S166" s="283" t="str">
        <f t="shared" si="306"/>
        <v>소규모</v>
      </c>
      <c r="T166" s="283" t="str">
        <f t="shared" si="306"/>
        <v>소규모</v>
      </c>
      <c r="U166" s="283" t="str">
        <f t="shared" si="306"/>
        <v>소규모</v>
      </c>
      <c r="V166" s="149">
        <f t="shared" si="281"/>
        <v>114</v>
      </c>
      <c r="W166" s="149">
        <f t="shared" si="282"/>
        <v>109</v>
      </c>
      <c r="X166" s="149">
        <f t="shared" si="283"/>
        <v>109</v>
      </c>
      <c r="Y166" s="149">
        <f t="shared" si="284"/>
        <v>109</v>
      </c>
      <c r="Z166" s="284">
        <f t="shared" si="285"/>
        <v>108</v>
      </c>
      <c r="AA166" s="144">
        <f t="shared" si="278"/>
        <v>114</v>
      </c>
      <c r="AB166" s="285">
        <f t="shared" si="294"/>
        <v>109</v>
      </c>
      <c r="AC166" s="285">
        <f t="shared" si="294"/>
        <v>109</v>
      </c>
      <c r="AD166" s="285">
        <f t="shared" si="294"/>
        <v>109</v>
      </c>
      <c r="AE166" s="144">
        <f t="shared" si="294"/>
        <v>108</v>
      </c>
      <c r="AF166" s="144">
        <v>0</v>
      </c>
      <c r="AG166" s="144">
        <v>0</v>
      </c>
      <c r="AH166" s="144">
        <v>0</v>
      </c>
      <c r="AI166" s="144">
        <v>0</v>
      </c>
      <c r="AJ166" s="144">
        <v>0</v>
      </c>
    </row>
    <row r="167" spans="1:36" ht="16.350000000000001" customHeight="1">
      <c r="A167" s="308" t="s">
        <v>171</v>
      </c>
      <c r="B167" s="52" t="s">
        <v>188</v>
      </c>
      <c r="C167" s="52" t="s">
        <v>189</v>
      </c>
      <c r="D167" s="53">
        <f>'[6]마을별 용수수요량'!D167</f>
        <v>0</v>
      </c>
      <c r="E167" s="53">
        <f>'[6]마을별 용수수요량'!E167</f>
        <v>0</v>
      </c>
      <c r="F167" s="53"/>
      <c r="G167" s="53"/>
      <c r="H167" s="53">
        <v>20</v>
      </c>
      <c r="I167" s="53">
        <v>35</v>
      </c>
      <c r="J167" s="53">
        <f t="shared" si="242"/>
        <v>20</v>
      </c>
      <c r="K167" s="53">
        <f t="shared" si="295"/>
        <v>36</v>
      </c>
      <c r="L167" s="54" t="s">
        <v>754</v>
      </c>
      <c r="M167" s="54" t="s">
        <v>754</v>
      </c>
      <c r="N167" s="54" t="s">
        <v>754</v>
      </c>
      <c r="O167" s="278"/>
      <c r="P167" s="55"/>
      <c r="Q167" s="163" t="str">
        <f t="shared" si="292"/>
        <v>미급수</v>
      </c>
      <c r="R167" s="163" t="str">
        <f t="shared" ref="R167:U167" si="307">Q167</f>
        <v>미급수</v>
      </c>
      <c r="S167" s="163" t="str">
        <f t="shared" si="307"/>
        <v>미급수</v>
      </c>
      <c r="T167" s="163" t="str">
        <f t="shared" si="307"/>
        <v>미급수</v>
      </c>
      <c r="U167" s="163" t="str">
        <f t="shared" si="307"/>
        <v>미급수</v>
      </c>
      <c r="V167" s="135">
        <f t="shared" si="281"/>
        <v>36</v>
      </c>
      <c r="W167" s="135">
        <f t="shared" si="282"/>
        <v>35</v>
      </c>
      <c r="X167" s="135">
        <f t="shared" si="283"/>
        <v>34</v>
      </c>
      <c r="Y167" s="135">
        <f t="shared" si="284"/>
        <v>34</v>
      </c>
      <c r="Z167" s="136">
        <f t="shared" si="285"/>
        <v>34</v>
      </c>
      <c r="AA167" s="144">
        <f t="shared" si="278"/>
        <v>36</v>
      </c>
      <c r="AB167" s="145">
        <f t="shared" si="294"/>
        <v>35</v>
      </c>
      <c r="AC167" s="145">
        <f t="shared" si="294"/>
        <v>34</v>
      </c>
      <c r="AD167" s="145">
        <f t="shared" si="294"/>
        <v>34</v>
      </c>
      <c r="AE167" s="144">
        <f t="shared" si="294"/>
        <v>34</v>
      </c>
      <c r="AF167" s="144">
        <v>0</v>
      </c>
      <c r="AG167" s="144">
        <v>0</v>
      </c>
      <c r="AH167" s="144">
        <v>0</v>
      </c>
      <c r="AI167" s="144">
        <v>0</v>
      </c>
      <c r="AJ167" s="144">
        <v>0</v>
      </c>
    </row>
    <row r="168" spans="1:36" ht="16.350000000000001" customHeight="1">
      <c r="A168" s="308" t="s">
        <v>1398</v>
      </c>
      <c r="B168" s="52" t="s">
        <v>190</v>
      </c>
      <c r="C168" s="52" t="s">
        <v>1399</v>
      </c>
      <c r="D168" s="53">
        <f>'[6]마을별 용수수요량'!D168</f>
        <v>0</v>
      </c>
      <c r="E168" s="53">
        <f>'[6]마을별 용수수요량'!E168</f>
        <v>0</v>
      </c>
      <c r="F168" s="53"/>
      <c r="G168" s="53"/>
      <c r="H168" s="53">
        <v>60</v>
      </c>
      <c r="I168" s="53">
        <v>134</v>
      </c>
      <c r="J168" s="53">
        <f t="shared" si="242"/>
        <v>60</v>
      </c>
      <c r="K168" s="53">
        <f t="shared" si="295"/>
        <v>137</v>
      </c>
      <c r="L168" s="54" t="str">
        <f>M168</f>
        <v>마을</v>
      </c>
      <c r="M168" s="54" t="s">
        <v>1400</v>
      </c>
      <c r="N168" s="54" t="s">
        <v>1399</v>
      </c>
      <c r="O168" s="169"/>
      <c r="P168" s="55">
        <v>2015</v>
      </c>
      <c r="Q168" s="163" t="str">
        <f t="shared" si="292"/>
        <v>마을</v>
      </c>
      <c r="R168" s="163" t="str">
        <f t="shared" ref="R168:U168" si="308">Q168</f>
        <v>마을</v>
      </c>
      <c r="S168" s="163" t="str">
        <f t="shared" si="308"/>
        <v>마을</v>
      </c>
      <c r="T168" s="163" t="str">
        <f t="shared" si="308"/>
        <v>마을</v>
      </c>
      <c r="U168" s="163" t="str">
        <f t="shared" si="308"/>
        <v>마을</v>
      </c>
      <c r="V168" s="135">
        <f t="shared" si="281"/>
        <v>137</v>
      </c>
      <c r="W168" s="135">
        <f t="shared" si="282"/>
        <v>132</v>
      </c>
      <c r="X168" s="135">
        <f t="shared" si="283"/>
        <v>131</v>
      </c>
      <c r="Y168" s="135">
        <f t="shared" si="284"/>
        <v>131</v>
      </c>
      <c r="Z168" s="136">
        <f t="shared" si="285"/>
        <v>130</v>
      </c>
      <c r="AA168" s="144">
        <f t="shared" si="278"/>
        <v>137</v>
      </c>
      <c r="AB168" s="145">
        <f t="shared" si="294"/>
        <v>132</v>
      </c>
      <c r="AC168" s="145">
        <f t="shared" si="294"/>
        <v>131</v>
      </c>
      <c r="AD168" s="145">
        <f t="shared" si="294"/>
        <v>131</v>
      </c>
      <c r="AE168" s="144">
        <f t="shared" si="294"/>
        <v>130</v>
      </c>
      <c r="AF168" s="144">
        <v>0</v>
      </c>
      <c r="AG168" s="144">
        <v>0</v>
      </c>
      <c r="AH168" s="144">
        <v>0</v>
      </c>
      <c r="AI168" s="144">
        <v>0</v>
      </c>
      <c r="AJ168" s="144">
        <v>0</v>
      </c>
    </row>
    <row r="169" spans="1:36" ht="16.350000000000001" customHeight="1">
      <c r="A169" s="308" t="s">
        <v>171</v>
      </c>
      <c r="B169" s="52" t="s">
        <v>191</v>
      </c>
      <c r="C169" s="52" t="s">
        <v>688</v>
      </c>
      <c r="D169" s="53">
        <f>'[6]마을별 용수수요량'!D169</f>
        <v>41</v>
      </c>
      <c r="E169" s="53">
        <f>'[6]마을별 용수수요량'!E169</f>
        <v>6336</v>
      </c>
      <c r="F169" s="53"/>
      <c r="G169" s="53"/>
      <c r="H169" s="53">
        <v>47</v>
      </c>
      <c r="I169" s="53">
        <v>121</v>
      </c>
      <c r="J169" s="53">
        <f t="shared" si="242"/>
        <v>47</v>
      </c>
      <c r="K169" s="53">
        <f t="shared" si="295"/>
        <v>124</v>
      </c>
      <c r="L169" s="54" t="s">
        <v>804</v>
      </c>
      <c r="M169" s="54" t="s">
        <v>757</v>
      </c>
      <c r="N169" s="54" t="s">
        <v>758</v>
      </c>
      <c r="O169" s="169" t="s">
        <v>1380</v>
      </c>
      <c r="P169" s="55">
        <v>2015</v>
      </c>
      <c r="Q169" s="163" t="str">
        <f t="shared" si="292"/>
        <v>지방</v>
      </c>
      <c r="R169" s="163" t="str">
        <f t="shared" ref="R169:U169" si="309">Q169</f>
        <v>지방</v>
      </c>
      <c r="S169" s="163" t="str">
        <f t="shared" si="309"/>
        <v>지방</v>
      </c>
      <c r="T169" s="163" t="str">
        <f t="shared" si="309"/>
        <v>지방</v>
      </c>
      <c r="U169" s="163" t="str">
        <f t="shared" si="309"/>
        <v>지방</v>
      </c>
      <c r="V169" s="135">
        <f t="shared" si="281"/>
        <v>124</v>
      </c>
      <c r="W169" s="135">
        <f t="shared" si="282"/>
        <v>119</v>
      </c>
      <c r="X169" s="135">
        <f t="shared" si="283"/>
        <v>119</v>
      </c>
      <c r="Y169" s="135">
        <f t="shared" si="284"/>
        <v>118</v>
      </c>
      <c r="Z169" s="136">
        <f t="shared" si="285"/>
        <v>117</v>
      </c>
      <c r="AA169" s="144">
        <f t="shared" si="278"/>
        <v>124</v>
      </c>
      <c r="AB169" s="145">
        <f t="shared" si="294"/>
        <v>119</v>
      </c>
      <c r="AC169" s="145">
        <f t="shared" si="294"/>
        <v>119</v>
      </c>
      <c r="AD169" s="145">
        <f t="shared" si="294"/>
        <v>118</v>
      </c>
      <c r="AE169" s="144">
        <f t="shared" si="294"/>
        <v>117</v>
      </c>
      <c r="AF169" s="144">
        <v>0</v>
      </c>
      <c r="AG169" s="144">
        <v>0</v>
      </c>
      <c r="AH169" s="144">
        <v>0</v>
      </c>
      <c r="AI169" s="144">
        <v>0</v>
      </c>
      <c r="AJ169" s="144">
        <v>0</v>
      </c>
    </row>
    <row r="170" spans="1:36" ht="16.350000000000001" customHeight="1">
      <c r="A170" s="308" t="s">
        <v>171</v>
      </c>
      <c r="B170" s="233" t="s">
        <v>192</v>
      </c>
      <c r="C170" s="52" t="s">
        <v>767</v>
      </c>
      <c r="D170" s="53">
        <f>'[6]마을별 용수수요량'!D170</f>
        <v>50</v>
      </c>
      <c r="E170" s="53">
        <f>'[6]마을별 용수수요량'!E170</f>
        <v>10172</v>
      </c>
      <c r="F170" s="53"/>
      <c r="G170" s="53"/>
      <c r="H170" s="53">
        <v>57</v>
      </c>
      <c r="I170" s="53">
        <v>122</v>
      </c>
      <c r="J170" s="53">
        <f t="shared" si="242"/>
        <v>57</v>
      </c>
      <c r="K170" s="53">
        <f t="shared" si="295"/>
        <v>125</v>
      </c>
      <c r="L170" s="54" t="s">
        <v>804</v>
      </c>
      <c r="M170" s="54" t="s">
        <v>757</v>
      </c>
      <c r="N170" s="54" t="s">
        <v>758</v>
      </c>
      <c r="O170" s="169" t="s">
        <v>1380</v>
      </c>
      <c r="P170" s="55">
        <v>2015</v>
      </c>
      <c r="Q170" s="163" t="str">
        <f t="shared" si="292"/>
        <v>지방</v>
      </c>
      <c r="R170" s="163" t="str">
        <f t="shared" ref="R170:U170" si="310">Q170</f>
        <v>지방</v>
      </c>
      <c r="S170" s="163" t="str">
        <f t="shared" si="310"/>
        <v>지방</v>
      </c>
      <c r="T170" s="163" t="str">
        <f t="shared" si="310"/>
        <v>지방</v>
      </c>
      <c r="U170" s="163" t="str">
        <f t="shared" si="310"/>
        <v>지방</v>
      </c>
      <c r="V170" s="135">
        <f t="shared" si="281"/>
        <v>125</v>
      </c>
      <c r="W170" s="135">
        <f t="shared" si="282"/>
        <v>120</v>
      </c>
      <c r="X170" s="135">
        <f t="shared" si="283"/>
        <v>120</v>
      </c>
      <c r="Y170" s="135">
        <f t="shared" si="284"/>
        <v>119</v>
      </c>
      <c r="Z170" s="136">
        <f t="shared" si="285"/>
        <v>118</v>
      </c>
      <c r="AA170" s="144">
        <f t="shared" si="278"/>
        <v>125</v>
      </c>
      <c r="AB170" s="145">
        <f t="shared" si="294"/>
        <v>120</v>
      </c>
      <c r="AC170" s="145">
        <f t="shared" si="294"/>
        <v>120</v>
      </c>
      <c r="AD170" s="145">
        <f t="shared" si="294"/>
        <v>119</v>
      </c>
      <c r="AE170" s="144">
        <f t="shared" si="294"/>
        <v>118</v>
      </c>
      <c r="AF170" s="144">
        <v>0</v>
      </c>
      <c r="AG170" s="144">
        <v>0</v>
      </c>
      <c r="AH170" s="144">
        <v>0</v>
      </c>
      <c r="AI170" s="144">
        <v>0</v>
      </c>
      <c r="AJ170" s="144">
        <v>0</v>
      </c>
    </row>
    <row r="171" spans="1:36" ht="16.350000000000001" customHeight="1">
      <c r="A171" s="308" t="s">
        <v>171</v>
      </c>
      <c r="B171" s="312"/>
      <c r="C171" s="52" t="s">
        <v>768</v>
      </c>
      <c r="D171" s="53">
        <f>'[6]마을별 용수수요량'!D171</f>
        <v>0</v>
      </c>
      <c r="E171" s="53">
        <f>'[6]마을별 용수수요량'!E171</f>
        <v>0</v>
      </c>
      <c r="F171" s="53"/>
      <c r="G171" s="53"/>
      <c r="H171" s="53">
        <v>34</v>
      </c>
      <c r="I171" s="53">
        <v>61</v>
      </c>
      <c r="J171" s="53">
        <f t="shared" si="242"/>
        <v>34</v>
      </c>
      <c r="K171" s="53">
        <f t="shared" si="295"/>
        <v>63</v>
      </c>
      <c r="L171" s="54" t="s">
        <v>804</v>
      </c>
      <c r="M171" s="54" t="s">
        <v>757</v>
      </c>
      <c r="N171" s="54" t="s">
        <v>758</v>
      </c>
      <c r="O171" s="169" t="s">
        <v>1380</v>
      </c>
      <c r="P171" s="55">
        <v>2015</v>
      </c>
      <c r="Q171" s="163" t="str">
        <f t="shared" si="292"/>
        <v>지방</v>
      </c>
      <c r="R171" s="163" t="str">
        <f t="shared" ref="R171:U171" si="311">Q171</f>
        <v>지방</v>
      </c>
      <c r="S171" s="163" t="str">
        <f t="shared" si="311"/>
        <v>지방</v>
      </c>
      <c r="T171" s="163" t="str">
        <f t="shared" si="311"/>
        <v>지방</v>
      </c>
      <c r="U171" s="163" t="str">
        <f t="shared" si="311"/>
        <v>지방</v>
      </c>
      <c r="V171" s="135">
        <f t="shared" si="281"/>
        <v>63</v>
      </c>
      <c r="W171" s="135">
        <f t="shared" si="282"/>
        <v>60</v>
      </c>
      <c r="X171" s="135">
        <f t="shared" si="283"/>
        <v>60</v>
      </c>
      <c r="Y171" s="135">
        <f t="shared" si="284"/>
        <v>60</v>
      </c>
      <c r="Z171" s="136">
        <f t="shared" si="285"/>
        <v>60</v>
      </c>
      <c r="AA171" s="144">
        <f t="shared" si="278"/>
        <v>63</v>
      </c>
      <c r="AB171" s="145">
        <f t="shared" si="294"/>
        <v>60</v>
      </c>
      <c r="AC171" s="145">
        <f t="shared" si="294"/>
        <v>60</v>
      </c>
      <c r="AD171" s="145">
        <f t="shared" si="294"/>
        <v>60</v>
      </c>
      <c r="AE171" s="144">
        <f t="shared" si="294"/>
        <v>60</v>
      </c>
      <c r="AF171" s="144"/>
      <c r="AG171" s="144"/>
      <c r="AH171" s="144"/>
      <c r="AI171" s="144"/>
      <c r="AJ171" s="144"/>
    </row>
    <row r="172" spans="1:36" s="286" customFormat="1" ht="16.350000000000001" customHeight="1">
      <c r="A172" s="311" t="s">
        <v>171</v>
      </c>
      <c r="B172" s="332" t="s">
        <v>194</v>
      </c>
      <c r="C172" s="279" t="s">
        <v>195</v>
      </c>
      <c r="D172" s="280">
        <f>'[6]마을별 용수수요량'!D172</f>
        <v>0</v>
      </c>
      <c r="E172" s="280">
        <f>'[6]마을별 용수수요량'!E172</f>
        <v>0</v>
      </c>
      <c r="F172" s="280"/>
      <c r="G172" s="280"/>
      <c r="H172" s="280">
        <v>44</v>
      </c>
      <c r="I172" s="280">
        <v>87</v>
      </c>
      <c r="J172" s="280">
        <f t="shared" si="242"/>
        <v>44</v>
      </c>
      <c r="K172" s="280">
        <f t="shared" si="295"/>
        <v>89</v>
      </c>
      <c r="L172" s="281" t="str">
        <f>M172</f>
        <v>마을</v>
      </c>
      <c r="M172" s="281" t="s">
        <v>1400</v>
      </c>
      <c r="N172" s="281" t="s">
        <v>815</v>
      </c>
      <c r="O172" s="278"/>
      <c r="P172" s="282">
        <v>2015</v>
      </c>
      <c r="Q172" s="283" t="str">
        <f t="shared" si="292"/>
        <v>마을</v>
      </c>
      <c r="R172" s="283" t="str">
        <f t="shared" ref="R172:U172" si="312">Q172</f>
        <v>마을</v>
      </c>
      <c r="S172" s="283" t="str">
        <f t="shared" si="312"/>
        <v>마을</v>
      </c>
      <c r="T172" s="283" t="str">
        <f t="shared" si="312"/>
        <v>마을</v>
      </c>
      <c r="U172" s="283" t="str">
        <f t="shared" si="312"/>
        <v>마을</v>
      </c>
      <c r="V172" s="149">
        <f t="shared" si="281"/>
        <v>89</v>
      </c>
      <c r="W172" s="149">
        <f t="shared" si="282"/>
        <v>85</v>
      </c>
      <c r="X172" s="149">
        <f t="shared" si="283"/>
        <v>85</v>
      </c>
      <c r="Y172" s="149">
        <f t="shared" si="284"/>
        <v>85</v>
      </c>
      <c r="Z172" s="284">
        <f t="shared" si="285"/>
        <v>84</v>
      </c>
      <c r="AA172" s="144">
        <f t="shared" si="278"/>
        <v>89</v>
      </c>
      <c r="AB172" s="285">
        <f t="shared" si="294"/>
        <v>85</v>
      </c>
      <c r="AC172" s="285">
        <f t="shared" si="294"/>
        <v>85</v>
      </c>
      <c r="AD172" s="285">
        <f t="shared" si="294"/>
        <v>85</v>
      </c>
      <c r="AE172" s="144">
        <f t="shared" si="294"/>
        <v>84</v>
      </c>
      <c r="AF172" s="144">
        <v>0</v>
      </c>
      <c r="AG172" s="144">
        <v>0</v>
      </c>
      <c r="AH172" s="144">
        <v>0</v>
      </c>
      <c r="AI172" s="144">
        <v>0</v>
      </c>
      <c r="AJ172" s="144">
        <v>0</v>
      </c>
    </row>
    <row r="173" spans="1:36" ht="16.350000000000001" customHeight="1">
      <c r="A173" s="308" t="s">
        <v>171</v>
      </c>
      <c r="B173" s="312"/>
      <c r="C173" s="52" t="s">
        <v>345</v>
      </c>
      <c r="D173" s="53">
        <f>'[6]마을별 용수수요량'!D173</f>
        <v>0</v>
      </c>
      <c r="E173" s="53">
        <f>'[6]마을별 용수수요량'!E173</f>
        <v>0</v>
      </c>
      <c r="F173" s="53"/>
      <c r="G173" s="53"/>
      <c r="H173" s="53">
        <v>10</v>
      </c>
      <c r="I173" s="53">
        <v>22</v>
      </c>
      <c r="J173" s="53">
        <f>H173</f>
        <v>10</v>
      </c>
      <c r="K173" s="53">
        <f>ROUND($K$155*I173/$I$155,0)</f>
        <v>23</v>
      </c>
      <c r="L173" s="54" t="s">
        <v>804</v>
      </c>
      <c r="M173" s="54" t="s">
        <v>622</v>
      </c>
      <c r="N173" s="54" t="s">
        <v>751</v>
      </c>
      <c r="O173" s="169" t="s">
        <v>1380</v>
      </c>
      <c r="P173" s="55">
        <v>2015</v>
      </c>
      <c r="Q173" s="163" t="str">
        <f t="shared" si="292"/>
        <v>지방</v>
      </c>
      <c r="R173" s="163" t="str">
        <f t="shared" ref="R173:U173" si="313">Q173</f>
        <v>지방</v>
      </c>
      <c r="S173" s="163" t="str">
        <f t="shared" si="313"/>
        <v>지방</v>
      </c>
      <c r="T173" s="163" t="str">
        <f t="shared" si="313"/>
        <v>지방</v>
      </c>
      <c r="U173" s="163" t="str">
        <f t="shared" si="313"/>
        <v>지방</v>
      </c>
      <c r="V173" s="135">
        <f t="shared" si="281"/>
        <v>23</v>
      </c>
      <c r="W173" s="135">
        <f t="shared" si="282"/>
        <v>22</v>
      </c>
      <c r="X173" s="135">
        <f t="shared" si="283"/>
        <v>22</v>
      </c>
      <c r="Y173" s="135">
        <f t="shared" si="284"/>
        <v>22</v>
      </c>
      <c r="Z173" s="136">
        <f t="shared" si="285"/>
        <v>22</v>
      </c>
      <c r="AA173" s="144">
        <f t="shared" si="278"/>
        <v>23</v>
      </c>
      <c r="AB173" s="145">
        <f t="shared" si="294"/>
        <v>22</v>
      </c>
      <c r="AC173" s="145">
        <f t="shared" si="294"/>
        <v>22</v>
      </c>
      <c r="AD173" s="145">
        <f t="shared" si="294"/>
        <v>22</v>
      </c>
      <c r="AE173" s="144">
        <f t="shared" si="294"/>
        <v>22</v>
      </c>
      <c r="AF173" s="144">
        <v>0</v>
      </c>
      <c r="AG173" s="144">
        <v>0</v>
      </c>
      <c r="AH173" s="144">
        <v>0</v>
      </c>
      <c r="AI173" s="144">
        <v>0</v>
      </c>
      <c r="AJ173" s="144">
        <v>0</v>
      </c>
    </row>
    <row r="174" spans="1:36" ht="16.350000000000001" customHeight="1">
      <c r="A174" s="308" t="s">
        <v>171</v>
      </c>
      <c r="B174" s="52" t="s">
        <v>196</v>
      </c>
      <c r="C174" s="52" t="s">
        <v>329</v>
      </c>
      <c r="D174" s="53">
        <f>'[6]마을별 용수수요량'!D174</f>
        <v>0</v>
      </c>
      <c r="E174" s="53">
        <f>'[6]마을별 용수수요량'!E174</f>
        <v>0</v>
      </c>
      <c r="F174" s="53"/>
      <c r="G174" s="53"/>
      <c r="H174" s="53">
        <v>49</v>
      </c>
      <c r="I174" s="53">
        <v>84</v>
      </c>
      <c r="J174" s="53">
        <f t="shared" si="242"/>
        <v>49</v>
      </c>
      <c r="K174" s="53">
        <f t="shared" si="295"/>
        <v>86</v>
      </c>
      <c r="L174" s="54" t="str">
        <f>M174</f>
        <v>소규모</v>
      </c>
      <c r="M174" s="54" t="s">
        <v>808</v>
      </c>
      <c r="N174" s="54" t="s">
        <v>816</v>
      </c>
      <c r="O174" s="278"/>
      <c r="P174" s="55">
        <v>2015</v>
      </c>
      <c r="Q174" s="163" t="str">
        <f t="shared" si="292"/>
        <v>소규모</v>
      </c>
      <c r="R174" s="163" t="str">
        <f t="shared" ref="R174:U174" si="314">Q174</f>
        <v>소규모</v>
      </c>
      <c r="S174" s="163" t="str">
        <f t="shared" si="314"/>
        <v>소규모</v>
      </c>
      <c r="T174" s="163" t="str">
        <f t="shared" si="314"/>
        <v>소규모</v>
      </c>
      <c r="U174" s="163" t="str">
        <f t="shared" si="314"/>
        <v>소규모</v>
      </c>
      <c r="V174" s="135">
        <f t="shared" si="281"/>
        <v>86</v>
      </c>
      <c r="W174" s="135">
        <f t="shared" si="282"/>
        <v>83</v>
      </c>
      <c r="X174" s="135">
        <f t="shared" si="283"/>
        <v>82</v>
      </c>
      <c r="Y174" s="135">
        <f t="shared" si="284"/>
        <v>82</v>
      </c>
      <c r="Z174" s="136">
        <f t="shared" si="285"/>
        <v>81</v>
      </c>
      <c r="AA174" s="144">
        <f t="shared" si="278"/>
        <v>86</v>
      </c>
      <c r="AB174" s="145">
        <f t="shared" si="294"/>
        <v>83</v>
      </c>
      <c r="AC174" s="145">
        <f t="shared" si="294"/>
        <v>82</v>
      </c>
      <c r="AD174" s="145">
        <f t="shared" si="294"/>
        <v>82</v>
      </c>
      <c r="AE174" s="144">
        <f t="shared" si="294"/>
        <v>81</v>
      </c>
      <c r="AF174" s="144">
        <v>0</v>
      </c>
      <c r="AG174" s="144">
        <v>0</v>
      </c>
      <c r="AH174" s="144">
        <v>0</v>
      </c>
      <c r="AI174" s="144">
        <v>0</v>
      </c>
      <c r="AJ174" s="144">
        <v>0</v>
      </c>
    </row>
    <row r="175" spans="1:36" ht="16.350000000000001" customHeight="1">
      <c r="A175" s="308" t="s">
        <v>171</v>
      </c>
      <c r="B175" s="233" t="s">
        <v>197</v>
      </c>
      <c r="C175" s="52" t="s">
        <v>198</v>
      </c>
      <c r="D175" s="53">
        <f>'[6]마을별 용수수요량'!D175</f>
        <v>39</v>
      </c>
      <c r="E175" s="53">
        <f>'[6]마을별 용수수요량'!E175</f>
        <v>6098</v>
      </c>
      <c r="F175" s="53"/>
      <c r="G175" s="53"/>
      <c r="H175" s="53">
        <v>48</v>
      </c>
      <c r="I175" s="53">
        <v>93</v>
      </c>
      <c r="J175" s="53">
        <f t="shared" si="242"/>
        <v>48</v>
      </c>
      <c r="K175" s="53">
        <f t="shared" si="295"/>
        <v>95</v>
      </c>
      <c r="L175" s="54" t="s">
        <v>804</v>
      </c>
      <c r="M175" s="54" t="s">
        <v>757</v>
      </c>
      <c r="N175" s="54" t="s">
        <v>758</v>
      </c>
      <c r="O175" s="169" t="s">
        <v>1380</v>
      </c>
      <c r="P175" s="55">
        <v>2015</v>
      </c>
      <c r="Q175" s="163" t="str">
        <f t="shared" si="292"/>
        <v>지방</v>
      </c>
      <c r="R175" s="163" t="str">
        <f t="shared" ref="R175:U175" si="315">Q175</f>
        <v>지방</v>
      </c>
      <c r="S175" s="163" t="str">
        <f t="shared" si="315"/>
        <v>지방</v>
      </c>
      <c r="T175" s="163" t="str">
        <f t="shared" si="315"/>
        <v>지방</v>
      </c>
      <c r="U175" s="163" t="str">
        <f t="shared" si="315"/>
        <v>지방</v>
      </c>
      <c r="V175" s="135">
        <f t="shared" si="281"/>
        <v>95</v>
      </c>
      <c r="W175" s="135">
        <f t="shared" si="282"/>
        <v>91</v>
      </c>
      <c r="X175" s="135">
        <f t="shared" si="283"/>
        <v>91</v>
      </c>
      <c r="Y175" s="135">
        <f t="shared" si="284"/>
        <v>91</v>
      </c>
      <c r="Z175" s="136">
        <f t="shared" si="285"/>
        <v>90</v>
      </c>
      <c r="AA175" s="144">
        <f t="shared" si="278"/>
        <v>95</v>
      </c>
      <c r="AB175" s="145">
        <f t="shared" si="294"/>
        <v>91</v>
      </c>
      <c r="AC175" s="145">
        <f t="shared" si="294"/>
        <v>91</v>
      </c>
      <c r="AD175" s="145">
        <f t="shared" si="294"/>
        <v>91</v>
      </c>
      <c r="AE175" s="144">
        <f t="shared" si="294"/>
        <v>90</v>
      </c>
      <c r="AF175" s="144">
        <v>0</v>
      </c>
      <c r="AG175" s="144">
        <v>0</v>
      </c>
      <c r="AH175" s="144">
        <v>0</v>
      </c>
      <c r="AI175" s="144">
        <v>0</v>
      </c>
      <c r="AJ175" s="144">
        <v>0</v>
      </c>
    </row>
    <row r="176" spans="1:36" ht="16.350000000000001" customHeight="1">
      <c r="A176" s="308" t="s">
        <v>171</v>
      </c>
      <c r="B176" s="312"/>
      <c r="C176" s="52" t="s">
        <v>199</v>
      </c>
      <c r="D176" s="53">
        <f>'[6]마을별 용수수요량'!D176</f>
        <v>0</v>
      </c>
      <c r="E176" s="53">
        <f>'[6]마을별 용수수요량'!E176</f>
        <v>0</v>
      </c>
      <c r="F176" s="53"/>
      <c r="G176" s="53"/>
      <c r="H176" s="53">
        <v>26</v>
      </c>
      <c r="I176" s="53">
        <v>51</v>
      </c>
      <c r="J176" s="53">
        <f t="shared" si="242"/>
        <v>26</v>
      </c>
      <c r="K176" s="53">
        <f t="shared" si="295"/>
        <v>52</v>
      </c>
      <c r="L176" s="54" t="s">
        <v>804</v>
      </c>
      <c r="M176" s="54" t="s">
        <v>757</v>
      </c>
      <c r="N176" s="54" t="s">
        <v>758</v>
      </c>
      <c r="O176" s="169" t="s">
        <v>1380</v>
      </c>
      <c r="P176" s="55">
        <v>2015</v>
      </c>
      <c r="Q176" s="163" t="str">
        <f t="shared" si="292"/>
        <v>지방</v>
      </c>
      <c r="R176" s="163" t="str">
        <f t="shared" ref="R176:U176" si="316">Q176</f>
        <v>지방</v>
      </c>
      <c r="S176" s="163" t="str">
        <f t="shared" si="316"/>
        <v>지방</v>
      </c>
      <c r="T176" s="163" t="str">
        <f t="shared" si="316"/>
        <v>지방</v>
      </c>
      <c r="U176" s="163" t="str">
        <f t="shared" si="316"/>
        <v>지방</v>
      </c>
      <c r="V176" s="135">
        <f t="shared" si="281"/>
        <v>52</v>
      </c>
      <c r="W176" s="135">
        <f t="shared" si="282"/>
        <v>50</v>
      </c>
      <c r="X176" s="135">
        <f t="shared" si="283"/>
        <v>50</v>
      </c>
      <c r="Y176" s="135">
        <f t="shared" si="284"/>
        <v>50</v>
      </c>
      <c r="Z176" s="136">
        <f t="shared" si="285"/>
        <v>49</v>
      </c>
      <c r="AA176" s="144">
        <f t="shared" si="278"/>
        <v>52</v>
      </c>
      <c r="AB176" s="145">
        <f t="shared" si="294"/>
        <v>50</v>
      </c>
      <c r="AC176" s="145">
        <f t="shared" si="294"/>
        <v>50</v>
      </c>
      <c r="AD176" s="145">
        <f t="shared" si="294"/>
        <v>50</v>
      </c>
      <c r="AE176" s="144">
        <f t="shared" si="294"/>
        <v>49</v>
      </c>
      <c r="AF176" s="144">
        <v>0</v>
      </c>
      <c r="AG176" s="144">
        <v>0</v>
      </c>
      <c r="AH176" s="144">
        <v>0</v>
      </c>
      <c r="AI176" s="144">
        <v>0</v>
      </c>
      <c r="AJ176" s="144">
        <v>0</v>
      </c>
    </row>
    <row r="177" spans="1:36" ht="16.350000000000001" customHeight="1">
      <c r="A177" s="308" t="s">
        <v>171</v>
      </c>
      <c r="B177" s="52" t="s">
        <v>200</v>
      </c>
      <c r="C177" s="52" t="s">
        <v>201</v>
      </c>
      <c r="D177" s="53">
        <f>'[6]마을별 용수수요량'!D177</f>
        <v>55</v>
      </c>
      <c r="E177" s="53">
        <f>'[6]마을별 용수수요량'!E177</f>
        <v>8476</v>
      </c>
      <c r="F177" s="53"/>
      <c r="G177" s="53"/>
      <c r="H177" s="53">
        <v>90</v>
      </c>
      <c r="I177" s="53">
        <v>186</v>
      </c>
      <c r="J177" s="53">
        <f t="shared" si="242"/>
        <v>90</v>
      </c>
      <c r="K177" s="53">
        <f t="shared" si="295"/>
        <v>191</v>
      </c>
      <c r="L177" s="54" t="s">
        <v>804</v>
      </c>
      <c r="M177" s="54" t="s">
        <v>757</v>
      </c>
      <c r="N177" s="54" t="s">
        <v>758</v>
      </c>
      <c r="O177" s="169" t="s">
        <v>1380</v>
      </c>
      <c r="P177" s="55">
        <v>2015</v>
      </c>
      <c r="Q177" s="163" t="str">
        <f t="shared" si="292"/>
        <v>지방</v>
      </c>
      <c r="R177" s="163" t="str">
        <f t="shared" ref="R177:U177" si="317">Q177</f>
        <v>지방</v>
      </c>
      <c r="S177" s="163" t="str">
        <f t="shared" si="317"/>
        <v>지방</v>
      </c>
      <c r="T177" s="163" t="str">
        <f t="shared" si="317"/>
        <v>지방</v>
      </c>
      <c r="U177" s="163" t="str">
        <f t="shared" si="317"/>
        <v>지방</v>
      </c>
      <c r="V177" s="135">
        <f t="shared" si="281"/>
        <v>191</v>
      </c>
      <c r="W177" s="135">
        <f t="shared" si="282"/>
        <v>183</v>
      </c>
      <c r="X177" s="135">
        <f t="shared" si="283"/>
        <v>183</v>
      </c>
      <c r="Y177" s="135">
        <f t="shared" si="284"/>
        <v>182</v>
      </c>
      <c r="Z177" s="136">
        <f t="shared" si="285"/>
        <v>181</v>
      </c>
      <c r="AA177" s="144">
        <f t="shared" si="278"/>
        <v>191</v>
      </c>
      <c r="AB177" s="145">
        <f t="shared" si="294"/>
        <v>183</v>
      </c>
      <c r="AC177" s="145">
        <f t="shared" si="294"/>
        <v>183</v>
      </c>
      <c r="AD177" s="145">
        <f t="shared" si="294"/>
        <v>182</v>
      </c>
      <c r="AE177" s="144">
        <f t="shared" si="294"/>
        <v>181</v>
      </c>
      <c r="AF177" s="144">
        <v>0</v>
      </c>
      <c r="AG177" s="144">
        <v>0</v>
      </c>
      <c r="AH177" s="144">
        <v>0</v>
      </c>
      <c r="AI177" s="144">
        <v>0</v>
      </c>
      <c r="AJ177" s="144">
        <v>0</v>
      </c>
    </row>
    <row r="178" spans="1:36" ht="16.350000000000001" customHeight="1">
      <c r="A178" s="308" t="s">
        <v>171</v>
      </c>
      <c r="B178" s="52" t="s">
        <v>202</v>
      </c>
      <c r="C178" s="52" t="s">
        <v>330</v>
      </c>
      <c r="D178" s="53">
        <f>'[6]마을별 용수수요량'!D178</f>
        <v>48</v>
      </c>
      <c r="E178" s="53">
        <f>'[6]마을별 용수수요량'!E178</f>
        <v>8052</v>
      </c>
      <c r="F178" s="53"/>
      <c r="G178" s="53"/>
      <c r="H178" s="53">
        <v>94</v>
      </c>
      <c r="I178" s="53">
        <v>186</v>
      </c>
      <c r="J178" s="53">
        <f t="shared" si="242"/>
        <v>94</v>
      </c>
      <c r="K178" s="53">
        <f t="shared" si="295"/>
        <v>191</v>
      </c>
      <c r="L178" s="54" t="s">
        <v>804</v>
      </c>
      <c r="M178" s="54" t="s">
        <v>757</v>
      </c>
      <c r="N178" s="54" t="s">
        <v>758</v>
      </c>
      <c r="O178" s="169" t="s">
        <v>1380</v>
      </c>
      <c r="P178" s="55">
        <v>2015</v>
      </c>
      <c r="Q178" s="163" t="str">
        <f t="shared" si="292"/>
        <v>지방</v>
      </c>
      <c r="R178" s="163" t="str">
        <f t="shared" ref="R178:U178" si="318">Q178</f>
        <v>지방</v>
      </c>
      <c r="S178" s="163" t="str">
        <f t="shared" si="318"/>
        <v>지방</v>
      </c>
      <c r="T178" s="163" t="str">
        <f t="shared" si="318"/>
        <v>지방</v>
      </c>
      <c r="U178" s="163" t="str">
        <f t="shared" si="318"/>
        <v>지방</v>
      </c>
      <c r="V178" s="135">
        <f t="shared" si="281"/>
        <v>191</v>
      </c>
      <c r="W178" s="135">
        <f t="shared" si="282"/>
        <v>183</v>
      </c>
      <c r="X178" s="135">
        <f t="shared" si="283"/>
        <v>183</v>
      </c>
      <c r="Y178" s="135">
        <f t="shared" si="284"/>
        <v>182</v>
      </c>
      <c r="Z178" s="136">
        <f t="shared" si="285"/>
        <v>181</v>
      </c>
      <c r="AA178" s="144">
        <f t="shared" si="278"/>
        <v>191</v>
      </c>
      <c r="AB178" s="145">
        <f t="shared" si="294"/>
        <v>183</v>
      </c>
      <c r="AC178" s="145">
        <f t="shared" si="294"/>
        <v>183</v>
      </c>
      <c r="AD178" s="145">
        <f t="shared" si="294"/>
        <v>182</v>
      </c>
      <c r="AE178" s="144">
        <f t="shared" si="294"/>
        <v>181</v>
      </c>
      <c r="AF178" s="144">
        <v>0</v>
      </c>
      <c r="AG178" s="144">
        <v>0</v>
      </c>
      <c r="AH178" s="144">
        <v>0</v>
      </c>
      <c r="AI178" s="144">
        <v>0</v>
      </c>
      <c r="AJ178" s="144">
        <v>0</v>
      </c>
    </row>
    <row r="179" spans="1:36" ht="16.350000000000001" customHeight="1">
      <c r="A179" s="308" t="s">
        <v>171</v>
      </c>
      <c r="B179" s="52" t="s">
        <v>203</v>
      </c>
      <c r="C179" s="52" t="s">
        <v>204</v>
      </c>
      <c r="D179" s="53">
        <f>'[6]마을별 용수수요량'!D179</f>
        <v>61</v>
      </c>
      <c r="E179" s="53">
        <f>'[6]마을별 용수수요량'!E179</f>
        <v>8939</v>
      </c>
      <c r="F179" s="53"/>
      <c r="G179" s="53"/>
      <c r="H179" s="53">
        <v>60</v>
      </c>
      <c r="I179" s="53">
        <v>123</v>
      </c>
      <c r="J179" s="53">
        <f t="shared" si="242"/>
        <v>60</v>
      </c>
      <c r="K179" s="53">
        <f t="shared" si="295"/>
        <v>126</v>
      </c>
      <c r="L179" s="54" t="s">
        <v>804</v>
      </c>
      <c r="M179" s="54" t="s">
        <v>757</v>
      </c>
      <c r="N179" s="54" t="s">
        <v>758</v>
      </c>
      <c r="O179" s="169" t="s">
        <v>1380</v>
      </c>
      <c r="P179" s="55">
        <v>2015</v>
      </c>
      <c r="Q179" s="163" t="str">
        <f t="shared" si="292"/>
        <v>지방</v>
      </c>
      <c r="R179" s="163" t="str">
        <f t="shared" ref="R179:U179" si="319">Q179</f>
        <v>지방</v>
      </c>
      <c r="S179" s="163" t="str">
        <f t="shared" si="319"/>
        <v>지방</v>
      </c>
      <c r="T179" s="163" t="str">
        <f t="shared" si="319"/>
        <v>지방</v>
      </c>
      <c r="U179" s="163" t="str">
        <f t="shared" si="319"/>
        <v>지방</v>
      </c>
      <c r="V179" s="135">
        <f t="shared" si="281"/>
        <v>126</v>
      </c>
      <c r="W179" s="135">
        <f t="shared" si="282"/>
        <v>121</v>
      </c>
      <c r="X179" s="135">
        <f t="shared" si="283"/>
        <v>121</v>
      </c>
      <c r="Y179" s="135">
        <f t="shared" si="284"/>
        <v>120</v>
      </c>
      <c r="Z179" s="136">
        <f t="shared" si="285"/>
        <v>119</v>
      </c>
      <c r="AA179" s="144">
        <f t="shared" si="278"/>
        <v>126</v>
      </c>
      <c r="AB179" s="145">
        <f t="shared" si="294"/>
        <v>121</v>
      </c>
      <c r="AC179" s="145">
        <f t="shared" si="294"/>
        <v>121</v>
      </c>
      <c r="AD179" s="145">
        <f t="shared" si="294"/>
        <v>120</v>
      </c>
      <c r="AE179" s="144">
        <f t="shared" si="294"/>
        <v>119</v>
      </c>
      <c r="AF179" s="144">
        <v>0</v>
      </c>
      <c r="AG179" s="144">
        <v>0</v>
      </c>
      <c r="AH179" s="144">
        <v>0</v>
      </c>
      <c r="AI179" s="144">
        <v>0</v>
      </c>
      <c r="AJ179" s="144">
        <v>0</v>
      </c>
    </row>
    <row r="180" spans="1:36" ht="16.350000000000001" customHeight="1">
      <c r="A180" s="308" t="s">
        <v>171</v>
      </c>
      <c r="B180" s="52" t="s">
        <v>205</v>
      </c>
      <c r="C180" s="52" t="s">
        <v>206</v>
      </c>
      <c r="D180" s="53">
        <f>'[6]마을별 용수수요량'!D180</f>
        <v>43</v>
      </c>
      <c r="E180" s="53">
        <f>'[6]마을별 용수수요량'!E180</f>
        <v>5462</v>
      </c>
      <c r="F180" s="53"/>
      <c r="G180" s="53"/>
      <c r="H180" s="53">
        <v>57</v>
      </c>
      <c r="I180" s="53">
        <v>124</v>
      </c>
      <c r="J180" s="53">
        <f t="shared" si="242"/>
        <v>57</v>
      </c>
      <c r="K180" s="53">
        <f t="shared" si="295"/>
        <v>127</v>
      </c>
      <c r="L180" s="54" t="s">
        <v>804</v>
      </c>
      <c r="M180" s="54" t="s">
        <v>757</v>
      </c>
      <c r="N180" s="54" t="s">
        <v>758</v>
      </c>
      <c r="O180" s="169" t="s">
        <v>1380</v>
      </c>
      <c r="P180" s="55">
        <v>2015</v>
      </c>
      <c r="Q180" s="163" t="str">
        <f t="shared" si="292"/>
        <v>지방</v>
      </c>
      <c r="R180" s="163" t="str">
        <f t="shared" ref="R180:U180" si="320">Q180</f>
        <v>지방</v>
      </c>
      <c r="S180" s="163" t="str">
        <f t="shared" si="320"/>
        <v>지방</v>
      </c>
      <c r="T180" s="163" t="str">
        <f t="shared" si="320"/>
        <v>지방</v>
      </c>
      <c r="U180" s="163" t="str">
        <f t="shared" si="320"/>
        <v>지방</v>
      </c>
      <c r="V180" s="135">
        <f t="shared" si="281"/>
        <v>127</v>
      </c>
      <c r="W180" s="135">
        <f t="shared" si="282"/>
        <v>122</v>
      </c>
      <c r="X180" s="135">
        <f t="shared" si="283"/>
        <v>121</v>
      </c>
      <c r="Y180" s="135">
        <f t="shared" si="284"/>
        <v>121</v>
      </c>
      <c r="Z180" s="136">
        <f t="shared" si="285"/>
        <v>120</v>
      </c>
      <c r="AA180" s="144">
        <f t="shared" si="278"/>
        <v>127</v>
      </c>
      <c r="AB180" s="145">
        <f t="shared" si="294"/>
        <v>122</v>
      </c>
      <c r="AC180" s="145">
        <f t="shared" si="294"/>
        <v>121</v>
      </c>
      <c r="AD180" s="145">
        <f t="shared" si="294"/>
        <v>121</v>
      </c>
      <c r="AE180" s="144">
        <f t="shared" si="294"/>
        <v>120</v>
      </c>
      <c r="AF180" s="144">
        <v>0</v>
      </c>
      <c r="AG180" s="144">
        <v>0</v>
      </c>
      <c r="AH180" s="144">
        <v>0</v>
      </c>
      <c r="AI180" s="144">
        <v>0</v>
      </c>
      <c r="AJ180" s="144">
        <v>0</v>
      </c>
    </row>
    <row r="181" spans="1:36" ht="16.350000000000001" customHeight="1">
      <c r="A181" s="308" t="s">
        <v>171</v>
      </c>
      <c r="B181" s="52" t="s">
        <v>207</v>
      </c>
      <c r="C181" s="52" t="s">
        <v>208</v>
      </c>
      <c r="D181" s="53">
        <f>'[6]마을별 용수수요량'!D181</f>
        <v>96</v>
      </c>
      <c r="E181" s="53">
        <f>'[6]마을별 용수수요량'!E181</f>
        <v>15875</v>
      </c>
      <c r="F181" s="53"/>
      <c r="G181" s="53"/>
      <c r="H181" s="53">
        <v>104</v>
      </c>
      <c r="I181" s="53">
        <v>189</v>
      </c>
      <c r="J181" s="53">
        <f t="shared" ref="J181:J216" si="321">H181</f>
        <v>104</v>
      </c>
      <c r="K181" s="53">
        <f t="shared" si="295"/>
        <v>194</v>
      </c>
      <c r="L181" s="54" t="s">
        <v>804</v>
      </c>
      <c r="M181" s="54" t="s">
        <v>757</v>
      </c>
      <c r="N181" s="54" t="s">
        <v>758</v>
      </c>
      <c r="O181" s="169" t="s">
        <v>1380</v>
      </c>
      <c r="P181" s="55">
        <v>2015</v>
      </c>
      <c r="Q181" s="163" t="str">
        <f t="shared" si="292"/>
        <v>지방</v>
      </c>
      <c r="R181" s="163" t="str">
        <f t="shared" ref="R181:U181" si="322">Q181</f>
        <v>지방</v>
      </c>
      <c r="S181" s="163" t="str">
        <f t="shared" si="322"/>
        <v>지방</v>
      </c>
      <c r="T181" s="163" t="str">
        <f t="shared" si="322"/>
        <v>지방</v>
      </c>
      <c r="U181" s="163" t="str">
        <f t="shared" si="322"/>
        <v>지방</v>
      </c>
      <c r="V181" s="135">
        <f t="shared" si="281"/>
        <v>194</v>
      </c>
      <c r="W181" s="135">
        <f t="shared" si="282"/>
        <v>186</v>
      </c>
      <c r="X181" s="135">
        <f t="shared" si="283"/>
        <v>186</v>
      </c>
      <c r="Y181" s="135">
        <f t="shared" si="284"/>
        <v>185</v>
      </c>
      <c r="Z181" s="136">
        <f t="shared" si="285"/>
        <v>183</v>
      </c>
      <c r="AA181" s="144">
        <f t="shared" si="278"/>
        <v>194</v>
      </c>
      <c r="AB181" s="145">
        <f t="shared" si="294"/>
        <v>186</v>
      </c>
      <c r="AC181" s="145">
        <f t="shared" si="294"/>
        <v>186</v>
      </c>
      <c r="AD181" s="145">
        <f t="shared" si="294"/>
        <v>185</v>
      </c>
      <c r="AE181" s="144">
        <f t="shared" si="294"/>
        <v>183</v>
      </c>
      <c r="AF181" s="144">
        <v>0</v>
      </c>
      <c r="AG181" s="144">
        <v>0</v>
      </c>
      <c r="AH181" s="144">
        <v>0</v>
      </c>
      <c r="AI181" s="144">
        <v>0</v>
      </c>
      <c r="AJ181" s="144">
        <v>0</v>
      </c>
    </row>
    <row r="182" spans="1:36" ht="16.350000000000001" customHeight="1">
      <c r="A182" s="308" t="s">
        <v>171</v>
      </c>
      <c r="B182" s="233" t="s">
        <v>209</v>
      </c>
      <c r="C182" s="52" t="s">
        <v>210</v>
      </c>
      <c r="D182" s="53">
        <f>'[6]마을별 용수수요량'!D182</f>
        <v>16</v>
      </c>
      <c r="E182" s="53">
        <f>'[6]마을별 용수수요량'!E182</f>
        <v>2488</v>
      </c>
      <c r="F182" s="53"/>
      <c r="G182" s="53"/>
      <c r="H182" s="53">
        <v>27</v>
      </c>
      <c r="I182" s="53">
        <v>55</v>
      </c>
      <c r="J182" s="53">
        <f t="shared" si="321"/>
        <v>27</v>
      </c>
      <c r="K182" s="53">
        <f t="shared" si="295"/>
        <v>56</v>
      </c>
      <c r="L182" s="54" t="s">
        <v>804</v>
      </c>
      <c r="M182" s="54" t="s">
        <v>757</v>
      </c>
      <c r="N182" s="54" t="s">
        <v>758</v>
      </c>
      <c r="O182" s="169" t="s">
        <v>1380</v>
      </c>
      <c r="P182" s="55">
        <v>2015</v>
      </c>
      <c r="Q182" s="163" t="str">
        <f t="shared" si="292"/>
        <v>지방</v>
      </c>
      <c r="R182" s="163" t="str">
        <f t="shared" ref="R182:U182" si="323">Q182</f>
        <v>지방</v>
      </c>
      <c r="S182" s="163" t="str">
        <f t="shared" si="323"/>
        <v>지방</v>
      </c>
      <c r="T182" s="163" t="str">
        <f t="shared" si="323"/>
        <v>지방</v>
      </c>
      <c r="U182" s="163" t="str">
        <f t="shared" si="323"/>
        <v>지방</v>
      </c>
      <c r="V182" s="135">
        <f t="shared" si="281"/>
        <v>56</v>
      </c>
      <c r="W182" s="135">
        <f t="shared" si="282"/>
        <v>54</v>
      </c>
      <c r="X182" s="135">
        <f t="shared" si="283"/>
        <v>54</v>
      </c>
      <c r="Y182" s="135">
        <f t="shared" si="284"/>
        <v>53</v>
      </c>
      <c r="Z182" s="136">
        <f t="shared" si="285"/>
        <v>53</v>
      </c>
      <c r="AA182" s="144">
        <f t="shared" si="278"/>
        <v>56</v>
      </c>
      <c r="AB182" s="145">
        <f t="shared" si="294"/>
        <v>54</v>
      </c>
      <c r="AC182" s="145">
        <f t="shared" si="294"/>
        <v>54</v>
      </c>
      <c r="AD182" s="145">
        <f t="shared" si="294"/>
        <v>53</v>
      </c>
      <c r="AE182" s="144">
        <f t="shared" si="294"/>
        <v>53</v>
      </c>
      <c r="AF182" s="144">
        <v>0</v>
      </c>
      <c r="AG182" s="144">
        <v>0</v>
      </c>
      <c r="AH182" s="144">
        <v>0</v>
      </c>
      <c r="AI182" s="144">
        <v>0</v>
      </c>
      <c r="AJ182" s="144">
        <v>0</v>
      </c>
    </row>
    <row r="183" spans="1:36" ht="16.350000000000001" customHeight="1">
      <c r="A183" s="308" t="s">
        <v>171</v>
      </c>
      <c r="B183" s="330"/>
      <c r="C183" s="52" t="s">
        <v>211</v>
      </c>
      <c r="D183" s="53">
        <f>'[6]마을별 용수수요량'!D183</f>
        <v>32</v>
      </c>
      <c r="E183" s="53">
        <f>'[6]마을별 용수수요량'!E183</f>
        <v>5603</v>
      </c>
      <c r="F183" s="53"/>
      <c r="G183" s="53"/>
      <c r="H183" s="53">
        <v>54</v>
      </c>
      <c r="I183" s="53">
        <v>111</v>
      </c>
      <c r="J183" s="53">
        <f t="shared" si="321"/>
        <v>54</v>
      </c>
      <c r="K183" s="53">
        <f t="shared" si="295"/>
        <v>114</v>
      </c>
      <c r="L183" s="54" t="s">
        <v>804</v>
      </c>
      <c r="M183" s="54" t="s">
        <v>757</v>
      </c>
      <c r="N183" s="54" t="s">
        <v>758</v>
      </c>
      <c r="O183" s="169" t="s">
        <v>1380</v>
      </c>
      <c r="P183" s="55">
        <v>2015</v>
      </c>
      <c r="Q183" s="163" t="str">
        <f t="shared" si="292"/>
        <v>지방</v>
      </c>
      <c r="R183" s="163" t="str">
        <f t="shared" ref="R183:U183" si="324">Q183</f>
        <v>지방</v>
      </c>
      <c r="S183" s="163" t="str">
        <f t="shared" si="324"/>
        <v>지방</v>
      </c>
      <c r="T183" s="163" t="str">
        <f t="shared" si="324"/>
        <v>지방</v>
      </c>
      <c r="U183" s="163" t="str">
        <f t="shared" si="324"/>
        <v>지방</v>
      </c>
      <c r="V183" s="135">
        <f t="shared" si="281"/>
        <v>114</v>
      </c>
      <c r="W183" s="135">
        <f t="shared" si="282"/>
        <v>109</v>
      </c>
      <c r="X183" s="135">
        <f t="shared" si="283"/>
        <v>109</v>
      </c>
      <c r="Y183" s="135">
        <f t="shared" si="284"/>
        <v>109</v>
      </c>
      <c r="Z183" s="136">
        <f t="shared" si="285"/>
        <v>108</v>
      </c>
      <c r="AA183" s="144">
        <f t="shared" si="278"/>
        <v>114</v>
      </c>
      <c r="AB183" s="145">
        <f t="shared" si="294"/>
        <v>109</v>
      </c>
      <c r="AC183" s="145">
        <f t="shared" si="294"/>
        <v>109</v>
      </c>
      <c r="AD183" s="145">
        <f t="shared" si="294"/>
        <v>109</v>
      </c>
      <c r="AE183" s="144">
        <f t="shared" si="294"/>
        <v>108</v>
      </c>
      <c r="AF183" s="144">
        <v>0</v>
      </c>
      <c r="AG183" s="144">
        <v>0</v>
      </c>
      <c r="AH183" s="144">
        <v>0</v>
      </c>
      <c r="AI183" s="144">
        <v>0</v>
      </c>
      <c r="AJ183" s="144">
        <v>0</v>
      </c>
    </row>
    <row r="184" spans="1:36" ht="16.350000000000001" customHeight="1">
      <c r="A184" s="308" t="s">
        <v>171</v>
      </c>
      <c r="B184" s="312"/>
      <c r="C184" s="52" t="s">
        <v>212</v>
      </c>
      <c r="D184" s="53">
        <f>'[6]마을별 용수수요량'!D184</f>
        <v>17</v>
      </c>
      <c r="E184" s="53">
        <f>'[6]마을별 용수수요량'!E184</f>
        <v>2436</v>
      </c>
      <c r="F184" s="53"/>
      <c r="G184" s="53"/>
      <c r="H184" s="53">
        <v>27</v>
      </c>
      <c r="I184" s="53">
        <v>53</v>
      </c>
      <c r="J184" s="53">
        <f t="shared" si="321"/>
        <v>27</v>
      </c>
      <c r="K184" s="53">
        <f t="shared" si="295"/>
        <v>54</v>
      </c>
      <c r="L184" s="54" t="s">
        <v>804</v>
      </c>
      <c r="M184" s="54" t="s">
        <v>757</v>
      </c>
      <c r="N184" s="54" t="s">
        <v>758</v>
      </c>
      <c r="O184" s="169" t="s">
        <v>1380</v>
      </c>
      <c r="P184" s="55">
        <v>2015</v>
      </c>
      <c r="Q184" s="163" t="str">
        <f t="shared" si="292"/>
        <v>지방</v>
      </c>
      <c r="R184" s="163" t="str">
        <f t="shared" ref="R184:U184" si="325">Q184</f>
        <v>지방</v>
      </c>
      <c r="S184" s="163" t="str">
        <f t="shared" si="325"/>
        <v>지방</v>
      </c>
      <c r="T184" s="163" t="str">
        <f t="shared" si="325"/>
        <v>지방</v>
      </c>
      <c r="U184" s="163" t="str">
        <f t="shared" si="325"/>
        <v>지방</v>
      </c>
      <c r="V184" s="135">
        <f t="shared" si="281"/>
        <v>54</v>
      </c>
      <c r="W184" s="135">
        <f t="shared" si="282"/>
        <v>52</v>
      </c>
      <c r="X184" s="135">
        <f t="shared" si="283"/>
        <v>52</v>
      </c>
      <c r="Y184" s="135">
        <f t="shared" si="284"/>
        <v>51</v>
      </c>
      <c r="Z184" s="136">
        <f t="shared" si="285"/>
        <v>51</v>
      </c>
      <c r="AA184" s="144">
        <f t="shared" si="278"/>
        <v>54</v>
      </c>
      <c r="AB184" s="145">
        <f t="shared" si="294"/>
        <v>52</v>
      </c>
      <c r="AC184" s="145">
        <f t="shared" si="294"/>
        <v>52</v>
      </c>
      <c r="AD184" s="145">
        <f t="shared" si="294"/>
        <v>51</v>
      </c>
      <c r="AE184" s="144">
        <f t="shared" si="294"/>
        <v>51</v>
      </c>
      <c r="AF184" s="144">
        <v>0</v>
      </c>
      <c r="AG184" s="144">
        <v>0</v>
      </c>
      <c r="AH184" s="144">
        <v>0</v>
      </c>
      <c r="AI184" s="144">
        <v>0</v>
      </c>
      <c r="AJ184" s="144">
        <v>0</v>
      </c>
    </row>
    <row r="185" spans="1:36" ht="16.350000000000001" customHeight="1">
      <c r="A185" s="308" t="s">
        <v>171</v>
      </c>
      <c r="B185" s="52" t="s">
        <v>213</v>
      </c>
      <c r="C185" s="52" t="s">
        <v>331</v>
      </c>
      <c r="D185" s="53">
        <f>'[6]마을별 용수수요량'!D185</f>
        <v>32</v>
      </c>
      <c r="E185" s="53">
        <f>'[6]마을별 용수수요량'!E185</f>
        <v>5120</v>
      </c>
      <c r="F185" s="53"/>
      <c r="G185" s="53"/>
      <c r="H185" s="53">
        <v>51</v>
      </c>
      <c r="I185" s="53">
        <v>103</v>
      </c>
      <c r="J185" s="53">
        <f t="shared" si="321"/>
        <v>51</v>
      </c>
      <c r="K185" s="53">
        <f t="shared" si="295"/>
        <v>106</v>
      </c>
      <c r="L185" s="54" t="s">
        <v>804</v>
      </c>
      <c r="M185" s="54" t="s">
        <v>757</v>
      </c>
      <c r="N185" s="54" t="s">
        <v>758</v>
      </c>
      <c r="O185" s="169" t="s">
        <v>1380</v>
      </c>
      <c r="P185" s="55">
        <v>2015</v>
      </c>
      <c r="Q185" s="163" t="str">
        <f t="shared" si="292"/>
        <v>지방</v>
      </c>
      <c r="R185" s="163" t="str">
        <f t="shared" ref="R185:U185" si="326">Q185</f>
        <v>지방</v>
      </c>
      <c r="S185" s="163" t="str">
        <f t="shared" si="326"/>
        <v>지방</v>
      </c>
      <c r="T185" s="163" t="str">
        <f t="shared" si="326"/>
        <v>지방</v>
      </c>
      <c r="U185" s="163" t="str">
        <f t="shared" si="326"/>
        <v>지방</v>
      </c>
      <c r="V185" s="135">
        <f t="shared" si="281"/>
        <v>106</v>
      </c>
      <c r="W185" s="135">
        <f t="shared" si="282"/>
        <v>102</v>
      </c>
      <c r="X185" s="135">
        <f t="shared" si="283"/>
        <v>101</v>
      </c>
      <c r="Y185" s="135">
        <f t="shared" si="284"/>
        <v>101</v>
      </c>
      <c r="Z185" s="136">
        <f t="shared" si="285"/>
        <v>100</v>
      </c>
      <c r="AA185" s="144">
        <f t="shared" si="278"/>
        <v>106</v>
      </c>
      <c r="AB185" s="145">
        <f t="shared" si="294"/>
        <v>102</v>
      </c>
      <c r="AC185" s="145">
        <f t="shared" si="294"/>
        <v>101</v>
      </c>
      <c r="AD185" s="145">
        <f t="shared" si="294"/>
        <v>101</v>
      </c>
      <c r="AE185" s="144">
        <f t="shared" si="294"/>
        <v>100</v>
      </c>
      <c r="AF185" s="144">
        <v>0</v>
      </c>
      <c r="AG185" s="144">
        <v>0</v>
      </c>
      <c r="AH185" s="144">
        <v>0</v>
      </c>
      <c r="AI185" s="144">
        <v>0</v>
      </c>
      <c r="AJ185" s="144">
        <v>0</v>
      </c>
    </row>
    <row r="186" spans="1:36" ht="16.350000000000001" customHeight="1">
      <c r="A186" s="309" t="s">
        <v>171</v>
      </c>
      <c r="B186" s="233" t="s">
        <v>214</v>
      </c>
      <c r="C186" s="233" t="s">
        <v>678</v>
      </c>
      <c r="D186" s="234">
        <f>'[6]마을별 용수수요량'!D186</f>
        <v>36</v>
      </c>
      <c r="E186" s="234">
        <f>'[6]마을별 용수수요량'!E186</f>
        <v>7776</v>
      </c>
      <c r="F186" s="234"/>
      <c r="G186" s="234"/>
      <c r="H186" s="234">
        <v>41</v>
      </c>
      <c r="I186" s="234">
        <v>97</v>
      </c>
      <c r="J186" s="234">
        <f t="shared" si="321"/>
        <v>41</v>
      </c>
      <c r="K186" s="234">
        <f>K155-SUM(K156:K185)</f>
        <v>99</v>
      </c>
      <c r="L186" s="235" t="s">
        <v>804</v>
      </c>
      <c r="M186" s="235" t="s">
        <v>757</v>
      </c>
      <c r="N186" s="235" t="s">
        <v>758</v>
      </c>
      <c r="O186" s="236" t="s">
        <v>1380</v>
      </c>
      <c r="P186" s="237">
        <v>2015</v>
      </c>
      <c r="Q186" s="238" t="str">
        <f t="shared" si="292"/>
        <v>지방</v>
      </c>
      <c r="R186" s="238" t="str">
        <f t="shared" ref="R186:U186" si="327">Q186</f>
        <v>지방</v>
      </c>
      <c r="S186" s="238" t="str">
        <f t="shared" si="327"/>
        <v>지방</v>
      </c>
      <c r="T186" s="238" t="str">
        <f t="shared" si="327"/>
        <v>지방</v>
      </c>
      <c r="U186" s="238" t="str">
        <f t="shared" si="327"/>
        <v>지방</v>
      </c>
      <c r="V186" s="239">
        <f t="shared" si="281"/>
        <v>99</v>
      </c>
      <c r="W186" s="239">
        <f t="shared" si="282"/>
        <v>97</v>
      </c>
      <c r="X186" s="239">
        <f t="shared" si="283"/>
        <v>93</v>
      </c>
      <c r="Y186" s="239">
        <f t="shared" si="284"/>
        <v>93</v>
      </c>
      <c r="Z186" s="240">
        <f t="shared" si="285"/>
        <v>93</v>
      </c>
      <c r="AA186" s="149">
        <f t="shared" si="278"/>
        <v>99</v>
      </c>
      <c r="AB186" s="149">
        <f>AB155-SUM(AB156:AB185)</f>
        <v>97</v>
      </c>
      <c r="AC186" s="149">
        <f>AC155-SUM(AC156:AC185)</f>
        <v>93</v>
      </c>
      <c r="AD186" s="149">
        <f>AD155-SUM(AD156:AD185)</f>
        <v>93</v>
      </c>
      <c r="AE186" s="144">
        <f>AE155-SUM(AE156:AE185)</f>
        <v>93</v>
      </c>
      <c r="AF186" s="144">
        <v>0</v>
      </c>
      <c r="AG186" s="144">
        <v>0</v>
      </c>
      <c r="AH186" s="144">
        <v>0</v>
      </c>
      <c r="AI186" s="144">
        <v>0</v>
      </c>
      <c r="AJ186" s="144">
        <v>0</v>
      </c>
    </row>
    <row r="187" spans="1:36" s="10" customFormat="1" ht="16.350000000000001" customHeight="1">
      <c r="A187" s="305" t="s">
        <v>215</v>
      </c>
      <c r="B187" s="243" t="s">
        <v>105</v>
      </c>
      <c r="C187" s="244"/>
      <c r="D187" s="218">
        <f>SUM(D188:D222)</f>
        <v>587</v>
      </c>
      <c r="E187" s="218">
        <f>SUM(E188:E222)</f>
        <v>172206</v>
      </c>
      <c r="F187" s="218"/>
      <c r="G187" s="218"/>
      <c r="H187" s="218">
        <f>SUM(H188:H222)</f>
        <v>2259</v>
      </c>
      <c r="I187" s="218">
        <f>SUM(I188:I222)</f>
        <v>4860</v>
      </c>
      <c r="J187" s="218">
        <f t="shared" si="321"/>
        <v>2259</v>
      </c>
      <c r="K187" s="218">
        <v>4921</v>
      </c>
      <c r="L187" s="245"/>
      <c r="M187" s="245"/>
      <c r="N187" s="245"/>
      <c r="O187" s="246"/>
      <c r="P187" s="245"/>
      <c r="Q187" s="222"/>
      <c r="R187" s="222"/>
      <c r="S187" s="222"/>
      <c r="T187" s="222"/>
      <c r="U187" s="222"/>
      <c r="V187" s="223">
        <f t="shared" si="281"/>
        <v>4921</v>
      </c>
      <c r="W187" s="223">
        <f t="shared" si="282"/>
        <v>4857</v>
      </c>
      <c r="X187" s="223">
        <f t="shared" si="283"/>
        <v>4839</v>
      </c>
      <c r="Y187" s="223">
        <f t="shared" si="284"/>
        <v>4822</v>
      </c>
      <c r="Z187" s="224">
        <f t="shared" si="285"/>
        <v>4784</v>
      </c>
      <c r="AA187" s="143">
        <f t="shared" si="278"/>
        <v>4921</v>
      </c>
      <c r="AB187" s="146">
        <f>VLOOKUP($A187,'[5]1.2.생잔모형산출결과'!$B$13:$H$36,3,FALSE)</f>
        <v>4725</v>
      </c>
      <c r="AC187" s="146">
        <f>VLOOKUP($A187,'[5]1.2.생잔모형산출결과'!$B$13:$H$36,4,FALSE)</f>
        <v>4707</v>
      </c>
      <c r="AD187" s="146">
        <f>VLOOKUP($A187,'[5]1.2.생잔모형산출결과'!$B$13:$H$36,5,FALSE)</f>
        <v>4690</v>
      </c>
      <c r="AE187" s="146">
        <f>VLOOKUP($A187,'[5]1.2.생잔모형산출결과'!$B$13:$H$36,6,FALSE)</f>
        <v>4652</v>
      </c>
      <c r="AF187" s="141">
        <f>SUM(AF188:AF222)</f>
        <v>0</v>
      </c>
      <c r="AG187" s="141">
        <f>SUM(AG188:AG222)</f>
        <v>132</v>
      </c>
      <c r="AH187" s="141">
        <f>SUM(AH188:AH222)</f>
        <v>132</v>
      </c>
      <c r="AI187" s="142">
        <f>SUM(AI188:AI222)</f>
        <v>132</v>
      </c>
      <c r="AJ187" s="142">
        <f>SUM(AJ188:AJ222)</f>
        <v>132</v>
      </c>
    </row>
    <row r="188" spans="1:36" ht="16.350000000000001" customHeight="1">
      <c r="A188" s="308" t="s">
        <v>951</v>
      </c>
      <c r="B188" s="52" t="s">
        <v>696</v>
      </c>
      <c r="C188" s="52" t="s">
        <v>216</v>
      </c>
      <c r="D188" s="53">
        <f>'[6]마을별 용수수요량'!D188</f>
        <v>0</v>
      </c>
      <c r="E188" s="53">
        <f>'[6]마을별 용수수요량'!E188</f>
        <v>0</v>
      </c>
      <c r="F188" s="53"/>
      <c r="G188" s="53"/>
      <c r="H188" s="53">
        <v>170</v>
      </c>
      <c r="I188" s="53">
        <v>393</v>
      </c>
      <c r="J188" s="53">
        <f t="shared" si="321"/>
        <v>170</v>
      </c>
      <c r="K188" s="53">
        <f>ROUND($K$187*I188/$I$187,0)</f>
        <v>398</v>
      </c>
      <c r="L188" s="54" t="s">
        <v>804</v>
      </c>
      <c r="M188" s="54" t="s">
        <v>757</v>
      </c>
      <c r="N188" s="54" t="s">
        <v>758</v>
      </c>
      <c r="O188" s="169" t="s">
        <v>1383</v>
      </c>
      <c r="P188" s="55">
        <v>2015</v>
      </c>
      <c r="Q188" s="163" t="str">
        <f t="shared" ref="Q188:Q221" si="328">$L188</f>
        <v>지방</v>
      </c>
      <c r="R188" s="163" t="str">
        <f t="shared" ref="R188:U188" si="329">Q188</f>
        <v>지방</v>
      </c>
      <c r="S188" s="163" t="str">
        <f t="shared" si="329"/>
        <v>지방</v>
      </c>
      <c r="T188" s="163" t="str">
        <f t="shared" si="329"/>
        <v>지방</v>
      </c>
      <c r="U188" s="163" t="str">
        <f t="shared" si="329"/>
        <v>지방</v>
      </c>
      <c r="V188" s="135">
        <f t="shared" si="281"/>
        <v>398</v>
      </c>
      <c r="W188" s="135">
        <f t="shared" si="282"/>
        <v>382</v>
      </c>
      <c r="X188" s="135">
        <f t="shared" si="283"/>
        <v>381</v>
      </c>
      <c r="Y188" s="135">
        <f t="shared" si="284"/>
        <v>379</v>
      </c>
      <c r="Z188" s="136">
        <f t="shared" si="285"/>
        <v>376</v>
      </c>
      <c r="AA188" s="144">
        <f t="shared" si="278"/>
        <v>398</v>
      </c>
      <c r="AB188" s="145">
        <f t="shared" ref="AB188:AE207" si="330">ROUND(AB$187*$AA188/$AA$187,0)</f>
        <v>382</v>
      </c>
      <c r="AC188" s="145">
        <f t="shared" si="330"/>
        <v>381</v>
      </c>
      <c r="AD188" s="145">
        <f t="shared" si="330"/>
        <v>379</v>
      </c>
      <c r="AE188" s="144">
        <f t="shared" si="330"/>
        <v>376</v>
      </c>
      <c r="AF188" s="144">
        <v>0</v>
      </c>
      <c r="AG188" s="144">
        <v>0</v>
      </c>
      <c r="AH188" s="144">
        <v>0</v>
      </c>
      <c r="AI188" s="144">
        <v>0</v>
      </c>
      <c r="AJ188" s="144">
        <v>0</v>
      </c>
    </row>
    <row r="189" spans="1:36" ht="16.350000000000001" customHeight="1">
      <c r="A189" s="308" t="s">
        <v>952</v>
      </c>
      <c r="B189" s="52" t="s">
        <v>697</v>
      </c>
      <c r="C189" s="52" t="s">
        <v>332</v>
      </c>
      <c r="D189" s="53">
        <f>'[6]마을별 용수수요량'!D189</f>
        <v>0</v>
      </c>
      <c r="E189" s="53">
        <f>'[6]마을별 용수수요량'!E189</f>
        <v>0</v>
      </c>
      <c r="F189" s="53"/>
      <c r="G189" s="53"/>
      <c r="H189" s="53">
        <v>71</v>
      </c>
      <c r="I189" s="53">
        <v>139</v>
      </c>
      <c r="J189" s="53">
        <f t="shared" si="321"/>
        <v>71</v>
      </c>
      <c r="K189" s="53">
        <f t="shared" ref="K189:K221" si="331">ROUND($K$187*I189/$I$187,0)</f>
        <v>141</v>
      </c>
      <c r="L189" s="54" t="s">
        <v>804</v>
      </c>
      <c r="M189" s="54" t="s">
        <v>757</v>
      </c>
      <c r="N189" s="54" t="s">
        <v>758</v>
      </c>
      <c r="O189" s="169" t="s">
        <v>1382</v>
      </c>
      <c r="P189" s="55">
        <v>2015</v>
      </c>
      <c r="Q189" s="163" t="str">
        <f t="shared" si="328"/>
        <v>지방</v>
      </c>
      <c r="R189" s="163" t="str">
        <f t="shared" ref="R189:U189" si="332">Q189</f>
        <v>지방</v>
      </c>
      <c r="S189" s="163" t="str">
        <f t="shared" si="332"/>
        <v>지방</v>
      </c>
      <c r="T189" s="163" t="str">
        <f t="shared" si="332"/>
        <v>지방</v>
      </c>
      <c r="U189" s="163" t="str">
        <f t="shared" si="332"/>
        <v>지방</v>
      </c>
      <c r="V189" s="135">
        <f t="shared" si="281"/>
        <v>141</v>
      </c>
      <c r="W189" s="135">
        <f t="shared" si="282"/>
        <v>135</v>
      </c>
      <c r="X189" s="135">
        <f t="shared" si="283"/>
        <v>135</v>
      </c>
      <c r="Y189" s="135">
        <f t="shared" si="284"/>
        <v>134</v>
      </c>
      <c r="Z189" s="136">
        <f t="shared" si="285"/>
        <v>133</v>
      </c>
      <c r="AA189" s="144">
        <f t="shared" si="278"/>
        <v>141</v>
      </c>
      <c r="AB189" s="145">
        <f t="shared" si="330"/>
        <v>135</v>
      </c>
      <c r="AC189" s="145">
        <f t="shared" si="330"/>
        <v>135</v>
      </c>
      <c r="AD189" s="145">
        <f t="shared" si="330"/>
        <v>134</v>
      </c>
      <c r="AE189" s="144">
        <f t="shared" si="330"/>
        <v>133</v>
      </c>
      <c r="AF189" s="144">
        <v>0</v>
      </c>
      <c r="AG189" s="144">
        <v>0</v>
      </c>
      <c r="AH189" s="144">
        <v>0</v>
      </c>
      <c r="AI189" s="144">
        <v>0</v>
      </c>
      <c r="AJ189" s="144">
        <v>0</v>
      </c>
    </row>
    <row r="190" spans="1:36" ht="16.350000000000001" customHeight="1">
      <c r="A190" s="308" t="s">
        <v>951</v>
      </c>
      <c r="B190" s="52" t="s">
        <v>698</v>
      </c>
      <c r="C190" s="52" t="s">
        <v>333</v>
      </c>
      <c r="D190" s="53">
        <f>'[6]마을별 용수수요량'!D190</f>
        <v>222</v>
      </c>
      <c r="E190" s="53">
        <f>'[6]마을별 용수수요량'!E190</f>
        <v>94553</v>
      </c>
      <c r="F190" s="53"/>
      <c r="G190" s="53"/>
      <c r="H190" s="53">
        <v>352</v>
      </c>
      <c r="I190" s="53">
        <v>907</v>
      </c>
      <c r="J190" s="53">
        <f t="shared" si="321"/>
        <v>352</v>
      </c>
      <c r="K190" s="53">
        <f t="shared" si="331"/>
        <v>918</v>
      </c>
      <c r="L190" s="54" t="s">
        <v>804</v>
      </c>
      <c r="M190" s="54" t="s">
        <v>757</v>
      </c>
      <c r="N190" s="54" t="s">
        <v>758</v>
      </c>
      <c r="O190" s="169" t="s">
        <v>1382</v>
      </c>
      <c r="P190" s="55">
        <v>2015</v>
      </c>
      <c r="Q190" s="163" t="str">
        <f t="shared" si="328"/>
        <v>지방</v>
      </c>
      <c r="R190" s="163" t="str">
        <f t="shared" ref="R190:U190" si="333">Q190</f>
        <v>지방</v>
      </c>
      <c r="S190" s="163" t="str">
        <f t="shared" si="333"/>
        <v>지방</v>
      </c>
      <c r="T190" s="163" t="str">
        <f t="shared" si="333"/>
        <v>지방</v>
      </c>
      <c r="U190" s="163" t="str">
        <f t="shared" si="333"/>
        <v>지방</v>
      </c>
      <c r="V190" s="135">
        <f t="shared" si="281"/>
        <v>918</v>
      </c>
      <c r="W190" s="135">
        <f t="shared" si="282"/>
        <v>881</v>
      </c>
      <c r="X190" s="135">
        <f t="shared" si="283"/>
        <v>878</v>
      </c>
      <c r="Y190" s="135">
        <f t="shared" si="284"/>
        <v>875</v>
      </c>
      <c r="Z190" s="136">
        <f t="shared" si="285"/>
        <v>868</v>
      </c>
      <c r="AA190" s="144">
        <f t="shared" si="278"/>
        <v>918</v>
      </c>
      <c r="AB190" s="145">
        <f t="shared" si="330"/>
        <v>881</v>
      </c>
      <c r="AC190" s="145">
        <f t="shared" si="330"/>
        <v>878</v>
      </c>
      <c r="AD190" s="145">
        <f t="shared" si="330"/>
        <v>875</v>
      </c>
      <c r="AE190" s="144">
        <f t="shared" si="330"/>
        <v>868</v>
      </c>
      <c r="AF190" s="144">
        <v>0</v>
      </c>
      <c r="AG190" s="144">
        <v>0</v>
      </c>
      <c r="AH190" s="144">
        <v>0</v>
      </c>
      <c r="AI190" s="144">
        <v>0</v>
      </c>
      <c r="AJ190" s="144">
        <v>0</v>
      </c>
    </row>
    <row r="191" spans="1:36" ht="16.350000000000001" customHeight="1">
      <c r="A191" s="308" t="s">
        <v>951</v>
      </c>
      <c r="B191" s="52" t="s">
        <v>699</v>
      </c>
      <c r="C191" s="52" t="s">
        <v>217</v>
      </c>
      <c r="D191" s="53">
        <f>'[6]마을별 용수수요량'!D191</f>
        <v>0</v>
      </c>
      <c r="E191" s="53">
        <f>'[6]마을별 용수수요량'!E191</f>
        <v>0</v>
      </c>
      <c r="F191" s="53"/>
      <c r="G191" s="53"/>
      <c r="H191" s="53">
        <v>99</v>
      </c>
      <c r="I191" s="53">
        <v>246</v>
      </c>
      <c r="J191" s="135">
        <f t="shared" si="321"/>
        <v>99</v>
      </c>
      <c r="K191" s="135">
        <f t="shared" si="331"/>
        <v>249</v>
      </c>
      <c r="L191" s="54" t="s">
        <v>804</v>
      </c>
      <c r="M191" s="54" t="s">
        <v>622</v>
      </c>
      <c r="N191" s="54" t="s">
        <v>751</v>
      </c>
      <c r="O191" s="169" t="s">
        <v>1382</v>
      </c>
      <c r="P191" s="55">
        <v>2020</v>
      </c>
      <c r="Q191" s="54" t="s">
        <v>807</v>
      </c>
      <c r="R191" s="163" t="s">
        <v>804</v>
      </c>
      <c r="S191" s="163" t="str">
        <f t="shared" ref="S191:S192" si="334">R191</f>
        <v>지방</v>
      </c>
      <c r="T191" s="163" t="str">
        <f t="shared" ref="T191:T192" si="335">S191</f>
        <v>지방</v>
      </c>
      <c r="U191" s="163" t="str">
        <f t="shared" ref="U191:U192" si="336">T191</f>
        <v>지방</v>
      </c>
      <c r="V191" s="135">
        <f t="shared" si="281"/>
        <v>249</v>
      </c>
      <c r="W191" s="135">
        <f t="shared" si="282"/>
        <v>239</v>
      </c>
      <c r="X191" s="135">
        <f t="shared" si="283"/>
        <v>238</v>
      </c>
      <c r="Y191" s="135">
        <f t="shared" si="284"/>
        <v>237</v>
      </c>
      <c r="Z191" s="136">
        <f t="shared" si="285"/>
        <v>235</v>
      </c>
      <c r="AA191" s="144">
        <f t="shared" si="278"/>
        <v>249</v>
      </c>
      <c r="AB191" s="145">
        <f t="shared" si="330"/>
        <v>239</v>
      </c>
      <c r="AC191" s="145">
        <f t="shared" si="330"/>
        <v>238</v>
      </c>
      <c r="AD191" s="145">
        <f t="shared" si="330"/>
        <v>237</v>
      </c>
      <c r="AE191" s="144">
        <f t="shared" si="330"/>
        <v>235</v>
      </c>
      <c r="AF191" s="144">
        <v>0</v>
      </c>
      <c r="AG191" s="144">
        <v>0</v>
      </c>
      <c r="AH191" s="144">
        <v>0</v>
      </c>
      <c r="AI191" s="144">
        <v>0</v>
      </c>
      <c r="AJ191" s="144">
        <v>0</v>
      </c>
    </row>
    <row r="192" spans="1:36" ht="16.350000000000001" customHeight="1">
      <c r="A192" s="308" t="s">
        <v>951</v>
      </c>
      <c r="B192" s="233" t="s">
        <v>700</v>
      </c>
      <c r="C192" s="52" t="s">
        <v>334</v>
      </c>
      <c r="D192" s="53">
        <f>'[6]마을별 용수수요량'!D192</f>
        <v>0</v>
      </c>
      <c r="E192" s="53">
        <f>'[6]마을별 용수수요량'!E192</f>
        <v>0</v>
      </c>
      <c r="F192" s="53"/>
      <c r="G192" s="53"/>
      <c r="H192" s="53">
        <v>35</v>
      </c>
      <c r="I192" s="53">
        <v>60</v>
      </c>
      <c r="J192" s="135">
        <f t="shared" si="321"/>
        <v>35</v>
      </c>
      <c r="K192" s="135">
        <f t="shared" si="331"/>
        <v>61</v>
      </c>
      <c r="L192" s="54" t="s">
        <v>804</v>
      </c>
      <c r="M192" s="54" t="s">
        <v>622</v>
      </c>
      <c r="N192" s="54" t="s">
        <v>751</v>
      </c>
      <c r="O192" s="169" t="s">
        <v>1382</v>
      </c>
      <c r="P192" s="55">
        <v>2020</v>
      </c>
      <c r="Q192" s="54" t="s">
        <v>808</v>
      </c>
      <c r="R192" s="163" t="s">
        <v>804</v>
      </c>
      <c r="S192" s="163" t="str">
        <f t="shared" si="334"/>
        <v>지방</v>
      </c>
      <c r="T192" s="163" t="str">
        <f t="shared" si="335"/>
        <v>지방</v>
      </c>
      <c r="U192" s="163" t="str">
        <f t="shared" si="336"/>
        <v>지방</v>
      </c>
      <c r="V192" s="135">
        <f t="shared" si="281"/>
        <v>61</v>
      </c>
      <c r="W192" s="135">
        <f t="shared" si="282"/>
        <v>59</v>
      </c>
      <c r="X192" s="135">
        <f t="shared" si="283"/>
        <v>58</v>
      </c>
      <c r="Y192" s="135">
        <f t="shared" si="284"/>
        <v>58</v>
      </c>
      <c r="Z192" s="136">
        <f t="shared" si="285"/>
        <v>58</v>
      </c>
      <c r="AA192" s="144">
        <f t="shared" si="278"/>
        <v>61</v>
      </c>
      <c r="AB192" s="145">
        <f t="shared" si="330"/>
        <v>59</v>
      </c>
      <c r="AC192" s="145">
        <f t="shared" si="330"/>
        <v>58</v>
      </c>
      <c r="AD192" s="145">
        <f t="shared" si="330"/>
        <v>58</v>
      </c>
      <c r="AE192" s="144">
        <f t="shared" si="330"/>
        <v>58</v>
      </c>
      <c r="AF192" s="144">
        <v>0</v>
      </c>
      <c r="AG192" s="144">
        <v>0</v>
      </c>
      <c r="AH192" s="144">
        <v>0</v>
      </c>
      <c r="AI192" s="144">
        <v>0</v>
      </c>
      <c r="AJ192" s="144">
        <v>0</v>
      </c>
    </row>
    <row r="193" spans="1:36" ht="16.350000000000001" customHeight="1">
      <c r="A193" s="308" t="s">
        <v>951</v>
      </c>
      <c r="B193" s="312"/>
      <c r="C193" s="52" t="s">
        <v>335</v>
      </c>
      <c r="D193" s="53">
        <f>'[6]마을별 용수수요량'!D193</f>
        <v>0</v>
      </c>
      <c r="E193" s="53">
        <f>'[6]마을별 용수수요량'!E193</f>
        <v>0</v>
      </c>
      <c r="F193" s="53"/>
      <c r="G193" s="53"/>
      <c r="H193" s="53">
        <v>17</v>
      </c>
      <c r="I193" s="53">
        <v>58</v>
      </c>
      <c r="J193" s="53">
        <f t="shared" si="321"/>
        <v>17</v>
      </c>
      <c r="K193" s="53">
        <f t="shared" si="331"/>
        <v>59</v>
      </c>
      <c r="L193" s="54" t="s">
        <v>804</v>
      </c>
      <c r="M193" s="54" t="s">
        <v>622</v>
      </c>
      <c r="N193" s="54" t="s">
        <v>751</v>
      </c>
      <c r="O193" s="169" t="s">
        <v>1382</v>
      </c>
      <c r="P193" s="55">
        <v>2015</v>
      </c>
      <c r="Q193" s="163" t="str">
        <f t="shared" si="328"/>
        <v>지방</v>
      </c>
      <c r="R193" s="163" t="str">
        <f t="shared" ref="R193:U193" si="337">Q193</f>
        <v>지방</v>
      </c>
      <c r="S193" s="163" t="str">
        <f t="shared" si="337"/>
        <v>지방</v>
      </c>
      <c r="T193" s="163" t="str">
        <f t="shared" si="337"/>
        <v>지방</v>
      </c>
      <c r="U193" s="163" t="str">
        <f t="shared" si="337"/>
        <v>지방</v>
      </c>
      <c r="V193" s="135">
        <f t="shared" si="281"/>
        <v>59</v>
      </c>
      <c r="W193" s="135">
        <f t="shared" si="282"/>
        <v>57</v>
      </c>
      <c r="X193" s="135">
        <f t="shared" si="283"/>
        <v>56</v>
      </c>
      <c r="Y193" s="135">
        <f t="shared" si="284"/>
        <v>56</v>
      </c>
      <c r="Z193" s="136">
        <f t="shared" si="285"/>
        <v>56</v>
      </c>
      <c r="AA193" s="144">
        <f t="shared" si="278"/>
        <v>59</v>
      </c>
      <c r="AB193" s="145">
        <f t="shared" si="330"/>
        <v>57</v>
      </c>
      <c r="AC193" s="145">
        <f t="shared" si="330"/>
        <v>56</v>
      </c>
      <c r="AD193" s="145">
        <f t="shared" si="330"/>
        <v>56</v>
      </c>
      <c r="AE193" s="144">
        <f t="shared" si="330"/>
        <v>56</v>
      </c>
      <c r="AF193" s="144">
        <v>0</v>
      </c>
      <c r="AG193" s="144">
        <v>0</v>
      </c>
      <c r="AH193" s="144">
        <v>0</v>
      </c>
      <c r="AI193" s="144">
        <v>0</v>
      </c>
      <c r="AJ193" s="144">
        <v>0</v>
      </c>
    </row>
    <row r="194" spans="1:36" ht="16.350000000000001" customHeight="1">
      <c r="A194" s="308" t="s">
        <v>951</v>
      </c>
      <c r="B194" s="52" t="s">
        <v>701</v>
      </c>
      <c r="C194" s="52" t="s">
        <v>218</v>
      </c>
      <c r="D194" s="53">
        <f>'[6]마을별 용수수요량'!D194</f>
        <v>92</v>
      </c>
      <c r="E194" s="53">
        <f>'[6]마을별 용수수요량'!E194</f>
        <v>11683</v>
      </c>
      <c r="F194" s="53"/>
      <c r="G194" s="53"/>
      <c r="H194" s="53">
        <v>104</v>
      </c>
      <c r="I194" s="53">
        <v>203</v>
      </c>
      <c r="J194" s="53">
        <f t="shared" si="321"/>
        <v>104</v>
      </c>
      <c r="K194" s="53">
        <f t="shared" si="331"/>
        <v>206</v>
      </c>
      <c r="L194" s="54" t="s">
        <v>804</v>
      </c>
      <c r="M194" s="54" t="s">
        <v>757</v>
      </c>
      <c r="N194" s="54" t="s">
        <v>758</v>
      </c>
      <c r="O194" s="169" t="s">
        <v>1379</v>
      </c>
      <c r="P194" s="55">
        <v>2015</v>
      </c>
      <c r="Q194" s="163" t="str">
        <f t="shared" si="328"/>
        <v>지방</v>
      </c>
      <c r="R194" s="163" t="str">
        <f t="shared" ref="R194:U194" si="338">Q194</f>
        <v>지방</v>
      </c>
      <c r="S194" s="163" t="str">
        <f t="shared" si="338"/>
        <v>지방</v>
      </c>
      <c r="T194" s="163" t="str">
        <f t="shared" si="338"/>
        <v>지방</v>
      </c>
      <c r="U194" s="163" t="str">
        <f t="shared" si="338"/>
        <v>지방</v>
      </c>
      <c r="V194" s="135">
        <f t="shared" si="281"/>
        <v>206</v>
      </c>
      <c r="W194" s="135">
        <f t="shared" si="282"/>
        <v>198</v>
      </c>
      <c r="X194" s="135">
        <f t="shared" si="283"/>
        <v>197</v>
      </c>
      <c r="Y194" s="135">
        <f t="shared" si="284"/>
        <v>196</v>
      </c>
      <c r="Z194" s="136">
        <f t="shared" si="285"/>
        <v>195</v>
      </c>
      <c r="AA194" s="144">
        <f t="shared" si="278"/>
        <v>206</v>
      </c>
      <c r="AB194" s="145">
        <f t="shared" si="330"/>
        <v>198</v>
      </c>
      <c r="AC194" s="145">
        <f t="shared" si="330"/>
        <v>197</v>
      </c>
      <c r="AD194" s="145">
        <f t="shared" si="330"/>
        <v>196</v>
      </c>
      <c r="AE194" s="144">
        <f t="shared" si="330"/>
        <v>195</v>
      </c>
      <c r="AF194" s="144">
        <v>0</v>
      </c>
      <c r="AG194" s="144">
        <v>0</v>
      </c>
      <c r="AH194" s="144">
        <v>0</v>
      </c>
      <c r="AI194" s="144">
        <v>0</v>
      </c>
      <c r="AJ194" s="144">
        <v>0</v>
      </c>
    </row>
    <row r="195" spans="1:36" ht="16.350000000000001" customHeight="1">
      <c r="A195" s="308" t="s">
        <v>951</v>
      </c>
      <c r="B195" s="52" t="s">
        <v>702</v>
      </c>
      <c r="C195" s="52" t="s">
        <v>219</v>
      </c>
      <c r="D195" s="53">
        <f>'[6]마을별 용수수요량'!D195</f>
        <v>74</v>
      </c>
      <c r="E195" s="53">
        <f>'[6]마을별 용수수요량'!E195</f>
        <v>13448</v>
      </c>
      <c r="F195" s="53"/>
      <c r="G195" s="53"/>
      <c r="H195" s="53">
        <v>74</v>
      </c>
      <c r="I195" s="53">
        <v>150</v>
      </c>
      <c r="J195" s="53">
        <f t="shared" si="321"/>
        <v>74</v>
      </c>
      <c r="K195" s="53">
        <f t="shared" si="331"/>
        <v>152</v>
      </c>
      <c r="L195" s="54" t="s">
        <v>804</v>
      </c>
      <c r="M195" s="54" t="s">
        <v>757</v>
      </c>
      <c r="N195" s="54" t="s">
        <v>758</v>
      </c>
      <c r="O195" s="169" t="s">
        <v>1378</v>
      </c>
      <c r="P195" s="55">
        <v>2015</v>
      </c>
      <c r="Q195" s="163" t="str">
        <f t="shared" si="328"/>
        <v>지방</v>
      </c>
      <c r="R195" s="163" t="str">
        <f t="shared" ref="R195:U195" si="339">Q195</f>
        <v>지방</v>
      </c>
      <c r="S195" s="163" t="str">
        <f t="shared" si="339"/>
        <v>지방</v>
      </c>
      <c r="T195" s="163" t="str">
        <f t="shared" si="339"/>
        <v>지방</v>
      </c>
      <c r="U195" s="163" t="str">
        <f t="shared" si="339"/>
        <v>지방</v>
      </c>
      <c r="V195" s="135">
        <f t="shared" si="281"/>
        <v>152</v>
      </c>
      <c r="W195" s="135">
        <f t="shared" si="282"/>
        <v>146</v>
      </c>
      <c r="X195" s="135">
        <f t="shared" si="283"/>
        <v>145</v>
      </c>
      <c r="Y195" s="135">
        <f t="shared" si="284"/>
        <v>145</v>
      </c>
      <c r="Z195" s="136">
        <f t="shared" si="285"/>
        <v>144</v>
      </c>
      <c r="AA195" s="144">
        <f t="shared" si="278"/>
        <v>152</v>
      </c>
      <c r="AB195" s="145">
        <f t="shared" si="330"/>
        <v>146</v>
      </c>
      <c r="AC195" s="145">
        <f t="shared" si="330"/>
        <v>145</v>
      </c>
      <c r="AD195" s="145">
        <f t="shared" si="330"/>
        <v>145</v>
      </c>
      <c r="AE195" s="144">
        <f t="shared" si="330"/>
        <v>144</v>
      </c>
      <c r="AF195" s="144">
        <v>0</v>
      </c>
      <c r="AG195" s="144">
        <v>0</v>
      </c>
      <c r="AH195" s="144">
        <v>0</v>
      </c>
      <c r="AI195" s="144">
        <v>0</v>
      </c>
      <c r="AJ195" s="144">
        <v>0</v>
      </c>
    </row>
    <row r="196" spans="1:36" ht="16.350000000000001" customHeight="1">
      <c r="A196" s="308" t="s">
        <v>951</v>
      </c>
      <c r="B196" s="52" t="s">
        <v>703</v>
      </c>
      <c r="C196" s="52" t="s">
        <v>220</v>
      </c>
      <c r="D196" s="53">
        <f>'[6]마을별 용수수요량'!D196</f>
        <v>47</v>
      </c>
      <c r="E196" s="53">
        <f>'[6]마을별 용수수요량'!E196</f>
        <v>33036</v>
      </c>
      <c r="F196" s="53"/>
      <c r="G196" s="53"/>
      <c r="H196" s="53">
        <v>113</v>
      </c>
      <c r="I196" s="53">
        <v>171</v>
      </c>
      <c r="J196" s="53">
        <f t="shared" si="321"/>
        <v>113</v>
      </c>
      <c r="K196" s="53">
        <f t="shared" si="331"/>
        <v>173</v>
      </c>
      <c r="L196" s="54" t="s">
        <v>804</v>
      </c>
      <c r="M196" s="54" t="s">
        <v>757</v>
      </c>
      <c r="N196" s="54" t="s">
        <v>758</v>
      </c>
      <c r="O196" s="169" t="s">
        <v>1378</v>
      </c>
      <c r="P196" s="55">
        <v>2015</v>
      </c>
      <c r="Q196" s="163" t="str">
        <f t="shared" si="328"/>
        <v>지방</v>
      </c>
      <c r="R196" s="163" t="str">
        <f t="shared" ref="R196:U196" si="340">Q196</f>
        <v>지방</v>
      </c>
      <c r="S196" s="163" t="str">
        <f t="shared" si="340"/>
        <v>지방</v>
      </c>
      <c r="T196" s="163" t="str">
        <f t="shared" si="340"/>
        <v>지방</v>
      </c>
      <c r="U196" s="163" t="str">
        <f t="shared" si="340"/>
        <v>지방</v>
      </c>
      <c r="V196" s="135">
        <f t="shared" si="281"/>
        <v>173</v>
      </c>
      <c r="W196" s="135">
        <f t="shared" si="282"/>
        <v>166</v>
      </c>
      <c r="X196" s="135">
        <f t="shared" si="283"/>
        <v>165</v>
      </c>
      <c r="Y196" s="135">
        <f t="shared" si="284"/>
        <v>165</v>
      </c>
      <c r="Z196" s="136">
        <f t="shared" si="285"/>
        <v>164</v>
      </c>
      <c r="AA196" s="144">
        <f t="shared" si="278"/>
        <v>173</v>
      </c>
      <c r="AB196" s="145">
        <f t="shared" si="330"/>
        <v>166</v>
      </c>
      <c r="AC196" s="145">
        <f t="shared" si="330"/>
        <v>165</v>
      </c>
      <c r="AD196" s="145">
        <f t="shared" si="330"/>
        <v>165</v>
      </c>
      <c r="AE196" s="144">
        <f t="shared" si="330"/>
        <v>164</v>
      </c>
      <c r="AF196" s="144">
        <v>0</v>
      </c>
      <c r="AG196" s="144">
        <v>0</v>
      </c>
      <c r="AH196" s="144">
        <v>0</v>
      </c>
      <c r="AI196" s="144">
        <v>0</v>
      </c>
      <c r="AJ196" s="144">
        <v>0</v>
      </c>
    </row>
    <row r="197" spans="1:36" ht="16.350000000000001" customHeight="1">
      <c r="A197" s="308" t="s">
        <v>951</v>
      </c>
      <c r="B197" s="52" t="s">
        <v>704</v>
      </c>
      <c r="C197" s="52" t="s">
        <v>221</v>
      </c>
      <c r="D197" s="53">
        <f>'[6]마을별 용수수요량'!D197</f>
        <v>39</v>
      </c>
      <c r="E197" s="53">
        <f>'[6]마을별 용수수요량'!E197</f>
        <v>4940</v>
      </c>
      <c r="F197" s="53"/>
      <c r="G197" s="53"/>
      <c r="H197" s="53">
        <v>53</v>
      </c>
      <c r="I197" s="53">
        <v>83</v>
      </c>
      <c r="J197" s="53">
        <f t="shared" si="321"/>
        <v>53</v>
      </c>
      <c r="K197" s="53">
        <f t="shared" si="331"/>
        <v>84</v>
      </c>
      <c r="L197" s="54" t="s">
        <v>804</v>
      </c>
      <c r="M197" s="54" t="s">
        <v>757</v>
      </c>
      <c r="N197" s="54" t="s">
        <v>758</v>
      </c>
      <c r="O197" s="169" t="s">
        <v>1378</v>
      </c>
      <c r="P197" s="55">
        <v>2015</v>
      </c>
      <c r="Q197" s="163" t="str">
        <f t="shared" si="328"/>
        <v>지방</v>
      </c>
      <c r="R197" s="163" t="str">
        <f t="shared" ref="R197:U197" si="341">Q197</f>
        <v>지방</v>
      </c>
      <c r="S197" s="163" t="str">
        <f t="shared" si="341"/>
        <v>지방</v>
      </c>
      <c r="T197" s="163" t="str">
        <f t="shared" si="341"/>
        <v>지방</v>
      </c>
      <c r="U197" s="163" t="str">
        <f t="shared" si="341"/>
        <v>지방</v>
      </c>
      <c r="V197" s="135">
        <f t="shared" si="281"/>
        <v>84</v>
      </c>
      <c r="W197" s="135">
        <f t="shared" si="282"/>
        <v>81</v>
      </c>
      <c r="X197" s="135">
        <f t="shared" si="283"/>
        <v>80</v>
      </c>
      <c r="Y197" s="135">
        <f t="shared" si="284"/>
        <v>80</v>
      </c>
      <c r="Z197" s="136">
        <f t="shared" si="285"/>
        <v>79</v>
      </c>
      <c r="AA197" s="144">
        <f t="shared" si="278"/>
        <v>84</v>
      </c>
      <c r="AB197" s="145">
        <f t="shared" si="330"/>
        <v>81</v>
      </c>
      <c r="AC197" s="145">
        <f t="shared" si="330"/>
        <v>80</v>
      </c>
      <c r="AD197" s="145">
        <f t="shared" si="330"/>
        <v>80</v>
      </c>
      <c r="AE197" s="144">
        <f t="shared" si="330"/>
        <v>79</v>
      </c>
      <c r="AF197" s="144">
        <v>0</v>
      </c>
      <c r="AG197" s="144">
        <v>0</v>
      </c>
      <c r="AH197" s="144">
        <v>0</v>
      </c>
      <c r="AI197" s="144">
        <v>0</v>
      </c>
      <c r="AJ197" s="144">
        <v>0</v>
      </c>
    </row>
    <row r="198" spans="1:36" s="11" customFormat="1" ht="16.350000000000001" customHeight="1">
      <c r="A198" s="308" t="s">
        <v>951</v>
      </c>
      <c r="B198" s="52" t="s">
        <v>705</v>
      </c>
      <c r="C198" s="52" t="s">
        <v>222</v>
      </c>
      <c r="D198" s="53">
        <f>'[6]마을별 용수수요량'!D198</f>
        <v>44</v>
      </c>
      <c r="E198" s="53">
        <f>'[6]마을별 용수수요량'!E198</f>
        <v>6374</v>
      </c>
      <c r="F198" s="53"/>
      <c r="G198" s="53"/>
      <c r="H198" s="53">
        <v>50</v>
      </c>
      <c r="I198" s="53">
        <v>116</v>
      </c>
      <c r="J198" s="53">
        <f t="shared" si="321"/>
        <v>50</v>
      </c>
      <c r="K198" s="53">
        <f t="shared" si="331"/>
        <v>117</v>
      </c>
      <c r="L198" s="54" t="s">
        <v>804</v>
      </c>
      <c r="M198" s="54" t="s">
        <v>757</v>
      </c>
      <c r="N198" s="54" t="s">
        <v>758</v>
      </c>
      <c r="O198" s="169" t="s">
        <v>1378</v>
      </c>
      <c r="P198" s="55">
        <v>2015</v>
      </c>
      <c r="Q198" s="163" t="str">
        <f t="shared" si="328"/>
        <v>지방</v>
      </c>
      <c r="R198" s="163" t="str">
        <f t="shared" ref="R198:U198" si="342">Q198</f>
        <v>지방</v>
      </c>
      <c r="S198" s="163" t="str">
        <f t="shared" si="342"/>
        <v>지방</v>
      </c>
      <c r="T198" s="163" t="str">
        <f t="shared" si="342"/>
        <v>지방</v>
      </c>
      <c r="U198" s="163" t="str">
        <f t="shared" si="342"/>
        <v>지방</v>
      </c>
      <c r="V198" s="135">
        <f t="shared" si="281"/>
        <v>117</v>
      </c>
      <c r="W198" s="135">
        <f t="shared" si="282"/>
        <v>112</v>
      </c>
      <c r="X198" s="135">
        <f t="shared" si="283"/>
        <v>112</v>
      </c>
      <c r="Y198" s="135">
        <f t="shared" si="284"/>
        <v>112</v>
      </c>
      <c r="Z198" s="136">
        <f t="shared" si="285"/>
        <v>111</v>
      </c>
      <c r="AA198" s="144">
        <f t="shared" si="278"/>
        <v>117</v>
      </c>
      <c r="AB198" s="145">
        <f t="shared" si="330"/>
        <v>112</v>
      </c>
      <c r="AC198" s="145">
        <f t="shared" si="330"/>
        <v>112</v>
      </c>
      <c r="AD198" s="145">
        <f t="shared" si="330"/>
        <v>112</v>
      </c>
      <c r="AE198" s="144">
        <f t="shared" si="330"/>
        <v>111</v>
      </c>
      <c r="AF198" s="144">
        <v>0</v>
      </c>
      <c r="AG198" s="144">
        <v>0</v>
      </c>
      <c r="AH198" s="144">
        <v>0</v>
      </c>
      <c r="AI198" s="144">
        <v>0</v>
      </c>
      <c r="AJ198" s="144">
        <v>0</v>
      </c>
    </row>
    <row r="199" spans="1:36" ht="16.350000000000001" customHeight="1">
      <c r="A199" s="308" t="s">
        <v>951</v>
      </c>
      <c r="B199" s="52" t="s">
        <v>706</v>
      </c>
      <c r="C199" s="52" t="s">
        <v>1141</v>
      </c>
      <c r="D199" s="53">
        <f>'[6]마을별 용수수요량'!D199</f>
        <v>19</v>
      </c>
      <c r="E199" s="53">
        <f>'[6]마을별 용수수요량'!E199</f>
        <v>5570</v>
      </c>
      <c r="F199" s="53"/>
      <c r="G199" s="53"/>
      <c r="H199" s="53">
        <v>16</v>
      </c>
      <c r="I199" s="53">
        <v>36</v>
      </c>
      <c r="J199" s="53">
        <f t="shared" si="321"/>
        <v>16</v>
      </c>
      <c r="K199" s="53">
        <f t="shared" si="331"/>
        <v>36</v>
      </c>
      <c r="L199" s="54" t="s">
        <v>804</v>
      </c>
      <c r="M199" s="54" t="s">
        <v>757</v>
      </c>
      <c r="N199" s="54" t="s">
        <v>758</v>
      </c>
      <c r="O199" s="169" t="s">
        <v>1378</v>
      </c>
      <c r="P199" s="55">
        <v>2015</v>
      </c>
      <c r="Q199" s="163" t="str">
        <f t="shared" si="328"/>
        <v>지방</v>
      </c>
      <c r="R199" s="163" t="str">
        <f t="shared" ref="R199:U199" si="343">Q199</f>
        <v>지방</v>
      </c>
      <c r="S199" s="163" t="str">
        <f t="shared" si="343"/>
        <v>지방</v>
      </c>
      <c r="T199" s="163" t="str">
        <f t="shared" si="343"/>
        <v>지방</v>
      </c>
      <c r="U199" s="163" t="str">
        <f t="shared" si="343"/>
        <v>지방</v>
      </c>
      <c r="V199" s="135">
        <f t="shared" si="281"/>
        <v>36</v>
      </c>
      <c r="W199" s="135">
        <f t="shared" si="282"/>
        <v>35</v>
      </c>
      <c r="X199" s="135">
        <f t="shared" si="283"/>
        <v>34</v>
      </c>
      <c r="Y199" s="135">
        <f t="shared" si="284"/>
        <v>34</v>
      </c>
      <c r="Z199" s="136">
        <f t="shared" si="285"/>
        <v>34</v>
      </c>
      <c r="AA199" s="144">
        <f t="shared" si="278"/>
        <v>36</v>
      </c>
      <c r="AB199" s="145">
        <f t="shared" si="330"/>
        <v>35</v>
      </c>
      <c r="AC199" s="145">
        <f t="shared" si="330"/>
        <v>34</v>
      </c>
      <c r="AD199" s="145">
        <f t="shared" si="330"/>
        <v>34</v>
      </c>
      <c r="AE199" s="144">
        <f t="shared" si="330"/>
        <v>34</v>
      </c>
      <c r="AF199" s="144">
        <v>0</v>
      </c>
      <c r="AG199" s="144">
        <v>0</v>
      </c>
      <c r="AH199" s="144">
        <v>0</v>
      </c>
      <c r="AI199" s="144">
        <v>0</v>
      </c>
      <c r="AJ199" s="144">
        <v>0</v>
      </c>
    </row>
    <row r="200" spans="1:36" ht="16.350000000000001" customHeight="1">
      <c r="A200" s="308" t="s">
        <v>951</v>
      </c>
      <c r="B200" s="52" t="s">
        <v>707</v>
      </c>
      <c r="C200" s="52" t="s">
        <v>223</v>
      </c>
      <c r="D200" s="53">
        <f>'[6]마을별 용수수요량'!D200</f>
        <v>15</v>
      </c>
      <c r="E200" s="53">
        <f>'[6]마을별 용수수요량'!E200</f>
        <v>2289</v>
      </c>
      <c r="F200" s="53"/>
      <c r="G200" s="53"/>
      <c r="H200" s="53">
        <v>16</v>
      </c>
      <c r="I200" s="53">
        <v>36</v>
      </c>
      <c r="J200" s="53">
        <f t="shared" si="321"/>
        <v>16</v>
      </c>
      <c r="K200" s="53">
        <f t="shared" si="331"/>
        <v>36</v>
      </c>
      <c r="L200" s="54" t="s">
        <v>804</v>
      </c>
      <c r="M200" s="54" t="s">
        <v>757</v>
      </c>
      <c r="N200" s="54" t="s">
        <v>758</v>
      </c>
      <c r="O200" s="169" t="s">
        <v>1378</v>
      </c>
      <c r="P200" s="55">
        <v>2015</v>
      </c>
      <c r="Q200" s="163" t="str">
        <f t="shared" si="328"/>
        <v>지방</v>
      </c>
      <c r="R200" s="163" t="str">
        <f t="shared" ref="R200:U200" si="344">Q200</f>
        <v>지방</v>
      </c>
      <c r="S200" s="163" t="str">
        <f t="shared" si="344"/>
        <v>지방</v>
      </c>
      <c r="T200" s="163" t="str">
        <f t="shared" si="344"/>
        <v>지방</v>
      </c>
      <c r="U200" s="163" t="str">
        <f t="shared" si="344"/>
        <v>지방</v>
      </c>
      <c r="V200" s="135">
        <f t="shared" si="281"/>
        <v>36</v>
      </c>
      <c r="W200" s="135">
        <f t="shared" si="282"/>
        <v>35</v>
      </c>
      <c r="X200" s="135">
        <f t="shared" si="283"/>
        <v>34</v>
      </c>
      <c r="Y200" s="135">
        <f t="shared" si="284"/>
        <v>34</v>
      </c>
      <c r="Z200" s="136">
        <f t="shared" si="285"/>
        <v>34</v>
      </c>
      <c r="AA200" s="144">
        <f t="shared" si="278"/>
        <v>36</v>
      </c>
      <c r="AB200" s="145">
        <f t="shared" si="330"/>
        <v>35</v>
      </c>
      <c r="AC200" s="145">
        <f t="shared" si="330"/>
        <v>34</v>
      </c>
      <c r="AD200" s="145">
        <f t="shared" si="330"/>
        <v>34</v>
      </c>
      <c r="AE200" s="144">
        <f t="shared" si="330"/>
        <v>34</v>
      </c>
      <c r="AF200" s="144">
        <v>0</v>
      </c>
      <c r="AG200" s="144">
        <v>0</v>
      </c>
      <c r="AH200" s="144">
        <v>0</v>
      </c>
      <c r="AI200" s="144">
        <v>0</v>
      </c>
      <c r="AJ200" s="144">
        <v>0</v>
      </c>
    </row>
    <row r="201" spans="1:36" ht="16.350000000000001" customHeight="1">
      <c r="A201" s="308" t="s">
        <v>951</v>
      </c>
      <c r="B201" s="52" t="s">
        <v>708</v>
      </c>
      <c r="C201" s="52" t="s">
        <v>224</v>
      </c>
      <c r="D201" s="53">
        <f>'[6]마을별 용수수요량'!D201</f>
        <v>0</v>
      </c>
      <c r="E201" s="53">
        <f>'[6]마을별 용수수요량'!E201</f>
        <v>0</v>
      </c>
      <c r="F201" s="53"/>
      <c r="G201" s="53"/>
      <c r="H201" s="53">
        <v>18</v>
      </c>
      <c r="I201" s="53">
        <v>35</v>
      </c>
      <c r="J201" s="135">
        <f t="shared" si="321"/>
        <v>18</v>
      </c>
      <c r="K201" s="135">
        <f t="shared" si="331"/>
        <v>35</v>
      </c>
      <c r="L201" s="54" t="s">
        <v>804</v>
      </c>
      <c r="M201" s="54" t="s">
        <v>622</v>
      </c>
      <c r="N201" s="54" t="s">
        <v>751</v>
      </c>
      <c r="O201" s="169" t="s">
        <v>1383</v>
      </c>
      <c r="P201" s="55">
        <v>2020</v>
      </c>
      <c r="Q201" s="163" t="s">
        <v>1179</v>
      </c>
      <c r="R201" s="163" t="s">
        <v>1180</v>
      </c>
      <c r="S201" s="163" t="str">
        <f t="shared" ref="S201:U201" si="345">R201</f>
        <v>지방</v>
      </c>
      <c r="T201" s="163" t="str">
        <f t="shared" si="345"/>
        <v>지방</v>
      </c>
      <c r="U201" s="163" t="str">
        <f t="shared" si="345"/>
        <v>지방</v>
      </c>
      <c r="V201" s="135">
        <f t="shared" si="281"/>
        <v>35</v>
      </c>
      <c r="W201" s="135">
        <f t="shared" si="282"/>
        <v>34</v>
      </c>
      <c r="X201" s="135">
        <f t="shared" si="283"/>
        <v>33</v>
      </c>
      <c r="Y201" s="135">
        <f t="shared" si="284"/>
        <v>33</v>
      </c>
      <c r="Z201" s="136">
        <f t="shared" si="285"/>
        <v>33</v>
      </c>
      <c r="AA201" s="144">
        <f t="shared" si="278"/>
        <v>35</v>
      </c>
      <c r="AB201" s="145">
        <f t="shared" si="330"/>
        <v>34</v>
      </c>
      <c r="AC201" s="145">
        <f t="shared" si="330"/>
        <v>33</v>
      </c>
      <c r="AD201" s="145">
        <f t="shared" si="330"/>
        <v>33</v>
      </c>
      <c r="AE201" s="144">
        <f t="shared" si="330"/>
        <v>33</v>
      </c>
      <c r="AF201" s="144">
        <v>0</v>
      </c>
      <c r="AG201" s="144">
        <v>0</v>
      </c>
      <c r="AH201" s="144">
        <v>0</v>
      </c>
      <c r="AI201" s="144">
        <v>0</v>
      </c>
      <c r="AJ201" s="144">
        <v>0</v>
      </c>
    </row>
    <row r="202" spans="1:36" ht="16.350000000000001" customHeight="1">
      <c r="A202" s="308" t="s">
        <v>951</v>
      </c>
      <c r="B202" s="52" t="s">
        <v>709</v>
      </c>
      <c r="C202" s="52" t="s">
        <v>225</v>
      </c>
      <c r="D202" s="53">
        <f>'[6]마을별 용수수요량'!D202</f>
        <v>0</v>
      </c>
      <c r="E202" s="53">
        <f>'[6]마을별 용수수요량'!E202</f>
        <v>0</v>
      </c>
      <c r="F202" s="53"/>
      <c r="G202" s="53"/>
      <c r="H202" s="53">
        <v>21</v>
      </c>
      <c r="I202" s="53">
        <v>48</v>
      </c>
      <c r="J202" s="53">
        <f t="shared" si="321"/>
        <v>21</v>
      </c>
      <c r="K202" s="53">
        <f t="shared" si="331"/>
        <v>49</v>
      </c>
      <c r="L202" s="54" t="s">
        <v>754</v>
      </c>
      <c r="M202" s="54" t="s">
        <v>754</v>
      </c>
      <c r="N202" s="54" t="s">
        <v>754</v>
      </c>
      <c r="O202" s="169"/>
      <c r="P202" s="55"/>
      <c r="Q202" s="163" t="str">
        <f t="shared" si="328"/>
        <v>미급수</v>
      </c>
      <c r="R202" s="163" t="str">
        <f t="shared" ref="R202:U204" si="346">Q202</f>
        <v>미급수</v>
      </c>
      <c r="S202" s="163" t="str">
        <f t="shared" si="346"/>
        <v>미급수</v>
      </c>
      <c r="T202" s="163" t="str">
        <f t="shared" si="346"/>
        <v>미급수</v>
      </c>
      <c r="U202" s="163" t="str">
        <f t="shared" si="346"/>
        <v>미급수</v>
      </c>
      <c r="V202" s="135">
        <f t="shared" si="281"/>
        <v>49</v>
      </c>
      <c r="W202" s="135">
        <f t="shared" si="282"/>
        <v>47</v>
      </c>
      <c r="X202" s="135">
        <f t="shared" si="283"/>
        <v>47</v>
      </c>
      <c r="Y202" s="135">
        <f t="shared" si="284"/>
        <v>47</v>
      </c>
      <c r="Z202" s="136">
        <f t="shared" si="285"/>
        <v>46</v>
      </c>
      <c r="AA202" s="144">
        <f t="shared" si="278"/>
        <v>49</v>
      </c>
      <c r="AB202" s="145">
        <f t="shared" si="330"/>
        <v>47</v>
      </c>
      <c r="AC202" s="145">
        <f t="shared" si="330"/>
        <v>47</v>
      </c>
      <c r="AD202" s="145">
        <f t="shared" si="330"/>
        <v>47</v>
      </c>
      <c r="AE202" s="144">
        <f t="shared" si="330"/>
        <v>46</v>
      </c>
      <c r="AF202" s="144">
        <v>0</v>
      </c>
      <c r="AG202" s="144">
        <v>0</v>
      </c>
      <c r="AH202" s="144">
        <v>0</v>
      </c>
      <c r="AI202" s="144">
        <v>0</v>
      </c>
      <c r="AJ202" s="144">
        <v>0</v>
      </c>
    </row>
    <row r="203" spans="1:36" ht="16.350000000000001" customHeight="1">
      <c r="A203" s="308" t="s">
        <v>951</v>
      </c>
      <c r="B203" s="52" t="s">
        <v>710</v>
      </c>
      <c r="C203" s="52" t="s">
        <v>226</v>
      </c>
      <c r="D203" s="53">
        <f>'[6]마을별 용수수요량'!D203</f>
        <v>0</v>
      </c>
      <c r="E203" s="53">
        <f>'[6]마을별 용수수요량'!E203</f>
        <v>0</v>
      </c>
      <c r="F203" s="53"/>
      <c r="G203" s="53"/>
      <c r="H203" s="53">
        <v>30</v>
      </c>
      <c r="I203" s="53">
        <v>59</v>
      </c>
      <c r="J203" s="135">
        <f t="shared" si="321"/>
        <v>30</v>
      </c>
      <c r="K203" s="135">
        <f t="shared" si="331"/>
        <v>60</v>
      </c>
      <c r="L203" s="54" t="s">
        <v>804</v>
      </c>
      <c r="M203" s="54" t="s">
        <v>622</v>
      </c>
      <c r="N203" s="54" t="s">
        <v>751</v>
      </c>
      <c r="O203" s="169" t="s">
        <v>1382</v>
      </c>
      <c r="P203" s="55">
        <v>2020</v>
      </c>
      <c r="Q203" s="54" t="s">
        <v>808</v>
      </c>
      <c r="R203" s="163" t="s">
        <v>804</v>
      </c>
      <c r="S203" s="163" t="str">
        <f t="shared" si="346"/>
        <v>지방</v>
      </c>
      <c r="T203" s="163" t="str">
        <f t="shared" si="346"/>
        <v>지방</v>
      </c>
      <c r="U203" s="163" t="str">
        <f t="shared" si="346"/>
        <v>지방</v>
      </c>
      <c r="V203" s="135">
        <f t="shared" si="281"/>
        <v>60</v>
      </c>
      <c r="W203" s="135">
        <f t="shared" si="282"/>
        <v>58</v>
      </c>
      <c r="X203" s="135">
        <f t="shared" si="283"/>
        <v>57</v>
      </c>
      <c r="Y203" s="135">
        <f t="shared" si="284"/>
        <v>57</v>
      </c>
      <c r="Z203" s="136">
        <f t="shared" si="285"/>
        <v>57</v>
      </c>
      <c r="AA203" s="144">
        <f t="shared" si="278"/>
        <v>60</v>
      </c>
      <c r="AB203" s="145">
        <f t="shared" si="330"/>
        <v>58</v>
      </c>
      <c r="AC203" s="145">
        <f t="shared" si="330"/>
        <v>57</v>
      </c>
      <c r="AD203" s="145">
        <f t="shared" si="330"/>
        <v>57</v>
      </c>
      <c r="AE203" s="144">
        <f t="shared" si="330"/>
        <v>57</v>
      </c>
      <c r="AF203" s="144">
        <v>0</v>
      </c>
      <c r="AG203" s="144">
        <v>0</v>
      </c>
      <c r="AH203" s="144">
        <v>0</v>
      </c>
      <c r="AI203" s="144">
        <v>0</v>
      </c>
      <c r="AJ203" s="144">
        <v>0</v>
      </c>
    </row>
    <row r="204" spans="1:36" ht="16.350000000000001" customHeight="1">
      <c r="A204" s="308" t="s">
        <v>951</v>
      </c>
      <c r="B204" s="52" t="s">
        <v>711</v>
      </c>
      <c r="C204" s="52" t="s">
        <v>227</v>
      </c>
      <c r="D204" s="53">
        <f>'[6]마을별 용수수요량'!D204</f>
        <v>0</v>
      </c>
      <c r="E204" s="53">
        <f>'[6]마을별 용수수요량'!E204</f>
        <v>0</v>
      </c>
      <c r="F204" s="53"/>
      <c r="G204" s="53"/>
      <c r="H204" s="53">
        <v>44</v>
      </c>
      <c r="I204" s="53">
        <v>85</v>
      </c>
      <c r="J204" s="135">
        <f t="shared" si="321"/>
        <v>44</v>
      </c>
      <c r="K204" s="135">
        <f t="shared" si="331"/>
        <v>86</v>
      </c>
      <c r="L204" s="54" t="s">
        <v>804</v>
      </c>
      <c r="M204" s="54" t="s">
        <v>622</v>
      </c>
      <c r="N204" s="54" t="s">
        <v>751</v>
      </c>
      <c r="O204" s="169" t="s">
        <v>1382</v>
      </c>
      <c r="P204" s="55">
        <v>2020</v>
      </c>
      <c r="Q204" s="54" t="s">
        <v>808</v>
      </c>
      <c r="R204" s="163" t="s">
        <v>804</v>
      </c>
      <c r="S204" s="163" t="str">
        <f t="shared" si="346"/>
        <v>지방</v>
      </c>
      <c r="T204" s="163" t="str">
        <f t="shared" si="346"/>
        <v>지방</v>
      </c>
      <c r="U204" s="163" t="str">
        <f t="shared" si="346"/>
        <v>지방</v>
      </c>
      <c r="V204" s="135">
        <f t="shared" si="281"/>
        <v>86</v>
      </c>
      <c r="W204" s="135">
        <f t="shared" si="282"/>
        <v>83</v>
      </c>
      <c r="X204" s="135">
        <f t="shared" si="283"/>
        <v>82</v>
      </c>
      <c r="Y204" s="135">
        <f t="shared" si="284"/>
        <v>82</v>
      </c>
      <c r="Z204" s="136">
        <f t="shared" si="285"/>
        <v>81</v>
      </c>
      <c r="AA204" s="144">
        <f t="shared" si="278"/>
        <v>86</v>
      </c>
      <c r="AB204" s="145">
        <f t="shared" si="330"/>
        <v>83</v>
      </c>
      <c r="AC204" s="145">
        <f t="shared" si="330"/>
        <v>82</v>
      </c>
      <c r="AD204" s="145">
        <f t="shared" si="330"/>
        <v>82</v>
      </c>
      <c r="AE204" s="144">
        <f t="shared" si="330"/>
        <v>81</v>
      </c>
      <c r="AF204" s="144">
        <v>0</v>
      </c>
      <c r="AG204" s="144">
        <v>0</v>
      </c>
      <c r="AH204" s="144">
        <v>0</v>
      </c>
      <c r="AI204" s="144">
        <v>0</v>
      </c>
      <c r="AJ204" s="144">
        <v>0</v>
      </c>
    </row>
    <row r="205" spans="1:36" ht="16.350000000000001" customHeight="1">
      <c r="A205" s="308" t="s">
        <v>951</v>
      </c>
      <c r="B205" s="52" t="s">
        <v>712</v>
      </c>
      <c r="C205" s="52" t="s">
        <v>228</v>
      </c>
      <c r="D205" s="53">
        <f>'[6]마을별 용수수요량'!D205</f>
        <v>0</v>
      </c>
      <c r="E205" s="53">
        <f>'[6]마을별 용수수요량'!E205</f>
        <v>0</v>
      </c>
      <c r="F205" s="53"/>
      <c r="G205" s="53"/>
      <c r="H205" s="53">
        <v>28</v>
      </c>
      <c r="I205" s="53">
        <v>57</v>
      </c>
      <c r="J205" s="53">
        <f t="shared" si="321"/>
        <v>28</v>
      </c>
      <c r="K205" s="53">
        <f t="shared" si="331"/>
        <v>58</v>
      </c>
      <c r="L205" s="54" t="s">
        <v>804</v>
      </c>
      <c r="M205" s="54" t="s">
        <v>622</v>
      </c>
      <c r="N205" s="54" t="s">
        <v>751</v>
      </c>
      <c r="O205" s="169" t="s">
        <v>1382</v>
      </c>
      <c r="P205" s="55">
        <v>2015</v>
      </c>
      <c r="Q205" s="163" t="str">
        <f t="shared" si="328"/>
        <v>지방</v>
      </c>
      <c r="R205" s="163" t="str">
        <f t="shared" ref="R205:U205" si="347">Q205</f>
        <v>지방</v>
      </c>
      <c r="S205" s="163" t="str">
        <f t="shared" si="347"/>
        <v>지방</v>
      </c>
      <c r="T205" s="163" t="str">
        <f t="shared" si="347"/>
        <v>지방</v>
      </c>
      <c r="U205" s="163" t="str">
        <f t="shared" si="347"/>
        <v>지방</v>
      </c>
      <c r="V205" s="135">
        <f t="shared" si="281"/>
        <v>58</v>
      </c>
      <c r="W205" s="135">
        <f t="shared" si="282"/>
        <v>56</v>
      </c>
      <c r="X205" s="135">
        <f t="shared" si="283"/>
        <v>55</v>
      </c>
      <c r="Y205" s="135">
        <f t="shared" si="284"/>
        <v>55</v>
      </c>
      <c r="Z205" s="136">
        <f t="shared" si="285"/>
        <v>55</v>
      </c>
      <c r="AA205" s="144">
        <f t="shared" si="278"/>
        <v>58</v>
      </c>
      <c r="AB205" s="145">
        <f t="shared" si="330"/>
        <v>56</v>
      </c>
      <c r="AC205" s="145">
        <f t="shared" si="330"/>
        <v>55</v>
      </c>
      <c r="AD205" s="145">
        <f t="shared" si="330"/>
        <v>55</v>
      </c>
      <c r="AE205" s="144">
        <f t="shared" si="330"/>
        <v>55</v>
      </c>
      <c r="AF205" s="144">
        <v>0</v>
      </c>
      <c r="AG205" s="144">
        <v>0</v>
      </c>
      <c r="AH205" s="144">
        <v>0</v>
      </c>
      <c r="AI205" s="144">
        <v>0</v>
      </c>
      <c r="AJ205" s="144">
        <v>0</v>
      </c>
    </row>
    <row r="206" spans="1:36" ht="16.350000000000001" customHeight="1">
      <c r="A206" s="308" t="s">
        <v>951</v>
      </c>
      <c r="B206" s="52" t="s">
        <v>769</v>
      </c>
      <c r="C206" s="52" t="s">
        <v>679</v>
      </c>
      <c r="D206" s="53">
        <f>'[6]마을별 용수수요량'!D206</f>
        <v>0</v>
      </c>
      <c r="E206" s="53">
        <f>'[6]마을별 용수수요량'!E206</f>
        <v>0</v>
      </c>
      <c r="F206" s="53"/>
      <c r="G206" s="53"/>
      <c r="H206" s="53">
        <v>41</v>
      </c>
      <c r="I206" s="53">
        <v>77</v>
      </c>
      <c r="J206" s="135">
        <f t="shared" si="321"/>
        <v>41</v>
      </c>
      <c r="K206" s="135">
        <f t="shared" si="331"/>
        <v>78</v>
      </c>
      <c r="L206" s="54" t="s">
        <v>804</v>
      </c>
      <c r="M206" s="54" t="s">
        <v>622</v>
      </c>
      <c r="N206" s="54" t="s">
        <v>751</v>
      </c>
      <c r="O206" s="169" t="s">
        <v>1382</v>
      </c>
      <c r="P206" s="55">
        <v>2020</v>
      </c>
      <c r="Q206" s="54" t="s">
        <v>808</v>
      </c>
      <c r="R206" s="163" t="s">
        <v>804</v>
      </c>
      <c r="S206" s="163" t="str">
        <f t="shared" ref="S206:U206" si="348">R206</f>
        <v>지방</v>
      </c>
      <c r="T206" s="163" t="str">
        <f t="shared" si="348"/>
        <v>지방</v>
      </c>
      <c r="U206" s="163" t="str">
        <f t="shared" si="348"/>
        <v>지방</v>
      </c>
      <c r="V206" s="135">
        <f t="shared" si="281"/>
        <v>78</v>
      </c>
      <c r="W206" s="135">
        <f t="shared" si="282"/>
        <v>75</v>
      </c>
      <c r="X206" s="135">
        <f t="shared" si="283"/>
        <v>75</v>
      </c>
      <c r="Y206" s="135">
        <f t="shared" si="284"/>
        <v>74</v>
      </c>
      <c r="Z206" s="136">
        <f t="shared" si="285"/>
        <v>74</v>
      </c>
      <c r="AA206" s="144">
        <f t="shared" si="278"/>
        <v>78</v>
      </c>
      <c r="AB206" s="145">
        <f t="shared" si="330"/>
        <v>75</v>
      </c>
      <c r="AC206" s="145">
        <f t="shared" si="330"/>
        <v>75</v>
      </c>
      <c r="AD206" s="145">
        <f t="shared" si="330"/>
        <v>74</v>
      </c>
      <c r="AE206" s="144">
        <f t="shared" si="330"/>
        <v>74</v>
      </c>
      <c r="AF206" s="144">
        <v>0</v>
      </c>
      <c r="AG206" s="144">
        <v>0</v>
      </c>
      <c r="AH206" s="144">
        <v>0</v>
      </c>
      <c r="AI206" s="144">
        <v>0</v>
      </c>
      <c r="AJ206" s="144">
        <v>0</v>
      </c>
    </row>
    <row r="207" spans="1:36" ht="16.350000000000001" customHeight="1">
      <c r="A207" s="308" t="s">
        <v>951</v>
      </c>
      <c r="B207" s="52" t="s">
        <v>770</v>
      </c>
      <c r="C207" s="52" t="s">
        <v>1142</v>
      </c>
      <c r="D207" s="53">
        <f>'[6]마을별 용수수요량'!D207</f>
        <v>0</v>
      </c>
      <c r="E207" s="53">
        <f>'[6]마을별 용수수요량'!E207</f>
        <v>0</v>
      </c>
      <c r="F207" s="53"/>
      <c r="G207" s="53"/>
      <c r="H207" s="53">
        <v>54</v>
      </c>
      <c r="I207" s="53">
        <v>98</v>
      </c>
      <c r="J207" s="135">
        <f t="shared" si="321"/>
        <v>54</v>
      </c>
      <c r="K207" s="135">
        <f t="shared" si="331"/>
        <v>99</v>
      </c>
      <c r="L207" s="54" t="s">
        <v>804</v>
      </c>
      <c r="M207" s="54" t="s">
        <v>622</v>
      </c>
      <c r="N207" s="54" t="s">
        <v>751</v>
      </c>
      <c r="O207" s="169" t="s">
        <v>1382</v>
      </c>
      <c r="P207" s="282">
        <v>2025</v>
      </c>
      <c r="Q207" s="54" t="s">
        <v>808</v>
      </c>
      <c r="R207" s="163" t="str">
        <f>Q207</f>
        <v>소규모</v>
      </c>
      <c r="S207" s="163" t="s">
        <v>1234</v>
      </c>
      <c r="T207" s="163" t="str">
        <f t="shared" ref="T207:U207" si="349">S207</f>
        <v>지방</v>
      </c>
      <c r="U207" s="163" t="str">
        <f t="shared" si="349"/>
        <v>지방</v>
      </c>
      <c r="V207" s="135">
        <f t="shared" si="281"/>
        <v>99</v>
      </c>
      <c r="W207" s="135">
        <f t="shared" si="282"/>
        <v>95</v>
      </c>
      <c r="X207" s="135">
        <f t="shared" si="283"/>
        <v>95</v>
      </c>
      <c r="Y207" s="135">
        <f t="shared" si="284"/>
        <v>94</v>
      </c>
      <c r="Z207" s="136">
        <f t="shared" si="285"/>
        <v>94</v>
      </c>
      <c r="AA207" s="144">
        <f t="shared" si="278"/>
        <v>99</v>
      </c>
      <c r="AB207" s="145">
        <f t="shared" si="330"/>
        <v>95</v>
      </c>
      <c r="AC207" s="145">
        <f t="shared" si="330"/>
        <v>95</v>
      </c>
      <c r="AD207" s="145">
        <f t="shared" si="330"/>
        <v>94</v>
      </c>
      <c r="AE207" s="144">
        <f t="shared" si="330"/>
        <v>94</v>
      </c>
      <c r="AF207" s="144">
        <v>0</v>
      </c>
      <c r="AG207" s="144">
        <v>0</v>
      </c>
      <c r="AH207" s="144">
        <v>0</v>
      </c>
      <c r="AI207" s="144">
        <v>0</v>
      </c>
      <c r="AJ207" s="144">
        <v>0</v>
      </c>
    </row>
    <row r="208" spans="1:36" s="11" customFormat="1" ht="16.350000000000001" customHeight="1">
      <c r="A208" s="308" t="s">
        <v>951</v>
      </c>
      <c r="B208" s="52" t="s">
        <v>771</v>
      </c>
      <c r="C208" s="52" t="s">
        <v>337</v>
      </c>
      <c r="D208" s="53">
        <f>'[6]마을별 용수수요량'!D208</f>
        <v>0</v>
      </c>
      <c r="E208" s="53">
        <f>'[6]마을별 용수수요량'!E208</f>
        <v>0</v>
      </c>
      <c r="F208" s="53"/>
      <c r="G208" s="53"/>
      <c r="H208" s="53">
        <v>38</v>
      </c>
      <c r="I208" s="53">
        <v>79</v>
      </c>
      <c r="J208" s="135">
        <f t="shared" si="321"/>
        <v>38</v>
      </c>
      <c r="K208" s="135">
        <f t="shared" si="331"/>
        <v>80</v>
      </c>
      <c r="L208" s="54" t="s">
        <v>804</v>
      </c>
      <c r="M208" s="54" t="s">
        <v>622</v>
      </c>
      <c r="N208" s="54" t="s">
        <v>751</v>
      </c>
      <c r="O208" s="169" t="s">
        <v>1382</v>
      </c>
      <c r="P208" s="55">
        <v>2025</v>
      </c>
      <c r="Q208" s="54" t="s">
        <v>808</v>
      </c>
      <c r="R208" s="163" t="s">
        <v>1227</v>
      </c>
      <c r="S208" s="163" t="s">
        <v>1234</v>
      </c>
      <c r="T208" s="163" t="str">
        <f t="shared" ref="T208:U208" si="350">S208</f>
        <v>지방</v>
      </c>
      <c r="U208" s="163" t="str">
        <f t="shared" si="350"/>
        <v>지방</v>
      </c>
      <c r="V208" s="135">
        <f t="shared" si="281"/>
        <v>80</v>
      </c>
      <c r="W208" s="135">
        <f t="shared" si="282"/>
        <v>77</v>
      </c>
      <c r="X208" s="135">
        <f t="shared" si="283"/>
        <v>77</v>
      </c>
      <c r="Y208" s="135">
        <f t="shared" si="284"/>
        <v>76</v>
      </c>
      <c r="Z208" s="136">
        <f t="shared" si="285"/>
        <v>76</v>
      </c>
      <c r="AA208" s="144">
        <f t="shared" si="278"/>
        <v>80</v>
      </c>
      <c r="AB208" s="145">
        <f t="shared" ref="AB208:AE221" si="351">ROUND(AB$187*$AA208/$AA$187,0)</f>
        <v>77</v>
      </c>
      <c r="AC208" s="145">
        <f t="shared" si="351"/>
        <v>77</v>
      </c>
      <c r="AD208" s="145">
        <f t="shared" si="351"/>
        <v>76</v>
      </c>
      <c r="AE208" s="144">
        <f t="shared" si="351"/>
        <v>76</v>
      </c>
      <c r="AF208" s="144">
        <v>0</v>
      </c>
      <c r="AG208" s="144">
        <v>0</v>
      </c>
      <c r="AH208" s="144">
        <v>0</v>
      </c>
      <c r="AI208" s="144">
        <v>0</v>
      </c>
      <c r="AJ208" s="144">
        <v>0</v>
      </c>
    </row>
    <row r="209" spans="1:36" s="11" customFormat="1" ht="16.350000000000001" customHeight="1">
      <c r="A209" s="308" t="s">
        <v>951</v>
      </c>
      <c r="B209" s="52" t="s">
        <v>713</v>
      </c>
      <c r="C209" s="52" t="s">
        <v>338</v>
      </c>
      <c r="D209" s="53">
        <f>'[6]마을별 용수수요량'!D209</f>
        <v>0</v>
      </c>
      <c r="E209" s="53">
        <f>'[6]마을별 용수수요량'!E209</f>
        <v>0</v>
      </c>
      <c r="F209" s="53"/>
      <c r="G209" s="53"/>
      <c r="H209" s="53">
        <v>28</v>
      </c>
      <c r="I209" s="53">
        <v>63</v>
      </c>
      <c r="J209" s="135">
        <f t="shared" si="321"/>
        <v>28</v>
      </c>
      <c r="K209" s="135">
        <f t="shared" si="331"/>
        <v>64</v>
      </c>
      <c r="L209" s="54" t="s">
        <v>1253</v>
      </c>
      <c r="M209" s="54" t="s">
        <v>1253</v>
      </c>
      <c r="N209" s="54" t="s">
        <v>1255</v>
      </c>
      <c r="O209" s="278"/>
      <c r="P209" s="55">
        <v>2015</v>
      </c>
      <c r="Q209" s="54" t="s">
        <v>808</v>
      </c>
      <c r="R209" s="163" t="s">
        <v>1227</v>
      </c>
      <c r="S209" s="163" t="str">
        <f>R209</f>
        <v>소규모</v>
      </c>
      <c r="T209" s="163" t="str">
        <f t="shared" ref="T209:U209" si="352">S209</f>
        <v>소규모</v>
      </c>
      <c r="U209" s="163" t="str">
        <f t="shared" si="352"/>
        <v>소규모</v>
      </c>
      <c r="V209" s="135">
        <f t="shared" si="281"/>
        <v>64</v>
      </c>
      <c r="W209" s="135">
        <f t="shared" si="282"/>
        <v>61</v>
      </c>
      <c r="X209" s="135">
        <f t="shared" si="283"/>
        <v>61</v>
      </c>
      <c r="Y209" s="135">
        <f t="shared" si="284"/>
        <v>61</v>
      </c>
      <c r="Z209" s="136">
        <f t="shared" si="285"/>
        <v>61</v>
      </c>
      <c r="AA209" s="144">
        <f t="shared" si="278"/>
        <v>64</v>
      </c>
      <c r="AB209" s="145">
        <f t="shared" si="351"/>
        <v>61</v>
      </c>
      <c r="AC209" s="145">
        <f t="shared" si="351"/>
        <v>61</v>
      </c>
      <c r="AD209" s="145">
        <f t="shared" si="351"/>
        <v>61</v>
      </c>
      <c r="AE209" s="144">
        <f t="shared" si="351"/>
        <v>61</v>
      </c>
      <c r="AF209" s="144">
        <v>0</v>
      </c>
      <c r="AG209" s="144">
        <v>0</v>
      </c>
      <c r="AH209" s="144">
        <v>0</v>
      </c>
      <c r="AI209" s="144">
        <v>0</v>
      </c>
      <c r="AJ209" s="144">
        <v>0</v>
      </c>
    </row>
    <row r="210" spans="1:36" s="11" customFormat="1" ht="16.350000000000001" customHeight="1">
      <c r="A210" s="308" t="s">
        <v>951</v>
      </c>
      <c r="B210" s="52" t="s">
        <v>714</v>
      </c>
      <c r="C210" s="52" t="s">
        <v>339</v>
      </c>
      <c r="D210" s="53">
        <f>'[6]마을별 용수수요량'!D210</f>
        <v>0</v>
      </c>
      <c r="E210" s="53">
        <f>'[6]마을별 용수수요량'!E210</f>
        <v>0</v>
      </c>
      <c r="F210" s="53"/>
      <c r="G210" s="53"/>
      <c r="H210" s="53">
        <v>64</v>
      </c>
      <c r="I210" s="53">
        <v>131</v>
      </c>
      <c r="J210" s="135">
        <f t="shared" si="321"/>
        <v>64</v>
      </c>
      <c r="K210" s="135">
        <f t="shared" si="331"/>
        <v>133</v>
      </c>
      <c r="L210" s="54" t="s">
        <v>804</v>
      </c>
      <c r="M210" s="54" t="s">
        <v>622</v>
      </c>
      <c r="N210" s="54" t="s">
        <v>751</v>
      </c>
      <c r="O210" s="169" t="s">
        <v>1382</v>
      </c>
      <c r="P210" s="55">
        <v>2025</v>
      </c>
      <c r="Q210" s="54" t="s">
        <v>807</v>
      </c>
      <c r="R210" s="54" t="s">
        <v>807</v>
      </c>
      <c r="S210" s="163" t="s">
        <v>1234</v>
      </c>
      <c r="T210" s="163" t="str">
        <f t="shared" ref="T210:U210" si="353">S210</f>
        <v>지방</v>
      </c>
      <c r="U210" s="163" t="str">
        <f t="shared" si="353"/>
        <v>지방</v>
      </c>
      <c r="V210" s="135">
        <f t="shared" si="281"/>
        <v>133</v>
      </c>
      <c r="W210" s="135">
        <f t="shared" si="282"/>
        <v>128</v>
      </c>
      <c r="X210" s="135">
        <f t="shared" si="283"/>
        <v>127</v>
      </c>
      <c r="Y210" s="135">
        <f t="shared" si="284"/>
        <v>127</v>
      </c>
      <c r="Z210" s="136">
        <f t="shared" si="285"/>
        <v>126</v>
      </c>
      <c r="AA210" s="144">
        <f t="shared" ref="AA210:AA273" si="354">K210</f>
        <v>133</v>
      </c>
      <c r="AB210" s="145">
        <f t="shared" si="351"/>
        <v>128</v>
      </c>
      <c r="AC210" s="145">
        <f t="shared" si="351"/>
        <v>127</v>
      </c>
      <c r="AD210" s="145">
        <f t="shared" si="351"/>
        <v>127</v>
      </c>
      <c r="AE210" s="144">
        <f t="shared" si="351"/>
        <v>126</v>
      </c>
      <c r="AF210" s="144">
        <v>0</v>
      </c>
      <c r="AG210" s="144">
        <v>0</v>
      </c>
      <c r="AH210" s="144">
        <v>0</v>
      </c>
      <c r="AI210" s="144">
        <v>0</v>
      </c>
      <c r="AJ210" s="144">
        <v>0</v>
      </c>
    </row>
    <row r="211" spans="1:36" s="11" customFormat="1" ht="16.350000000000001" customHeight="1">
      <c r="A211" s="308" t="s">
        <v>951</v>
      </c>
      <c r="B211" s="52" t="s">
        <v>715</v>
      </c>
      <c r="C211" s="52" t="s">
        <v>229</v>
      </c>
      <c r="D211" s="53">
        <f>'[6]마을별 용수수요량'!D211</f>
        <v>0</v>
      </c>
      <c r="E211" s="53">
        <f>'[6]마을별 용수수요량'!E211</f>
        <v>0</v>
      </c>
      <c r="F211" s="53"/>
      <c r="G211" s="53"/>
      <c r="H211" s="53">
        <v>28</v>
      </c>
      <c r="I211" s="53">
        <v>69</v>
      </c>
      <c r="J211" s="135">
        <f t="shared" si="321"/>
        <v>28</v>
      </c>
      <c r="K211" s="135">
        <f t="shared" si="331"/>
        <v>70</v>
      </c>
      <c r="L211" s="54" t="s">
        <v>1227</v>
      </c>
      <c r="M211" s="54" t="s">
        <v>1227</v>
      </c>
      <c r="N211" s="54" t="s">
        <v>1235</v>
      </c>
      <c r="O211" s="278"/>
      <c r="P211" s="55">
        <v>2015</v>
      </c>
      <c r="Q211" s="54" t="s">
        <v>808</v>
      </c>
      <c r="R211" s="163" t="str">
        <f>Q211</f>
        <v>소규모</v>
      </c>
      <c r="S211" s="163" t="str">
        <f t="shared" ref="S211:U212" si="355">R211</f>
        <v>소규모</v>
      </c>
      <c r="T211" s="163" t="str">
        <f t="shared" si="355"/>
        <v>소규모</v>
      </c>
      <c r="U211" s="163" t="str">
        <f t="shared" si="355"/>
        <v>소규모</v>
      </c>
      <c r="V211" s="135">
        <f t="shared" si="281"/>
        <v>70</v>
      </c>
      <c r="W211" s="135">
        <f t="shared" si="282"/>
        <v>67</v>
      </c>
      <c r="X211" s="135">
        <f t="shared" si="283"/>
        <v>67</v>
      </c>
      <c r="Y211" s="135">
        <f t="shared" si="284"/>
        <v>67</v>
      </c>
      <c r="Z211" s="136">
        <f t="shared" si="285"/>
        <v>66</v>
      </c>
      <c r="AA211" s="144">
        <f t="shared" si="354"/>
        <v>70</v>
      </c>
      <c r="AB211" s="145">
        <f t="shared" si="351"/>
        <v>67</v>
      </c>
      <c r="AC211" s="145">
        <f t="shared" si="351"/>
        <v>67</v>
      </c>
      <c r="AD211" s="145">
        <f t="shared" si="351"/>
        <v>67</v>
      </c>
      <c r="AE211" s="144">
        <f t="shared" si="351"/>
        <v>66</v>
      </c>
      <c r="AF211" s="144">
        <v>0</v>
      </c>
      <c r="AG211" s="144">
        <v>0</v>
      </c>
      <c r="AH211" s="144">
        <v>0</v>
      </c>
      <c r="AI211" s="144">
        <v>0</v>
      </c>
      <c r="AJ211" s="144">
        <v>0</v>
      </c>
    </row>
    <row r="212" spans="1:36" s="11" customFormat="1" ht="16.350000000000001" customHeight="1">
      <c r="A212" s="308" t="s">
        <v>951</v>
      </c>
      <c r="B212" s="52" t="s">
        <v>716</v>
      </c>
      <c r="C212" s="52" t="s">
        <v>230</v>
      </c>
      <c r="D212" s="53">
        <f>'[6]마을별 용수수요량'!D212</f>
        <v>0</v>
      </c>
      <c r="E212" s="53">
        <f>'[6]마을별 용수수요량'!E212</f>
        <v>0</v>
      </c>
      <c r="F212" s="53"/>
      <c r="G212" s="53"/>
      <c r="H212" s="53">
        <v>66</v>
      </c>
      <c r="I212" s="53">
        <v>107</v>
      </c>
      <c r="J212" s="135">
        <f t="shared" si="321"/>
        <v>66</v>
      </c>
      <c r="K212" s="135">
        <f t="shared" si="331"/>
        <v>108</v>
      </c>
      <c r="L212" s="54" t="s">
        <v>1225</v>
      </c>
      <c r="M212" s="54" t="s">
        <v>1225</v>
      </c>
      <c r="N212" s="54" t="s">
        <v>1236</v>
      </c>
      <c r="O212" s="278"/>
      <c r="P212" s="55">
        <v>2015</v>
      </c>
      <c r="Q212" s="54" t="s">
        <v>807</v>
      </c>
      <c r="R212" s="163" t="str">
        <f>Q212</f>
        <v>마을</v>
      </c>
      <c r="S212" s="163" t="str">
        <f t="shared" si="355"/>
        <v>마을</v>
      </c>
      <c r="T212" s="163" t="str">
        <f t="shared" si="355"/>
        <v>마을</v>
      </c>
      <c r="U212" s="163" t="str">
        <f t="shared" si="355"/>
        <v>마을</v>
      </c>
      <c r="V212" s="135">
        <f t="shared" ref="V212:V275" si="356">AA212+AF212</f>
        <v>108</v>
      </c>
      <c r="W212" s="135">
        <f t="shared" ref="W212:W275" si="357">AB212+AG212</f>
        <v>104</v>
      </c>
      <c r="X212" s="135">
        <f t="shared" ref="X212:X275" si="358">AC212+AH212</f>
        <v>103</v>
      </c>
      <c r="Y212" s="135">
        <f t="shared" ref="Y212:Y275" si="359">AD212+AI212</f>
        <v>103</v>
      </c>
      <c r="Z212" s="136">
        <f t="shared" ref="Z212:Z275" si="360">AE212+AJ212</f>
        <v>102</v>
      </c>
      <c r="AA212" s="144">
        <f t="shared" si="354"/>
        <v>108</v>
      </c>
      <c r="AB212" s="145">
        <f t="shared" si="351"/>
        <v>104</v>
      </c>
      <c r="AC212" s="145">
        <f t="shared" si="351"/>
        <v>103</v>
      </c>
      <c r="AD212" s="145">
        <f t="shared" si="351"/>
        <v>103</v>
      </c>
      <c r="AE212" s="144">
        <f t="shared" si="351"/>
        <v>102</v>
      </c>
      <c r="AF212" s="144">
        <v>0</v>
      </c>
      <c r="AG212" s="144">
        <v>0</v>
      </c>
      <c r="AH212" s="144">
        <v>0</v>
      </c>
      <c r="AI212" s="144">
        <v>0</v>
      </c>
      <c r="AJ212" s="144">
        <v>0</v>
      </c>
    </row>
    <row r="213" spans="1:36" s="11" customFormat="1" ht="16.350000000000001" customHeight="1">
      <c r="A213" s="308" t="s">
        <v>951</v>
      </c>
      <c r="B213" s="52" t="s">
        <v>717</v>
      </c>
      <c r="C213" s="52" t="s">
        <v>231</v>
      </c>
      <c r="D213" s="53">
        <f>'[6]마을별 용수수요량'!D213</f>
        <v>0</v>
      </c>
      <c r="E213" s="53">
        <f>'[6]마을별 용수수요량'!E213</f>
        <v>0</v>
      </c>
      <c r="F213" s="53"/>
      <c r="G213" s="53"/>
      <c r="H213" s="53">
        <v>131</v>
      </c>
      <c r="I213" s="53">
        <v>236</v>
      </c>
      <c r="J213" s="135">
        <f t="shared" si="321"/>
        <v>131</v>
      </c>
      <c r="K213" s="135">
        <f t="shared" si="331"/>
        <v>239</v>
      </c>
      <c r="L213" s="54" t="s">
        <v>1225</v>
      </c>
      <c r="M213" s="54" t="s">
        <v>1225</v>
      </c>
      <c r="N213" s="54" t="s">
        <v>1237</v>
      </c>
      <c r="O213" s="278"/>
      <c r="P213" s="55">
        <v>2015</v>
      </c>
      <c r="Q213" s="54" t="s">
        <v>807</v>
      </c>
      <c r="R213" s="163" t="str">
        <f>Q213</f>
        <v>마을</v>
      </c>
      <c r="S213" s="163" t="str">
        <f t="shared" ref="S213" si="361">R213</f>
        <v>마을</v>
      </c>
      <c r="T213" s="163" t="str">
        <f t="shared" ref="T213" si="362">S213</f>
        <v>마을</v>
      </c>
      <c r="U213" s="163" t="str">
        <f t="shared" ref="U213" si="363">T213</f>
        <v>마을</v>
      </c>
      <c r="V213" s="135">
        <f t="shared" si="356"/>
        <v>239</v>
      </c>
      <c r="W213" s="135">
        <f t="shared" si="357"/>
        <v>229</v>
      </c>
      <c r="X213" s="135">
        <f t="shared" si="358"/>
        <v>229</v>
      </c>
      <c r="Y213" s="135">
        <f t="shared" si="359"/>
        <v>228</v>
      </c>
      <c r="Z213" s="136">
        <f t="shared" si="360"/>
        <v>226</v>
      </c>
      <c r="AA213" s="144">
        <f t="shared" si="354"/>
        <v>239</v>
      </c>
      <c r="AB213" s="145">
        <f t="shared" si="351"/>
        <v>229</v>
      </c>
      <c r="AC213" s="145">
        <f t="shared" si="351"/>
        <v>229</v>
      </c>
      <c r="AD213" s="145">
        <f t="shared" si="351"/>
        <v>228</v>
      </c>
      <c r="AE213" s="144">
        <f t="shared" si="351"/>
        <v>226</v>
      </c>
      <c r="AF213" s="144">
        <v>0</v>
      </c>
      <c r="AG213" s="144">
        <v>0</v>
      </c>
      <c r="AH213" s="144">
        <v>0</v>
      </c>
      <c r="AI213" s="144">
        <v>0</v>
      </c>
      <c r="AJ213" s="144">
        <v>0</v>
      </c>
    </row>
    <row r="214" spans="1:36" s="11" customFormat="1" ht="16.350000000000001" customHeight="1">
      <c r="A214" s="308" t="s">
        <v>951</v>
      </c>
      <c r="B214" s="52" t="s">
        <v>718</v>
      </c>
      <c r="C214" s="52" t="s">
        <v>232</v>
      </c>
      <c r="D214" s="53">
        <f>'[6]마을별 용수수요량'!D214</f>
        <v>0</v>
      </c>
      <c r="E214" s="53">
        <f>'[6]마을별 용수수요량'!E214</f>
        <v>0</v>
      </c>
      <c r="F214" s="53"/>
      <c r="G214" s="53"/>
      <c r="H214" s="53">
        <v>148</v>
      </c>
      <c r="I214" s="53">
        <v>376</v>
      </c>
      <c r="J214" s="135">
        <f t="shared" si="321"/>
        <v>148</v>
      </c>
      <c r="K214" s="135">
        <f t="shared" si="331"/>
        <v>381</v>
      </c>
      <c r="L214" s="54" t="s">
        <v>1227</v>
      </c>
      <c r="M214" s="54" t="s">
        <v>1227</v>
      </c>
      <c r="N214" s="54" t="s">
        <v>1238</v>
      </c>
      <c r="O214" s="278"/>
      <c r="P214" s="55">
        <v>2015</v>
      </c>
      <c r="Q214" s="54" t="s">
        <v>1227</v>
      </c>
      <c r="R214" s="163" t="str">
        <f>Q214</f>
        <v>소규모</v>
      </c>
      <c r="S214" s="163" t="str">
        <f t="shared" ref="S214" si="364">R214</f>
        <v>소규모</v>
      </c>
      <c r="T214" s="163" t="str">
        <f t="shared" ref="T214" si="365">S214</f>
        <v>소규모</v>
      </c>
      <c r="U214" s="163" t="str">
        <f t="shared" ref="U214" si="366">T214</f>
        <v>소규모</v>
      </c>
      <c r="V214" s="135">
        <f t="shared" si="356"/>
        <v>381</v>
      </c>
      <c r="W214" s="135">
        <f t="shared" si="357"/>
        <v>366</v>
      </c>
      <c r="X214" s="135">
        <f t="shared" si="358"/>
        <v>364</v>
      </c>
      <c r="Y214" s="135">
        <f t="shared" si="359"/>
        <v>363</v>
      </c>
      <c r="Z214" s="136">
        <f t="shared" si="360"/>
        <v>360</v>
      </c>
      <c r="AA214" s="144">
        <f t="shared" si="354"/>
        <v>381</v>
      </c>
      <c r="AB214" s="145">
        <f t="shared" si="351"/>
        <v>366</v>
      </c>
      <c r="AC214" s="145">
        <f t="shared" si="351"/>
        <v>364</v>
      </c>
      <c r="AD214" s="145">
        <f t="shared" si="351"/>
        <v>363</v>
      </c>
      <c r="AE214" s="144">
        <f t="shared" si="351"/>
        <v>360</v>
      </c>
      <c r="AF214" s="144">
        <v>0</v>
      </c>
      <c r="AG214" s="144">
        <v>0</v>
      </c>
      <c r="AH214" s="144">
        <v>0</v>
      </c>
      <c r="AI214" s="144">
        <v>0</v>
      </c>
      <c r="AJ214" s="144">
        <v>0</v>
      </c>
    </row>
    <row r="215" spans="1:36" s="11" customFormat="1" ht="16.350000000000001" customHeight="1">
      <c r="A215" s="308" t="s">
        <v>951</v>
      </c>
      <c r="B215" s="52" t="s">
        <v>719</v>
      </c>
      <c r="C215" s="52" t="s">
        <v>773</v>
      </c>
      <c r="D215" s="53">
        <f>'[6]마을별 용수수요량'!D215</f>
        <v>0</v>
      </c>
      <c r="E215" s="53">
        <f>'[6]마을별 용수수요량'!E215</f>
        <v>0</v>
      </c>
      <c r="F215" s="53"/>
      <c r="G215" s="53"/>
      <c r="H215" s="53">
        <v>65</v>
      </c>
      <c r="I215" s="53">
        <v>132</v>
      </c>
      <c r="J215" s="135">
        <f t="shared" si="321"/>
        <v>65</v>
      </c>
      <c r="K215" s="135">
        <f t="shared" si="331"/>
        <v>134</v>
      </c>
      <c r="L215" s="54" t="s">
        <v>804</v>
      </c>
      <c r="M215" s="54" t="s">
        <v>622</v>
      </c>
      <c r="N215" s="54" t="s">
        <v>751</v>
      </c>
      <c r="O215" s="169" t="s">
        <v>1382</v>
      </c>
      <c r="P215" s="55">
        <v>2020</v>
      </c>
      <c r="Q215" s="54" t="s">
        <v>807</v>
      </c>
      <c r="R215" s="163" t="s">
        <v>804</v>
      </c>
      <c r="S215" s="163" t="str">
        <f t="shared" ref="S215:U215" si="367">R215</f>
        <v>지방</v>
      </c>
      <c r="T215" s="163" t="str">
        <f t="shared" si="367"/>
        <v>지방</v>
      </c>
      <c r="U215" s="163" t="str">
        <f t="shared" si="367"/>
        <v>지방</v>
      </c>
      <c r="V215" s="135">
        <f t="shared" si="356"/>
        <v>134</v>
      </c>
      <c r="W215" s="135">
        <f t="shared" si="357"/>
        <v>129</v>
      </c>
      <c r="X215" s="135">
        <f t="shared" si="358"/>
        <v>128</v>
      </c>
      <c r="Y215" s="135">
        <f t="shared" si="359"/>
        <v>128</v>
      </c>
      <c r="Z215" s="136">
        <f t="shared" si="360"/>
        <v>127</v>
      </c>
      <c r="AA215" s="144">
        <f t="shared" si="354"/>
        <v>134</v>
      </c>
      <c r="AB215" s="145">
        <f t="shared" si="351"/>
        <v>129</v>
      </c>
      <c r="AC215" s="145">
        <f t="shared" si="351"/>
        <v>128</v>
      </c>
      <c r="AD215" s="145">
        <f t="shared" si="351"/>
        <v>128</v>
      </c>
      <c r="AE215" s="144">
        <f t="shared" si="351"/>
        <v>127</v>
      </c>
      <c r="AF215" s="144">
        <v>0</v>
      </c>
      <c r="AG215" s="144">
        <v>0</v>
      </c>
      <c r="AH215" s="144">
        <v>0</v>
      </c>
      <c r="AI215" s="144">
        <v>0</v>
      </c>
      <c r="AJ215" s="144">
        <v>0</v>
      </c>
    </row>
    <row r="216" spans="1:36" s="11" customFormat="1" ht="16.350000000000001" customHeight="1">
      <c r="A216" s="308" t="s">
        <v>951</v>
      </c>
      <c r="B216" s="233" t="s">
        <v>720</v>
      </c>
      <c r="C216" s="52" t="s">
        <v>1143</v>
      </c>
      <c r="D216" s="53">
        <f>'[6]마을별 용수수요량'!D216</f>
        <v>0</v>
      </c>
      <c r="E216" s="53">
        <f>'[6]마을별 용수수요량'!E216</f>
        <v>0</v>
      </c>
      <c r="F216" s="53"/>
      <c r="G216" s="53"/>
      <c r="H216" s="53">
        <v>53</v>
      </c>
      <c r="I216" s="53">
        <v>134</v>
      </c>
      <c r="J216" s="135">
        <f t="shared" si="321"/>
        <v>53</v>
      </c>
      <c r="K216" s="135">
        <f t="shared" si="331"/>
        <v>136</v>
      </c>
      <c r="L216" s="54" t="s">
        <v>804</v>
      </c>
      <c r="M216" s="54" t="s">
        <v>622</v>
      </c>
      <c r="N216" s="54" t="s">
        <v>751</v>
      </c>
      <c r="O216" s="169" t="s">
        <v>1382</v>
      </c>
      <c r="P216" s="55">
        <v>2020</v>
      </c>
      <c r="Q216" s="54" t="s">
        <v>807</v>
      </c>
      <c r="R216" s="163" t="s">
        <v>804</v>
      </c>
      <c r="S216" s="163" t="str">
        <f t="shared" ref="S216:U216" si="368">R216</f>
        <v>지방</v>
      </c>
      <c r="T216" s="163" t="str">
        <f t="shared" si="368"/>
        <v>지방</v>
      </c>
      <c r="U216" s="163" t="str">
        <f t="shared" si="368"/>
        <v>지방</v>
      </c>
      <c r="V216" s="135">
        <f t="shared" si="356"/>
        <v>136</v>
      </c>
      <c r="W216" s="135">
        <f t="shared" si="357"/>
        <v>131</v>
      </c>
      <c r="X216" s="135">
        <f t="shared" si="358"/>
        <v>130</v>
      </c>
      <c r="Y216" s="135">
        <f t="shared" si="359"/>
        <v>130</v>
      </c>
      <c r="Z216" s="136">
        <f t="shared" si="360"/>
        <v>129</v>
      </c>
      <c r="AA216" s="144">
        <f t="shared" si="354"/>
        <v>136</v>
      </c>
      <c r="AB216" s="145">
        <f t="shared" si="351"/>
        <v>131</v>
      </c>
      <c r="AC216" s="145">
        <f t="shared" si="351"/>
        <v>130</v>
      </c>
      <c r="AD216" s="145">
        <f t="shared" si="351"/>
        <v>130</v>
      </c>
      <c r="AE216" s="144">
        <f t="shared" si="351"/>
        <v>129</v>
      </c>
      <c r="AF216" s="144">
        <v>0</v>
      </c>
      <c r="AG216" s="144">
        <v>0</v>
      </c>
      <c r="AH216" s="144">
        <v>0</v>
      </c>
      <c r="AI216" s="144">
        <v>0</v>
      </c>
      <c r="AJ216" s="144">
        <v>0</v>
      </c>
    </row>
    <row r="217" spans="1:36" s="12" customFormat="1" ht="16.350000000000001" customHeight="1">
      <c r="A217" s="308" t="s">
        <v>951</v>
      </c>
      <c r="B217" s="312"/>
      <c r="C217" s="52" t="s">
        <v>726</v>
      </c>
      <c r="D217" s="53">
        <f>'[6]마을별 용수수요량'!D217</f>
        <v>0</v>
      </c>
      <c r="E217" s="53">
        <f>'[6]마을별 용수수요량'!E217</f>
        <v>0</v>
      </c>
      <c r="F217" s="53"/>
      <c r="G217" s="53"/>
      <c r="H217" s="53">
        <v>0</v>
      </c>
      <c r="I217" s="53">
        <v>0</v>
      </c>
      <c r="J217" s="135">
        <v>0</v>
      </c>
      <c r="K217" s="135">
        <f t="shared" si="331"/>
        <v>0</v>
      </c>
      <c r="L217" s="54" t="str">
        <f>M217</f>
        <v>마을</v>
      </c>
      <c r="M217" s="54" t="s">
        <v>807</v>
      </c>
      <c r="N217" s="54" t="s">
        <v>817</v>
      </c>
      <c r="O217" s="278" t="s">
        <v>1382</v>
      </c>
      <c r="P217" s="55">
        <v>2020</v>
      </c>
      <c r="Q217" s="163"/>
      <c r="R217" s="163" t="s">
        <v>807</v>
      </c>
      <c r="S217" s="163" t="str">
        <f t="shared" ref="S217:U217" si="369">R217</f>
        <v>마을</v>
      </c>
      <c r="T217" s="163" t="str">
        <f t="shared" si="369"/>
        <v>마을</v>
      </c>
      <c r="U217" s="163" t="str">
        <f t="shared" si="369"/>
        <v>마을</v>
      </c>
      <c r="V217" s="135">
        <f t="shared" si="356"/>
        <v>0</v>
      </c>
      <c r="W217" s="135">
        <f t="shared" si="357"/>
        <v>132</v>
      </c>
      <c r="X217" s="135">
        <f t="shared" si="358"/>
        <v>132</v>
      </c>
      <c r="Y217" s="135">
        <f t="shared" si="359"/>
        <v>132</v>
      </c>
      <c r="Z217" s="136">
        <f t="shared" si="360"/>
        <v>132</v>
      </c>
      <c r="AA217" s="144">
        <f t="shared" si="354"/>
        <v>0</v>
      </c>
      <c r="AB217" s="145">
        <f t="shared" si="351"/>
        <v>0</v>
      </c>
      <c r="AC217" s="145">
        <f t="shared" si="351"/>
        <v>0</v>
      </c>
      <c r="AD217" s="145">
        <f t="shared" si="351"/>
        <v>0</v>
      </c>
      <c r="AE217" s="144">
        <f t="shared" si="351"/>
        <v>0</v>
      </c>
      <c r="AF217" s="144">
        <v>0</v>
      </c>
      <c r="AG217" s="144">
        <f>'[7]개발계획별 계획인구및유입인구'!H20</f>
        <v>132</v>
      </c>
      <c r="AH217" s="144">
        <f>'[7]개발계획별 계획인구및유입인구'!I20</f>
        <v>132</v>
      </c>
      <c r="AI217" s="144">
        <f>'[7]개발계획별 계획인구및유입인구'!J20</f>
        <v>132</v>
      </c>
      <c r="AJ217" s="144">
        <f>'[7]개발계획별 계획인구및유입인구'!K20</f>
        <v>132</v>
      </c>
    </row>
    <row r="218" spans="1:36" s="12" customFormat="1" ht="16.350000000000001" customHeight="1">
      <c r="A218" s="308" t="s">
        <v>951</v>
      </c>
      <c r="B218" s="52" t="s">
        <v>721</v>
      </c>
      <c r="C218" s="52" t="s">
        <v>233</v>
      </c>
      <c r="D218" s="53">
        <f>'[6]마을별 용수수요량'!D218</f>
        <v>0</v>
      </c>
      <c r="E218" s="53">
        <f>'[6]마을별 용수수요량'!E218</f>
        <v>0</v>
      </c>
      <c r="F218" s="53"/>
      <c r="G218" s="53"/>
      <c r="H218" s="53">
        <v>25</v>
      </c>
      <c r="I218" s="53">
        <v>57</v>
      </c>
      <c r="J218" s="135">
        <f t="shared" ref="J218:J282" si="370">H218</f>
        <v>25</v>
      </c>
      <c r="K218" s="135">
        <f t="shared" si="331"/>
        <v>58</v>
      </c>
      <c r="L218" s="54" t="s">
        <v>804</v>
      </c>
      <c r="M218" s="54" t="s">
        <v>622</v>
      </c>
      <c r="N218" s="54" t="s">
        <v>751</v>
      </c>
      <c r="O218" s="169" t="s">
        <v>1382</v>
      </c>
      <c r="P218" s="55">
        <v>2020</v>
      </c>
      <c r="Q218" s="54" t="s">
        <v>808</v>
      </c>
      <c r="R218" s="163" t="s">
        <v>804</v>
      </c>
      <c r="S218" s="163" t="str">
        <f t="shared" ref="S218:U218" si="371">R218</f>
        <v>지방</v>
      </c>
      <c r="T218" s="163" t="str">
        <f t="shared" si="371"/>
        <v>지방</v>
      </c>
      <c r="U218" s="163" t="str">
        <f t="shared" si="371"/>
        <v>지방</v>
      </c>
      <c r="V218" s="135">
        <f t="shared" si="356"/>
        <v>58</v>
      </c>
      <c r="W218" s="135">
        <f t="shared" si="357"/>
        <v>56</v>
      </c>
      <c r="X218" s="135">
        <f t="shared" si="358"/>
        <v>55</v>
      </c>
      <c r="Y218" s="135">
        <f t="shared" si="359"/>
        <v>55</v>
      </c>
      <c r="Z218" s="136">
        <f t="shared" si="360"/>
        <v>55</v>
      </c>
      <c r="AA218" s="144">
        <f t="shared" si="354"/>
        <v>58</v>
      </c>
      <c r="AB218" s="145">
        <f t="shared" si="351"/>
        <v>56</v>
      </c>
      <c r="AC218" s="145">
        <f t="shared" si="351"/>
        <v>55</v>
      </c>
      <c r="AD218" s="145">
        <f t="shared" si="351"/>
        <v>55</v>
      </c>
      <c r="AE218" s="144">
        <f t="shared" si="351"/>
        <v>55</v>
      </c>
      <c r="AF218" s="144">
        <v>0</v>
      </c>
      <c r="AG218" s="144">
        <v>0</v>
      </c>
      <c r="AH218" s="144">
        <v>0</v>
      </c>
      <c r="AI218" s="144">
        <v>0</v>
      </c>
      <c r="AJ218" s="144">
        <v>0</v>
      </c>
    </row>
    <row r="219" spans="1:36" s="11" customFormat="1" ht="16.350000000000001" customHeight="1">
      <c r="A219" s="308" t="s">
        <v>951</v>
      </c>
      <c r="B219" s="52" t="s">
        <v>722</v>
      </c>
      <c r="C219" s="52" t="s">
        <v>234</v>
      </c>
      <c r="D219" s="53">
        <f>'[6]마을별 용수수요량'!D219</f>
        <v>0</v>
      </c>
      <c r="E219" s="53">
        <f>'[6]마을별 용수수요량'!E219</f>
        <v>0</v>
      </c>
      <c r="F219" s="53"/>
      <c r="G219" s="53"/>
      <c r="H219" s="53">
        <v>38</v>
      </c>
      <c r="I219" s="53">
        <v>72</v>
      </c>
      <c r="J219" s="135">
        <f t="shared" si="370"/>
        <v>38</v>
      </c>
      <c r="K219" s="135">
        <f t="shared" si="331"/>
        <v>73</v>
      </c>
      <c r="L219" s="54" t="s">
        <v>804</v>
      </c>
      <c r="M219" s="54" t="s">
        <v>622</v>
      </c>
      <c r="N219" s="54" t="s">
        <v>751</v>
      </c>
      <c r="O219" s="169" t="s">
        <v>1382</v>
      </c>
      <c r="P219" s="55">
        <v>2020</v>
      </c>
      <c r="Q219" s="54" t="s">
        <v>808</v>
      </c>
      <c r="R219" s="163" t="s">
        <v>804</v>
      </c>
      <c r="S219" s="163" t="str">
        <f t="shared" ref="S219:U219" si="372">R219</f>
        <v>지방</v>
      </c>
      <c r="T219" s="163" t="str">
        <f t="shared" si="372"/>
        <v>지방</v>
      </c>
      <c r="U219" s="163" t="str">
        <f t="shared" si="372"/>
        <v>지방</v>
      </c>
      <c r="V219" s="135">
        <f t="shared" si="356"/>
        <v>73</v>
      </c>
      <c r="W219" s="135">
        <f t="shared" si="357"/>
        <v>70</v>
      </c>
      <c r="X219" s="135">
        <f t="shared" si="358"/>
        <v>70</v>
      </c>
      <c r="Y219" s="135">
        <f t="shared" si="359"/>
        <v>70</v>
      </c>
      <c r="Z219" s="136">
        <f t="shared" si="360"/>
        <v>69</v>
      </c>
      <c r="AA219" s="144">
        <f t="shared" si="354"/>
        <v>73</v>
      </c>
      <c r="AB219" s="145">
        <f t="shared" si="351"/>
        <v>70</v>
      </c>
      <c r="AC219" s="145">
        <f t="shared" si="351"/>
        <v>70</v>
      </c>
      <c r="AD219" s="145">
        <f t="shared" si="351"/>
        <v>70</v>
      </c>
      <c r="AE219" s="144">
        <f t="shared" si="351"/>
        <v>69</v>
      </c>
      <c r="AF219" s="144">
        <v>0</v>
      </c>
      <c r="AG219" s="144">
        <v>0</v>
      </c>
      <c r="AH219" s="144">
        <v>0</v>
      </c>
      <c r="AI219" s="144">
        <v>0</v>
      </c>
      <c r="AJ219" s="144">
        <v>0</v>
      </c>
    </row>
    <row r="220" spans="1:36" s="11" customFormat="1" ht="16.350000000000001" customHeight="1">
      <c r="A220" s="308" t="s">
        <v>951</v>
      </c>
      <c r="B220" s="52" t="s">
        <v>723</v>
      </c>
      <c r="C220" s="52" t="s">
        <v>235</v>
      </c>
      <c r="D220" s="53">
        <f>'[6]마을별 용수수요량'!D220</f>
        <v>0</v>
      </c>
      <c r="E220" s="53">
        <f>'[6]마을별 용수수요량'!E220</f>
        <v>0</v>
      </c>
      <c r="F220" s="53"/>
      <c r="G220" s="53"/>
      <c r="H220" s="53">
        <v>45</v>
      </c>
      <c r="I220" s="53">
        <v>82</v>
      </c>
      <c r="J220" s="135">
        <f t="shared" si="370"/>
        <v>45</v>
      </c>
      <c r="K220" s="135">
        <f t="shared" si="331"/>
        <v>83</v>
      </c>
      <c r="L220" s="54" t="s">
        <v>804</v>
      </c>
      <c r="M220" s="54" t="s">
        <v>622</v>
      </c>
      <c r="N220" s="54" t="s">
        <v>751</v>
      </c>
      <c r="O220" s="278" t="s">
        <v>1382</v>
      </c>
      <c r="P220" s="55">
        <v>2020</v>
      </c>
      <c r="Q220" s="54" t="s">
        <v>808</v>
      </c>
      <c r="R220" s="163" t="s">
        <v>804</v>
      </c>
      <c r="S220" s="163" t="str">
        <f t="shared" ref="S220:U220" si="373">R220</f>
        <v>지방</v>
      </c>
      <c r="T220" s="163" t="str">
        <f t="shared" si="373"/>
        <v>지방</v>
      </c>
      <c r="U220" s="163" t="str">
        <f t="shared" si="373"/>
        <v>지방</v>
      </c>
      <c r="V220" s="135">
        <f t="shared" si="356"/>
        <v>83</v>
      </c>
      <c r="W220" s="135">
        <f t="shared" si="357"/>
        <v>80</v>
      </c>
      <c r="X220" s="135">
        <f t="shared" si="358"/>
        <v>79</v>
      </c>
      <c r="Y220" s="135">
        <f t="shared" si="359"/>
        <v>79</v>
      </c>
      <c r="Z220" s="136">
        <f t="shared" si="360"/>
        <v>78</v>
      </c>
      <c r="AA220" s="144">
        <f t="shared" si="354"/>
        <v>83</v>
      </c>
      <c r="AB220" s="145">
        <f t="shared" si="351"/>
        <v>80</v>
      </c>
      <c r="AC220" s="145">
        <f t="shared" si="351"/>
        <v>79</v>
      </c>
      <c r="AD220" s="145">
        <f t="shared" si="351"/>
        <v>79</v>
      </c>
      <c r="AE220" s="144">
        <f t="shared" si="351"/>
        <v>78</v>
      </c>
      <c r="AF220" s="144">
        <v>0</v>
      </c>
      <c r="AG220" s="144">
        <v>0</v>
      </c>
      <c r="AH220" s="144">
        <v>0</v>
      </c>
      <c r="AI220" s="144">
        <v>0</v>
      </c>
      <c r="AJ220" s="144">
        <v>0</v>
      </c>
    </row>
    <row r="221" spans="1:36" s="11" customFormat="1" ht="16.350000000000001" customHeight="1">
      <c r="A221" s="308" t="s">
        <v>951</v>
      </c>
      <c r="B221" s="52" t="s">
        <v>724</v>
      </c>
      <c r="C221" s="52" t="s">
        <v>772</v>
      </c>
      <c r="D221" s="53">
        <f>'[6]마을별 용수수요량'!D221</f>
        <v>35</v>
      </c>
      <c r="E221" s="53">
        <f>'[6]마을별 용수수요량'!E221</f>
        <v>313</v>
      </c>
      <c r="F221" s="53"/>
      <c r="G221" s="53"/>
      <c r="H221" s="53">
        <v>51</v>
      </c>
      <c r="I221" s="53">
        <v>104</v>
      </c>
      <c r="J221" s="53">
        <f t="shared" si="370"/>
        <v>51</v>
      </c>
      <c r="K221" s="53">
        <f t="shared" si="331"/>
        <v>105</v>
      </c>
      <c r="L221" s="54" t="s">
        <v>804</v>
      </c>
      <c r="M221" s="54" t="s">
        <v>757</v>
      </c>
      <c r="N221" s="54" t="s">
        <v>758</v>
      </c>
      <c r="O221" s="169" t="s">
        <v>1382</v>
      </c>
      <c r="P221" s="55">
        <v>2015</v>
      </c>
      <c r="Q221" s="163" t="str">
        <f t="shared" si="328"/>
        <v>지방</v>
      </c>
      <c r="R221" s="163" t="str">
        <f t="shared" ref="R221:U221" si="374">Q221</f>
        <v>지방</v>
      </c>
      <c r="S221" s="163" t="str">
        <f t="shared" si="374"/>
        <v>지방</v>
      </c>
      <c r="T221" s="163" t="str">
        <f t="shared" si="374"/>
        <v>지방</v>
      </c>
      <c r="U221" s="163" t="str">
        <f t="shared" si="374"/>
        <v>지방</v>
      </c>
      <c r="V221" s="135">
        <f t="shared" si="356"/>
        <v>105</v>
      </c>
      <c r="W221" s="135">
        <f t="shared" si="357"/>
        <v>101</v>
      </c>
      <c r="X221" s="135">
        <f t="shared" si="358"/>
        <v>100</v>
      </c>
      <c r="Y221" s="135">
        <f t="shared" si="359"/>
        <v>100</v>
      </c>
      <c r="Z221" s="136">
        <f t="shared" si="360"/>
        <v>99</v>
      </c>
      <c r="AA221" s="144">
        <f t="shared" si="354"/>
        <v>105</v>
      </c>
      <c r="AB221" s="145">
        <f t="shared" si="351"/>
        <v>101</v>
      </c>
      <c r="AC221" s="145">
        <f t="shared" si="351"/>
        <v>100</v>
      </c>
      <c r="AD221" s="145">
        <f t="shared" si="351"/>
        <v>100</v>
      </c>
      <c r="AE221" s="144">
        <f t="shared" si="351"/>
        <v>99</v>
      </c>
      <c r="AF221" s="144">
        <v>0</v>
      </c>
      <c r="AG221" s="144">
        <v>0</v>
      </c>
      <c r="AH221" s="144">
        <v>0</v>
      </c>
      <c r="AI221" s="144">
        <v>0</v>
      </c>
      <c r="AJ221" s="144">
        <v>0</v>
      </c>
    </row>
    <row r="222" spans="1:36" s="11" customFormat="1" ht="16.350000000000001" customHeight="1">
      <c r="A222" s="309" t="s">
        <v>951</v>
      </c>
      <c r="B222" s="75" t="s">
        <v>725</v>
      </c>
      <c r="C222" s="75" t="s">
        <v>236</v>
      </c>
      <c r="D222" s="56">
        <f>'[6]마을별 용수수요량'!D222</f>
        <v>0</v>
      </c>
      <c r="E222" s="56">
        <f>'[6]마을별 용수수요량'!E222</f>
        <v>0</v>
      </c>
      <c r="F222" s="56"/>
      <c r="G222" s="56"/>
      <c r="H222" s="56">
        <v>73</v>
      </c>
      <c r="I222" s="56">
        <v>161</v>
      </c>
      <c r="J222" s="56">
        <f t="shared" si="370"/>
        <v>73</v>
      </c>
      <c r="K222" s="56">
        <f>K187-SUM(K188:K221)</f>
        <v>162</v>
      </c>
      <c r="L222" s="63" t="s">
        <v>1239</v>
      </c>
      <c r="M222" s="63" t="s">
        <v>1241</v>
      </c>
      <c r="N222" s="63" t="s">
        <v>758</v>
      </c>
      <c r="O222" s="171" t="s">
        <v>1382</v>
      </c>
      <c r="P222" s="64">
        <v>2020</v>
      </c>
      <c r="Q222" s="166" t="s">
        <v>1242</v>
      </c>
      <c r="R222" s="166" t="s">
        <v>1234</v>
      </c>
      <c r="S222" s="166" t="str">
        <f t="shared" ref="S222:U222" si="375">R222</f>
        <v>지방</v>
      </c>
      <c r="T222" s="166" t="str">
        <f t="shared" si="375"/>
        <v>지방</v>
      </c>
      <c r="U222" s="166" t="str">
        <f t="shared" si="375"/>
        <v>지방</v>
      </c>
      <c r="V222" s="147">
        <f t="shared" si="356"/>
        <v>162</v>
      </c>
      <c r="W222" s="147">
        <f t="shared" si="357"/>
        <v>152</v>
      </c>
      <c r="X222" s="147">
        <f t="shared" si="358"/>
        <v>160</v>
      </c>
      <c r="Y222" s="147">
        <f t="shared" si="359"/>
        <v>156</v>
      </c>
      <c r="Z222" s="148">
        <f t="shared" si="360"/>
        <v>151</v>
      </c>
      <c r="AA222" s="149">
        <f t="shared" si="354"/>
        <v>162</v>
      </c>
      <c r="AB222" s="149">
        <f>AB187-SUM(AB188:AB221)</f>
        <v>152</v>
      </c>
      <c r="AC222" s="149">
        <f>AC187-SUM(AC188:AC221)</f>
        <v>160</v>
      </c>
      <c r="AD222" s="149">
        <f>AD187-SUM(AD188:AD221)</f>
        <v>156</v>
      </c>
      <c r="AE222" s="144">
        <f>AE187-SUM(AE188:AE221)</f>
        <v>151</v>
      </c>
      <c r="AF222" s="144">
        <v>0</v>
      </c>
      <c r="AG222" s="144">
        <v>0</v>
      </c>
      <c r="AH222" s="144">
        <v>0</v>
      </c>
      <c r="AI222" s="144">
        <v>0</v>
      </c>
      <c r="AJ222" s="144">
        <v>0</v>
      </c>
    </row>
    <row r="223" spans="1:36" s="13" customFormat="1" ht="16.350000000000001" customHeight="1">
      <c r="A223" s="305" t="s">
        <v>237</v>
      </c>
      <c r="B223" s="241" t="s">
        <v>105</v>
      </c>
      <c r="C223" s="242"/>
      <c r="D223" s="211">
        <f>SUM(D224:D255)</f>
        <v>560</v>
      </c>
      <c r="E223" s="211">
        <f>SUM(E224:E255)</f>
        <v>109647</v>
      </c>
      <c r="F223" s="211"/>
      <c r="G223" s="211"/>
      <c r="H223" s="211">
        <f>SUM(H224:H255)</f>
        <v>1670</v>
      </c>
      <c r="I223" s="211">
        <f>SUM(I224:I255)</f>
        <v>3670</v>
      </c>
      <c r="J223" s="211">
        <f t="shared" si="370"/>
        <v>1670</v>
      </c>
      <c r="K223" s="211">
        <v>3734</v>
      </c>
      <c r="L223" s="212"/>
      <c r="M223" s="212"/>
      <c r="N223" s="212"/>
      <c r="O223" s="170"/>
      <c r="P223" s="212"/>
      <c r="Q223" s="213"/>
      <c r="R223" s="213"/>
      <c r="S223" s="213"/>
      <c r="T223" s="213"/>
      <c r="U223" s="213"/>
      <c r="V223" s="214">
        <f t="shared" si="356"/>
        <v>3734</v>
      </c>
      <c r="W223" s="214">
        <f t="shared" si="357"/>
        <v>3585</v>
      </c>
      <c r="X223" s="214">
        <f t="shared" si="358"/>
        <v>3572</v>
      </c>
      <c r="Y223" s="214">
        <f t="shared" si="359"/>
        <v>3559</v>
      </c>
      <c r="Z223" s="215">
        <f t="shared" si="360"/>
        <v>3530</v>
      </c>
      <c r="AA223" s="143">
        <f t="shared" si="354"/>
        <v>3734</v>
      </c>
      <c r="AB223" s="146">
        <f>VLOOKUP($A223,'[5]1.2.생잔모형산출결과'!$B$13:$H$36,3,FALSE)</f>
        <v>3585</v>
      </c>
      <c r="AC223" s="146">
        <f>VLOOKUP($A223,'[5]1.2.생잔모형산출결과'!$B$13:$H$36,4,FALSE)</f>
        <v>3572</v>
      </c>
      <c r="AD223" s="146">
        <f>VLOOKUP($A223,'[5]1.2.생잔모형산출결과'!$B$13:$H$36,5,FALSE)</f>
        <v>3559</v>
      </c>
      <c r="AE223" s="146">
        <f>VLOOKUP($A223,'[5]1.2.생잔모형산출결과'!$B$13:$H$36,6,FALSE)</f>
        <v>3530</v>
      </c>
      <c r="AF223" s="141">
        <f>SUM(AF224:AF255)</f>
        <v>0</v>
      </c>
      <c r="AG223" s="141">
        <f>SUM(AG224:AG255)</f>
        <v>0</v>
      </c>
      <c r="AH223" s="141">
        <f>SUM(AH224:AH255)</f>
        <v>0</v>
      </c>
      <c r="AI223" s="142">
        <f>SUM(AI224:AI255)</f>
        <v>0</v>
      </c>
      <c r="AJ223" s="142">
        <f>SUM(AJ224:AJ255)</f>
        <v>0</v>
      </c>
    </row>
    <row r="224" spans="1:36" s="11" customFormat="1" ht="16.350000000000001" customHeight="1">
      <c r="A224" s="308" t="s">
        <v>237</v>
      </c>
      <c r="B224" s="57" t="s">
        <v>340</v>
      </c>
      <c r="C224" s="57" t="s">
        <v>340</v>
      </c>
      <c r="D224" s="53">
        <f>'[6]마을별 용수수요량'!D224</f>
        <v>110</v>
      </c>
      <c r="E224" s="53">
        <f>'[6]마을별 용수수요량'!E224</f>
        <v>23847</v>
      </c>
      <c r="F224" s="53"/>
      <c r="G224" s="53"/>
      <c r="H224" s="53">
        <v>149</v>
      </c>
      <c r="I224" s="53">
        <v>358</v>
      </c>
      <c r="J224" s="53">
        <f t="shared" si="370"/>
        <v>149</v>
      </c>
      <c r="K224" s="53">
        <f>ROUND($K$223*I224/$I$223,0)</f>
        <v>364</v>
      </c>
      <c r="L224" s="54" t="s">
        <v>804</v>
      </c>
      <c r="M224" s="54" t="s">
        <v>757</v>
      </c>
      <c r="N224" s="54" t="s">
        <v>1245</v>
      </c>
      <c r="O224" s="169" t="s">
        <v>1385</v>
      </c>
      <c r="P224" s="55">
        <v>2015</v>
      </c>
      <c r="Q224" s="163" t="str">
        <f t="shared" ref="Q224:Q234" si="376">$L224</f>
        <v>지방</v>
      </c>
      <c r="R224" s="163" t="str">
        <f t="shared" ref="R224:U224" si="377">Q224</f>
        <v>지방</v>
      </c>
      <c r="S224" s="163" t="str">
        <f t="shared" si="377"/>
        <v>지방</v>
      </c>
      <c r="T224" s="163" t="str">
        <f t="shared" si="377"/>
        <v>지방</v>
      </c>
      <c r="U224" s="163" t="str">
        <f t="shared" si="377"/>
        <v>지방</v>
      </c>
      <c r="V224" s="135">
        <f t="shared" si="356"/>
        <v>364</v>
      </c>
      <c r="W224" s="135">
        <f t="shared" si="357"/>
        <v>349</v>
      </c>
      <c r="X224" s="135">
        <f t="shared" si="358"/>
        <v>348</v>
      </c>
      <c r="Y224" s="135">
        <f t="shared" si="359"/>
        <v>347</v>
      </c>
      <c r="Z224" s="136">
        <f t="shared" si="360"/>
        <v>344</v>
      </c>
      <c r="AA224" s="144">
        <f t="shared" si="354"/>
        <v>364</v>
      </c>
      <c r="AB224" s="145">
        <f t="shared" ref="AB224:AE254" si="378">ROUND(AB$223*$AA224/$AA$223,0)</f>
        <v>349</v>
      </c>
      <c r="AC224" s="145">
        <f t="shared" si="378"/>
        <v>348</v>
      </c>
      <c r="AD224" s="145">
        <f t="shared" si="378"/>
        <v>347</v>
      </c>
      <c r="AE224" s="144">
        <f t="shared" si="378"/>
        <v>344</v>
      </c>
      <c r="AF224" s="144">
        <v>0</v>
      </c>
      <c r="AG224" s="144">
        <v>0</v>
      </c>
      <c r="AH224" s="144">
        <v>0</v>
      </c>
      <c r="AI224" s="144">
        <v>0</v>
      </c>
      <c r="AJ224" s="144">
        <v>0</v>
      </c>
    </row>
    <row r="225" spans="1:36" s="11" customFormat="1" ht="16.350000000000001" customHeight="1">
      <c r="A225" s="308" t="s">
        <v>237</v>
      </c>
      <c r="B225" s="57" t="s">
        <v>341</v>
      </c>
      <c r="C225" s="57" t="s">
        <v>342</v>
      </c>
      <c r="D225" s="53">
        <f>'[6]마을별 용수수요량'!D225</f>
        <v>37</v>
      </c>
      <c r="E225" s="53">
        <f>'[6]마을별 용수수요량'!E225</f>
        <v>5360</v>
      </c>
      <c r="F225" s="53"/>
      <c r="G225" s="53"/>
      <c r="H225" s="53">
        <v>67</v>
      </c>
      <c r="I225" s="53">
        <v>182</v>
      </c>
      <c r="J225" s="53">
        <f t="shared" si="370"/>
        <v>67</v>
      </c>
      <c r="K225" s="53">
        <f t="shared" ref="K225:K254" si="379">ROUND($K$223*I225/$I$223,0)</f>
        <v>185</v>
      </c>
      <c r="L225" s="54" t="s">
        <v>804</v>
      </c>
      <c r="M225" s="54" t="s">
        <v>757</v>
      </c>
      <c r="N225" s="54" t="s">
        <v>1245</v>
      </c>
      <c r="O225" s="169" t="s">
        <v>1384</v>
      </c>
      <c r="P225" s="55">
        <v>2015</v>
      </c>
      <c r="Q225" s="163" t="str">
        <f t="shared" si="376"/>
        <v>지방</v>
      </c>
      <c r="R225" s="163" t="str">
        <f t="shared" ref="R225:U225" si="380">Q225</f>
        <v>지방</v>
      </c>
      <c r="S225" s="163" t="str">
        <f t="shared" si="380"/>
        <v>지방</v>
      </c>
      <c r="T225" s="163" t="str">
        <f t="shared" si="380"/>
        <v>지방</v>
      </c>
      <c r="U225" s="163" t="str">
        <f t="shared" si="380"/>
        <v>지방</v>
      </c>
      <c r="V225" s="135">
        <f t="shared" si="356"/>
        <v>185</v>
      </c>
      <c r="W225" s="135">
        <f t="shared" si="357"/>
        <v>178</v>
      </c>
      <c r="X225" s="135">
        <f t="shared" si="358"/>
        <v>177</v>
      </c>
      <c r="Y225" s="135">
        <f t="shared" si="359"/>
        <v>176</v>
      </c>
      <c r="Z225" s="136">
        <f t="shared" si="360"/>
        <v>175</v>
      </c>
      <c r="AA225" s="144">
        <f t="shared" si="354"/>
        <v>185</v>
      </c>
      <c r="AB225" s="145">
        <f t="shared" si="378"/>
        <v>178</v>
      </c>
      <c r="AC225" s="145">
        <f t="shared" si="378"/>
        <v>177</v>
      </c>
      <c r="AD225" s="145">
        <f t="shared" si="378"/>
        <v>176</v>
      </c>
      <c r="AE225" s="144">
        <f t="shared" si="378"/>
        <v>175</v>
      </c>
      <c r="AF225" s="144">
        <v>0</v>
      </c>
      <c r="AG225" s="144">
        <v>0</v>
      </c>
      <c r="AH225" s="144">
        <v>0</v>
      </c>
      <c r="AI225" s="144">
        <v>0</v>
      </c>
      <c r="AJ225" s="144">
        <v>0</v>
      </c>
    </row>
    <row r="226" spans="1:36" s="11" customFormat="1" ht="16.350000000000001" customHeight="1">
      <c r="A226" s="308" t="s">
        <v>237</v>
      </c>
      <c r="B226" s="247" t="s">
        <v>343</v>
      </c>
      <c r="C226" s="57" t="s">
        <v>344</v>
      </c>
      <c r="D226" s="53">
        <f>'[6]마을별 용수수요량'!D226</f>
        <v>37</v>
      </c>
      <c r="E226" s="53">
        <f>'[6]마을별 용수수요량'!E226</f>
        <v>5912</v>
      </c>
      <c r="F226" s="53"/>
      <c r="G226" s="53"/>
      <c r="H226" s="53">
        <v>78</v>
      </c>
      <c r="I226" s="53">
        <v>165</v>
      </c>
      <c r="J226" s="53">
        <f t="shared" si="370"/>
        <v>78</v>
      </c>
      <c r="K226" s="53">
        <f t="shared" si="379"/>
        <v>168</v>
      </c>
      <c r="L226" s="54" t="s">
        <v>804</v>
      </c>
      <c r="M226" s="54" t="s">
        <v>757</v>
      </c>
      <c r="N226" s="54" t="s">
        <v>1245</v>
      </c>
      <c r="O226" s="278" t="s">
        <v>1384</v>
      </c>
      <c r="P226" s="55">
        <v>2015</v>
      </c>
      <c r="Q226" s="163" t="str">
        <f t="shared" si="376"/>
        <v>지방</v>
      </c>
      <c r="R226" s="163" t="str">
        <f t="shared" ref="R226:U226" si="381">Q226</f>
        <v>지방</v>
      </c>
      <c r="S226" s="163" t="str">
        <f t="shared" si="381"/>
        <v>지방</v>
      </c>
      <c r="T226" s="163" t="str">
        <f t="shared" si="381"/>
        <v>지방</v>
      </c>
      <c r="U226" s="163" t="str">
        <f t="shared" si="381"/>
        <v>지방</v>
      </c>
      <c r="V226" s="135">
        <f t="shared" si="356"/>
        <v>168</v>
      </c>
      <c r="W226" s="135">
        <f t="shared" si="357"/>
        <v>161</v>
      </c>
      <c r="X226" s="135">
        <f t="shared" si="358"/>
        <v>161</v>
      </c>
      <c r="Y226" s="135">
        <f t="shared" si="359"/>
        <v>160</v>
      </c>
      <c r="Z226" s="136">
        <f t="shared" si="360"/>
        <v>159</v>
      </c>
      <c r="AA226" s="144">
        <f t="shared" si="354"/>
        <v>168</v>
      </c>
      <c r="AB226" s="145">
        <f t="shared" si="378"/>
        <v>161</v>
      </c>
      <c r="AC226" s="145">
        <f t="shared" si="378"/>
        <v>161</v>
      </c>
      <c r="AD226" s="145">
        <f t="shared" si="378"/>
        <v>160</v>
      </c>
      <c r="AE226" s="144">
        <f t="shared" si="378"/>
        <v>159</v>
      </c>
      <c r="AF226" s="144">
        <v>0</v>
      </c>
      <c r="AG226" s="144">
        <v>0</v>
      </c>
      <c r="AH226" s="144">
        <v>0</v>
      </c>
      <c r="AI226" s="144">
        <v>0</v>
      </c>
      <c r="AJ226" s="144">
        <v>0</v>
      </c>
    </row>
    <row r="227" spans="1:36" s="11" customFormat="1" ht="16.350000000000001" customHeight="1">
      <c r="A227" s="308" t="s">
        <v>237</v>
      </c>
      <c r="B227" s="333"/>
      <c r="C227" s="57" t="s">
        <v>345</v>
      </c>
      <c r="D227" s="53">
        <f>'[6]마을별 용수수요량'!D227</f>
        <v>0</v>
      </c>
      <c r="E227" s="53">
        <f>'[6]마을별 용수수요량'!E227</f>
        <v>0</v>
      </c>
      <c r="F227" s="53"/>
      <c r="G227" s="53"/>
      <c r="H227" s="53">
        <v>29</v>
      </c>
      <c r="I227" s="53">
        <v>63</v>
      </c>
      <c r="J227" s="53">
        <f t="shared" si="370"/>
        <v>29</v>
      </c>
      <c r="K227" s="53">
        <f t="shared" si="379"/>
        <v>64</v>
      </c>
      <c r="L227" s="54" t="s">
        <v>804</v>
      </c>
      <c r="M227" s="54" t="s">
        <v>757</v>
      </c>
      <c r="N227" s="54" t="s">
        <v>1245</v>
      </c>
      <c r="O227" s="278" t="s">
        <v>1384</v>
      </c>
      <c r="P227" s="55">
        <v>2015</v>
      </c>
      <c r="Q227" s="163" t="str">
        <f t="shared" si="376"/>
        <v>지방</v>
      </c>
      <c r="R227" s="163" t="str">
        <f t="shared" ref="R227:U227" si="382">Q227</f>
        <v>지방</v>
      </c>
      <c r="S227" s="163" t="str">
        <f t="shared" si="382"/>
        <v>지방</v>
      </c>
      <c r="T227" s="163" t="str">
        <f t="shared" si="382"/>
        <v>지방</v>
      </c>
      <c r="U227" s="163" t="str">
        <f t="shared" si="382"/>
        <v>지방</v>
      </c>
      <c r="V227" s="135">
        <f t="shared" si="356"/>
        <v>64</v>
      </c>
      <c r="W227" s="135">
        <f t="shared" si="357"/>
        <v>61</v>
      </c>
      <c r="X227" s="135">
        <f t="shared" si="358"/>
        <v>61</v>
      </c>
      <c r="Y227" s="135">
        <f t="shared" si="359"/>
        <v>61</v>
      </c>
      <c r="Z227" s="136">
        <f t="shared" si="360"/>
        <v>61</v>
      </c>
      <c r="AA227" s="144">
        <f t="shared" si="354"/>
        <v>64</v>
      </c>
      <c r="AB227" s="145">
        <f t="shared" si="378"/>
        <v>61</v>
      </c>
      <c r="AC227" s="145">
        <f t="shared" si="378"/>
        <v>61</v>
      </c>
      <c r="AD227" s="145">
        <f t="shared" si="378"/>
        <v>61</v>
      </c>
      <c r="AE227" s="144">
        <f t="shared" si="378"/>
        <v>61</v>
      </c>
      <c r="AF227" s="144">
        <v>0</v>
      </c>
      <c r="AG227" s="144">
        <v>0</v>
      </c>
      <c r="AH227" s="144">
        <v>0</v>
      </c>
      <c r="AI227" s="144">
        <v>0</v>
      </c>
      <c r="AJ227" s="144">
        <v>0</v>
      </c>
    </row>
    <row r="228" spans="1:36" s="11" customFormat="1" ht="16.350000000000001" customHeight="1">
      <c r="A228" s="308" t="s">
        <v>237</v>
      </c>
      <c r="B228" s="57" t="s">
        <v>346</v>
      </c>
      <c r="C228" s="57" t="s">
        <v>347</v>
      </c>
      <c r="D228" s="53">
        <f>'[6]마을별 용수수요량'!D228</f>
        <v>126</v>
      </c>
      <c r="E228" s="53">
        <f>'[6]마을별 용수수요량'!E228</f>
        <v>26255</v>
      </c>
      <c r="F228" s="53"/>
      <c r="G228" s="53"/>
      <c r="H228" s="53">
        <v>212</v>
      </c>
      <c r="I228" s="53">
        <v>472</v>
      </c>
      <c r="J228" s="53">
        <f t="shared" si="370"/>
        <v>212</v>
      </c>
      <c r="K228" s="53">
        <f t="shared" si="379"/>
        <v>480</v>
      </c>
      <c r="L228" s="54" t="s">
        <v>804</v>
      </c>
      <c r="M228" s="54" t="s">
        <v>757</v>
      </c>
      <c r="N228" s="54" t="s">
        <v>1245</v>
      </c>
      <c r="O228" s="278" t="s">
        <v>1384</v>
      </c>
      <c r="P228" s="55">
        <v>2015</v>
      </c>
      <c r="Q228" s="163" t="str">
        <f t="shared" si="376"/>
        <v>지방</v>
      </c>
      <c r="R228" s="163" t="str">
        <f t="shared" ref="R228:U228" si="383">Q228</f>
        <v>지방</v>
      </c>
      <c r="S228" s="163" t="str">
        <f t="shared" si="383"/>
        <v>지방</v>
      </c>
      <c r="T228" s="163" t="str">
        <f t="shared" si="383"/>
        <v>지방</v>
      </c>
      <c r="U228" s="163" t="str">
        <f t="shared" si="383"/>
        <v>지방</v>
      </c>
      <c r="V228" s="135">
        <f t="shared" si="356"/>
        <v>480</v>
      </c>
      <c r="W228" s="135">
        <f t="shared" si="357"/>
        <v>461</v>
      </c>
      <c r="X228" s="135">
        <f t="shared" si="358"/>
        <v>459</v>
      </c>
      <c r="Y228" s="135">
        <f t="shared" si="359"/>
        <v>458</v>
      </c>
      <c r="Z228" s="136">
        <f t="shared" si="360"/>
        <v>454</v>
      </c>
      <c r="AA228" s="144">
        <f t="shared" si="354"/>
        <v>480</v>
      </c>
      <c r="AB228" s="145">
        <f t="shared" si="378"/>
        <v>461</v>
      </c>
      <c r="AC228" s="145">
        <f t="shared" si="378"/>
        <v>459</v>
      </c>
      <c r="AD228" s="145">
        <f t="shared" si="378"/>
        <v>458</v>
      </c>
      <c r="AE228" s="144">
        <f t="shared" si="378"/>
        <v>454</v>
      </c>
      <c r="AF228" s="144">
        <v>0</v>
      </c>
      <c r="AG228" s="144">
        <v>0</v>
      </c>
      <c r="AH228" s="144">
        <v>0</v>
      </c>
      <c r="AI228" s="144">
        <v>0</v>
      </c>
      <c r="AJ228" s="144">
        <v>0</v>
      </c>
    </row>
    <row r="229" spans="1:36" s="11" customFormat="1" ht="16.350000000000001" customHeight="1">
      <c r="A229" s="308" t="s">
        <v>237</v>
      </c>
      <c r="B229" s="247" t="s">
        <v>348</v>
      </c>
      <c r="C229" s="57" t="s">
        <v>349</v>
      </c>
      <c r="D229" s="53">
        <f>'[6]마을별 용수수요량'!D229</f>
        <v>27</v>
      </c>
      <c r="E229" s="53">
        <f>'[6]마을별 용수수요량'!E229</f>
        <v>6068</v>
      </c>
      <c r="F229" s="53"/>
      <c r="G229" s="53"/>
      <c r="H229" s="53">
        <v>29</v>
      </c>
      <c r="I229" s="53">
        <v>65</v>
      </c>
      <c r="J229" s="53">
        <f t="shared" si="370"/>
        <v>29</v>
      </c>
      <c r="K229" s="53">
        <f t="shared" si="379"/>
        <v>66</v>
      </c>
      <c r="L229" s="54" t="s">
        <v>804</v>
      </c>
      <c r="M229" s="54" t="s">
        <v>757</v>
      </c>
      <c r="N229" s="54" t="s">
        <v>1245</v>
      </c>
      <c r="O229" s="278" t="s">
        <v>1384</v>
      </c>
      <c r="P229" s="55">
        <v>2015</v>
      </c>
      <c r="Q229" s="163" t="str">
        <f t="shared" si="376"/>
        <v>지방</v>
      </c>
      <c r="R229" s="163" t="str">
        <f t="shared" ref="R229:U229" si="384">Q229</f>
        <v>지방</v>
      </c>
      <c r="S229" s="163" t="str">
        <f t="shared" si="384"/>
        <v>지방</v>
      </c>
      <c r="T229" s="163" t="str">
        <f t="shared" si="384"/>
        <v>지방</v>
      </c>
      <c r="U229" s="163" t="str">
        <f t="shared" si="384"/>
        <v>지방</v>
      </c>
      <c r="V229" s="135">
        <f t="shared" si="356"/>
        <v>66</v>
      </c>
      <c r="W229" s="135">
        <f t="shared" si="357"/>
        <v>63</v>
      </c>
      <c r="X229" s="135">
        <f t="shared" si="358"/>
        <v>63</v>
      </c>
      <c r="Y229" s="135">
        <f t="shared" si="359"/>
        <v>63</v>
      </c>
      <c r="Z229" s="136">
        <f t="shared" si="360"/>
        <v>62</v>
      </c>
      <c r="AA229" s="144">
        <f t="shared" si="354"/>
        <v>66</v>
      </c>
      <c r="AB229" s="145">
        <f t="shared" si="378"/>
        <v>63</v>
      </c>
      <c r="AC229" s="145">
        <f t="shared" si="378"/>
        <v>63</v>
      </c>
      <c r="AD229" s="145">
        <f t="shared" si="378"/>
        <v>63</v>
      </c>
      <c r="AE229" s="144">
        <f t="shared" si="378"/>
        <v>62</v>
      </c>
      <c r="AF229" s="144">
        <v>0</v>
      </c>
      <c r="AG229" s="144">
        <v>0</v>
      </c>
      <c r="AH229" s="144">
        <v>0</v>
      </c>
      <c r="AI229" s="144">
        <v>0</v>
      </c>
      <c r="AJ229" s="144">
        <v>0</v>
      </c>
    </row>
    <row r="230" spans="1:36" s="11" customFormat="1" ht="16.350000000000001" customHeight="1">
      <c r="A230" s="308" t="s">
        <v>237</v>
      </c>
      <c r="B230" s="334"/>
      <c r="C230" s="57" t="s">
        <v>350</v>
      </c>
      <c r="D230" s="53">
        <f>'[6]마을별 용수수요량'!D230</f>
        <v>21</v>
      </c>
      <c r="E230" s="53">
        <f>'[6]마을별 용수수요량'!E230</f>
        <v>2974</v>
      </c>
      <c r="F230" s="53"/>
      <c r="G230" s="53"/>
      <c r="H230" s="53">
        <v>35</v>
      </c>
      <c r="I230" s="53">
        <v>95</v>
      </c>
      <c r="J230" s="53">
        <f t="shared" si="370"/>
        <v>35</v>
      </c>
      <c r="K230" s="53">
        <f t="shared" si="379"/>
        <v>97</v>
      </c>
      <c r="L230" s="54" t="s">
        <v>804</v>
      </c>
      <c r="M230" s="54" t="s">
        <v>757</v>
      </c>
      <c r="N230" s="54" t="s">
        <v>1245</v>
      </c>
      <c r="O230" s="278" t="s">
        <v>1384</v>
      </c>
      <c r="P230" s="55">
        <v>2015</v>
      </c>
      <c r="Q230" s="163" t="str">
        <f t="shared" si="376"/>
        <v>지방</v>
      </c>
      <c r="R230" s="163" t="str">
        <f t="shared" ref="R230:U230" si="385">Q230</f>
        <v>지방</v>
      </c>
      <c r="S230" s="163" t="str">
        <f t="shared" si="385"/>
        <v>지방</v>
      </c>
      <c r="T230" s="163" t="str">
        <f t="shared" si="385"/>
        <v>지방</v>
      </c>
      <c r="U230" s="163" t="str">
        <f t="shared" si="385"/>
        <v>지방</v>
      </c>
      <c r="V230" s="135">
        <f t="shared" si="356"/>
        <v>97</v>
      </c>
      <c r="W230" s="135">
        <f t="shared" si="357"/>
        <v>93</v>
      </c>
      <c r="X230" s="135">
        <f t="shared" si="358"/>
        <v>93</v>
      </c>
      <c r="Y230" s="135">
        <f t="shared" si="359"/>
        <v>92</v>
      </c>
      <c r="Z230" s="136">
        <f t="shared" si="360"/>
        <v>92</v>
      </c>
      <c r="AA230" s="144">
        <f t="shared" si="354"/>
        <v>97</v>
      </c>
      <c r="AB230" s="145">
        <f t="shared" si="378"/>
        <v>93</v>
      </c>
      <c r="AC230" s="145">
        <f t="shared" si="378"/>
        <v>93</v>
      </c>
      <c r="AD230" s="145">
        <f t="shared" si="378"/>
        <v>92</v>
      </c>
      <c r="AE230" s="144">
        <f t="shared" si="378"/>
        <v>92</v>
      </c>
      <c r="AF230" s="144">
        <v>0</v>
      </c>
      <c r="AG230" s="144">
        <v>0</v>
      </c>
      <c r="AH230" s="144">
        <v>0</v>
      </c>
      <c r="AI230" s="144">
        <v>0</v>
      </c>
      <c r="AJ230" s="144">
        <v>0</v>
      </c>
    </row>
    <row r="231" spans="1:36" s="11" customFormat="1" ht="16.350000000000001" customHeight="1">
      <c r="A231" s="308" t="s">
        <v>237</v>
      </c>
      <c r="B231" s="333"/>
      <c r="C231" s="57" t="s">
        <v>351</v>
      </c>
      <c r="D231" s="53">
        <f>'[6]마을별 용수수요량'!D231</f>
        <v>24</v>
      </c>
      <c r="E231" s="53">
        <f>'[6]마을별 용수수요량'!E231</f>
        <v>1813</v>
      </c>
      <c r="F231" s="53"/>
      <c r="G231" s="53"/>
      <c r="H231" s="53">
        <v>31</v>
      </c>
      <c r="I231" s="53">
        <v>74</v>
      </c>
      <c r="J231" s="53">
        <f t="shared" si="370"/>
        <v>31</v>
      </c>
      <c r="K231" s="53">
        <f t="shared" si="379"/>
        <v>75</v>
      </c>
      <c r="L231" s="54" t="s">
        <v>804</v>
      </c>
      <c r="M231" s="54" t="s">
        <v>757</v>
      </c>
      <c r="N231" s="54" t="s">
        <v>1245</v>
      </c>
      <c r="O231" s="278" t="s">
        <v>1384</v>
      </c>
      <c r="P231" s="55">
        <v>2015</v>
      </c>
      <c r="Q231" s="163" t="str">
        <f t="shared" si="376"/>
        <v>지방</v>
      </c>
      <c r="R231" s="163" t="str">
        <f t="shared" ref="R231:U231" si="386">Q231</f>
        <v>지방</v>
      </c>
      <c r="S231" s="163" t="str">
        <f t="shared" si="386"/>
        <v>지방</v>
      </c>
      <c r="T231" s="163" t="str">
        <f t="shared" si="386"/>
        <v>지방</v>
      </c>
      <c r="U231" s="163" t="str">
        <f t="shared" si="386"/>
        <v>지방</v>
      </c>
      <c r="V231" s="135">
        <f t="shared" si="356"/>
        <v>75</v>
      </c>
      <c r="W231" s="135">
        <f t="shared" si="357"/>
        <v>72</v>
      </c>
      <c r="X231" s="135">
        <f t="shared" si="358"/>
        <v>72</v>
      </c>
      <c r="Y231" s="135">
        <f t="shared" si="359"/>
        <v>71</v>
      </c>
      <c r="Z231" s="136">
        <f t="shared" si="360"/>
        <v>71</v>
      </c>
      <c r="AA231" s="144">
        <f t="shared" si="354"/>
        <v>75</v>
      </c>
      <c r="AB231" s="145">
        <f t="shared" si="378"/>
        <v>72</v>
      </c>
      <c r="AC231" s="145">
        <f t="shared" si="378"/>
        <v>72</v>
      </c>
      <c r="AD231" s="145">
        <f t="shared" si="378"/>
        <v>71</v>
      </c>
      <c r="AE231" s="144">
        <f t="shared" si="378"/>
        <v>71</v>
      </c>
      <c r="AF231" s="144">
        <v>0</v>
      </c>
      <c r="AG231" s="144">
        <v>0</v>
      </c>
      <c r="AH231" s="144">
        <v>0</v>
      </c>
      <c r="AI231" s="144">
        <v>0</v>
      </c>
      <c r="AJ231" s="144">
        <v>0</v>
      </c>
    </row>
    <row r="232" spans="1:36" s="11" customFormat="1" ht="16.350000000000001" customHeight="1">
      <c r="A232" s="308" t="s">
        <v>237</v>
      </c>
      <c r="B232" s="57" t="s">
        <v>352</v>
      </c>
      <c r="C232" s="57" t="s">
        <v>353</v>
      </c>
      <c r="D232" s="53">
        <f>'[6]마을별 용수수요량'!D232</f>
        <v>53</v>
      </c>
      <c r="E232" s="53">
        <f>'[6]마을별 용수수요량'!E232</f>
        <v>838</v>
      </c>
      <c r="F232" s="53"/>
      <c r="G232" s="53"/>
      <c r="H232" s="53">
        <v>79</v>
      </c>
      <c r="I232" s="53">
        <v>154</v>
      </c>
      <c r="J232" s="53">
        <f t="shared" si="370"/>
        <v>79</v>
      </c>
      <c r="K232" s="53">
        <f t="shared" si="379"/>
        <v>157</v>
      </c>
      <c r="L232" s="54" t="s">
        <v>804</v>
      </c>
      <c r="M232" s="54" t="s">
        <v>757</v>
      </c>
      <c r="N232" s="54" t="s">
        <v>774</v>
      </c>
      <c r="O232" s="278" t="s">
        <v>1387</v>
      </c>
      <c r="P232" s="55">
        <v>2015</v>
      </c>
      <c r="Q232" s="163" t="str">
        <f t="shared" si="376"/>
        <v>지방</v>
      </c>
      <c r="R232" s="163" t="str">
        <f t="shared" ref="R232:U232" si="387">Q232</f>
        <v>지방</v>
      </c>
      <c r="S232" s="163" t="str">
        <f t="shared" si="387"/>
        <v>지방</v>
      </c>
      <c r="T232" s="163" t="str">
        <f t="shared" si="387"/>
        <v>지방</v>
      </c>
      <c r="U232" s="163" t="str">
        <f t="shared" si="387"/>
        <v>지방</v>
      </c>
      <c r="V232" s="135">
        <f t="shared" si="356"/>
        <v>157</v>
      </c>
      <c r="W232" s="135">
        <f t="shared" si="357"/>
        <v>151</v>
      </c>
      <c r="X232" s="135">
        <f t="shared" si="358"/>
        <v>150</v>
      </c>
      <c r="Y232" s="135">
        <f t="shared" si="359"/>
        <v>150</v>
      </c>
      <c r="Z232" s="136">
        <f t="shared" si="360"/>
        <v>148</v>
      </c>
      <c r="AA232" s="144">
        <f t="shared" si="354"/>
        <v>157</v>
      </c>
      <c r="AB232" s="145">
        <f t="shared" si="378"/>
        <v>151</v>
      </c>
      <c r="AC232" s="145">
        <f t="shared" si="378"/>
        <v>150</v>
      </c>
      <c r="AD232" s="145">
        <f t="shared" si="378"/>
        <v>150</v>
      </c>
      <c r="AE232" s="144">
        <f t="shared" si="378"/>
        <v>148</v>
      </c>
      <c r="AF232" s="144">
        <v>0</v>
      </c>
      <c r="AG232" s="144">
        <v>0</v>
      </c>
      <c r="AH232" s="144">
        <v>0</v>
      </c>
      <c r="AI232" s="144">
        <v>0</v>
      </c>
      <c r="AJ232" s="144">
        <v>0</v>
      </c>
    </row>
    <row r="233" spans="1:36" s="11" customFormat="1" ht="16.350000000000001" customHeight="1">
      <c r="A233" s="308" t="s">
        <v>237</v>
      </c>
      <c r="B233" s="247" t="s">
        <v>354</v>
      </c>
      <c r="C233" s="57" t="s">
        <v>355</v>
      </c>
      <c r="D233" s="53">
        <f>'[6]마을별 용수수요량'!D233</f>
        <v>46</v>
      </c>
      <c r="E233" s="53">
        <f>'[6]마을별 용수수요량'!E233</f>
        <v>10239</v>
      </c>
      <c r="F233" s="53"/>
      <c r="G233" s="53"/>
      <c r="H233" s="53">
        <v>80</v>
      </c>
      <c r="I233" s="53">
        <v>190</v>
      </c>
      <c r="J233" s="53">
        <f t="shared" si="370"/>
        <v>80</v>
      </c>
      <c r="K233" s="53">
        <f t="shared" si="379"/>
        <v>193</v>
      </c>
      <c r="L233" s="54" t="s">
        <v>804</v>
      </c>
      <c r="M233" s="54" t="s">
        <v>757</v>
      </c>
      <c r="N233" s="54" t="s">
        <v>774</v>
      </c>
      <c r="O233" s="278" t="s">
        <v>1387</v>
      </c>
      <c r="P233" s="55">
        <v>2015</v>
      </c>
      <c r="Q233" s="163" t="str">
        <f t="shared" si="376"/>
        <v>지방</v>
      </c>
      <c r="R233" s="163" t="str">
        <f t="shared" ref="R233:U233" si="388">Q233</f>
        <v>지방</v>
      </c>
      <c r="S233" s="163" t="str">
        <f t="shared" si="388"/>
        <v>지방</v>
      </c>
      <c r="T233" s="163" t="str">
        <f t="shared" si="388"/>
        <v>지방</v>
      </c>
      <c r="U233" s="163" t="str">
        <f t="shared" si="388"/>
        <v>지방</v>
      </c>
      <c r="V233" s="135">
        <f t="shared" si="356"/>
        <v>193</v>
      </c>
      <c r="W233" s="135">
        <f t="shared" si="357"/>
        <v>185</v>
      </c>
      <c r="X233" s="135">
        <f t="shared" si="358"/>
        <v>185</v>
      </c>
      <c r="Y233" s="135">
        <f t="shared" si="359"/>
        <v>184</v>
      </c>
      <c r="Z233" s="136">
        <f t="shared" si="360"/>
        <v>182</v>
      </c>
      <c r="AA233" s="144">
        <f t="shared" si="354"/>
        <v>193</v>
      </c>
      <c r="AB233" s="145">
        <f t="shared" si="378"/>
        <v>185</v>
      </c>
      <c r="AC233" s="145">
        <f t="shared" si="378"/>
        <v>185</v>
      </c>
      <c r="AD233" s="145">
        <f t="shared" si="378"/>
        <v>184</v>
      </c>
      <c r="AE233" s="144">
        <f t="shared" si="378"/>
        <v>182</v>
      </c>
      <c r="AF233" s="144">
        <v>0</v>
      </c>
      <c r="AG233" s="144">
        <v>0</v>
      </c>
      <c r="AH233" s="144">
        <v>0</v>
      </c>
      <c r="AI233" s="144">
        <v>0</v>
      </c>
      <c r="AJ233" s="144">
        <v>0</v>
      </c>
    </row>
    <row r="234" spans="1:36" s="11" customFormat="1" ht="16.350000000000001" customHeight="1">
      <c r="A234" s="308" t="s">
        <v>237</v>
      </c>
      <c r="B234" s="333"/>
      <c r="C234" s="57" t="s">
        <v>356</v>
      </c>
      <c r="D234" s="53">
        <f>'[6]마을별 용수수요량'!D234</f>
        <v>79</v>
      </c>
      <c r="E234" s="53">
        <f>'[6]마을별 용수수요량'!E234</f>
        <v>26341</v>
      </c>
      <c r="F234" s="53"/>
      <c r="G234" s="53"/>
      <c r="H234" s="53">
        <v>120</v>
      </c>
      <c r="I234" s="53">
        <v>283</v>
      </c>
      <c r="J234" s="53">
        <f t="shared" si="370"/>
        <v>120</v>
      </c>
      <c r="K234" s="53">
        <f t="shared" si="379"/>
        <v>288</v>
      </c>
      <c r="L234" s="54" t="s">
        <v>804</v>
      </c>
      <c r="M234" s="54" t="s">
        <v>757</v>
      </c>
      <c r="N234" s="54" t="s">
        <v>774</v>
      </c>
      <c r="O234" s="278" t="s">
        <v>1387</v>
      </c>
      <c r="P234" s="55">
        <v>2015</v>
      </c>
      <c r="Q234" s="163" t="str">
        <f t="shared" si="376"/>
        <v>지방</v>
      </c>
      <c r="R234" s="163" t="str">
        <f t="shared" ref="R234:U235" si="389">Q234</f>
        <v>지방</v>
      </c>
      <c r="S234" s="163" t="str">
        <f t="shared" si="389"/>
        <v>지방</v>
      </c>
      <c r="T234" s="163" t="str">
        <f t="shared" si="389"/>
        <v>지방</v>
      </c>
      <c r="U234" s="163" t="str">
        <f t="shared" si="389"/>
        <v>지방</v>
      </c>
      <c r="V234" s="135">
        <f t="shared" si="356"/>
        <v>288</v>
      </c>
      <c r="W234" s="135">
        <f t="shared" si="357"/>
        <v>277</v>
      </c>
      <c r="X234" s="135">
        <f t="shared" si="358"/>
        <v>276</v>
      </c>
      <c r="Y234" s="135">
        <f t="shared" si="359"/>
        <v>275</v>
      </c>
      <c r="Z234" s="136">
        <f t="shared" si="360"/>
        <v>272</v>
      </c>
      <c r="AA234" s="144">
        <f t="shared" si="354"/>
        <v>288</v>
      </c>
      <c r="AB234" s="145">
        <f t="shared" si="378"/>
        <v>277</v>
      </c>
      <c r="AC234" s="145">
        <f t="shared" si="378"/>
        <v>276</v>
      </c>
      <c r="AD234" s="145">
        <f t="shared" si="378"/>
        <v>275</v>
      </c>
      <c r="AE234" s="144">
        <f t="shared" si="378"/>
        <v>272</v>
      </c>
      <c r="AF234" s="144">
        <v>0</v>
      </c>
      <c r="AG234" s="144">
        <v>0</v>
      </c>
      <c r="AH234" s="144">
        <v>0</v>
      </c>
      <c r="AI234" s="144">
        <v>0</v>
      </c>
      <c r="AJ234" s="144">
        <v>0</v>
      </c>
    </row>
    <row r="235" spans="1:36" s="11" customFormat="1" ht="16.350000000000001" customHeight="1">
      <c r="A235" s="308" t="s">
        <v>237</v>
      </c>
      <c r="B235" s="247" t="s">
        <v>357</v>
      </c>
      <c r="C235" s="57" t="s">
        <v>33</v>
      </c>
      <c r="D235" s="53">
        <f>'[6]마을별 용수수요량'!D235</f>
        <v>0</v>
      </c>
      <c r="E235" s="53">
        <f>'[6]마을별 용수수요량'!E235</f>
        <v>0</v>
      </c>
      <c r="F235" s="53"/>
      <c r="G235" s="53"/>
      <c r="H235" s="53">
        <v>33</v>
      </c>
      <c r="I235" s="53">
        <v>73</v>
      </c>
      <c r="J235" s="135">
        <f t="shared" si="370"/>
        <v>33</v>
      </c>
      <c r="K235" s="135">
        <f t="shared" si="379"/>
        <v>74</v>
      </c>
      <c r="L235" s="54" t="s">
        <v>804</v>
      </c>
      <c r="M235" s="54" t="s">
        <v>757</v>
      </c>
      <c r="N235" s="54" t="s">
        <v>774</v>
      </c>
      <c r="O235" s="278" t="s">
        <v>1402</v>
      </c>
      <c r="P235" s="55">
        <v>2020</v>
      </c>
      <c r="Q235" s="54" t="s">
        <v>808</v>
      </c>
      <c r="R235" s="163" t="s">
        <v>804</v>
      </c>
      <c r="S235" s="163" t="str">
        <f t="shared" si="389"/>
        <v>지방</v>
      </c>
      <c r="T235" s="163" t="str">
        <f t="shared" si="389"/>
        <v>지방</v>
      </c>
      <c r="U235" s="163" t="str">
        <f t="shared" si="389"/>
        <v>지방</v>
      </c>
      <c r="V235" s="135">
        <f t="shared" si="356"/>
        <v>74</v>
      </c>
      <c r="W235" s="135">
        <f t="shared" si="357"/>
        <v>71</v>
      </c>
      <c r="X235" s="135">
        <f t="shared" si="358"/>
        <v>71</v>
      </c>
      <c r="Y235" s="135">
        <f t="shared" si="359"/>
        <v>71</v>
      </c>
      <c r="Z235" s="136">
        <f t="shared" si="360"/>
        <v>70</v>
      </c>
      <c r="AA235" s="144">
        <f t="shared" si="354"/>
        <v>74</v>
      </c>
      <c r="AB235" s="145">
        <f t="shared" si="378"/>
        <v>71</v>
      </c>
      <c r="AC235" s="145">
        <f t="shared" si="378"/>
        <v>71</v>
      </c>
      <c r="AD235" s="145">
        <f t="shared" si="378"/>
        <v>71</v>
      </c>
      <c r="AE235" s="144">
        <f t="shared" si="378"/>
        <v>70</v>
      </c>
      <c r="AF235" s="144">
        <v>0</v>
      </c>
      <c r="AG235" s="144">
        <v>0</v>
      </c>
      <c r="AH235" s="144">
        <v>0</v>
      </c>
      <c r="AI235" s="144">
        <v>0</v>
      </c>
      <c r="AJ235" s="144">
        <v>0</v>
      </c>
    </row>
    <row r="236" spans="1:36" s="11" customFormat="1" ht="16.350000000000001" customHeight="1">
      <c r="A236" s="309" t="s">
        <v>237</v>
      </c>
      <c r="B236" s="335"/>
      <c r="C236" s="58" t="s">
        <v>358</v>
      </c>
      <c r="D236" s="56">
        <f>'[6]마을별 용수수요량'!D236</f>
        <v>0</v>
      </c>
      <c r="E236" s="56">
        <f>'[6]마을별 용수수요량'!E236</f>
        <v>0</v>
      </c>
      <c r="F236" s="56"/>
      <c r="G236" s="56"/>
      <c r="H236" s="56">
        <v>35</v>
      </c>
      <c r="I236" s="56">
        <v>75</v>
      </c>
      <c r="J236" s="147">
        <f t="shared" si="370"/>
        <v>35</v>
      </c>
      <c r="K236" s="147">
        <f t="shared" si="379"/>
        <v>76</v>
      </c>
      <c r="L236" s="63" t="s">
        <v>804</v>
      </c>
      <c r="M236" s="63" t="s">
        <v>757</v>
      </c>
      <c r="N236" s="63" t="s">
        <v>774</v>
      </c>
      <c r="O236" s="298" t="s">
        <v>1401</v>
      </c>
      <c r="P236" s="64">
        <v>2020</v>
      </c>
      <c r="Q236" s="63" t="s">
        <v>808</v>
      </c>
      <c r="R236" s="166" t="s">
        <v>804</v>
      </c>
      <c r="S236" s="166" t="str">
        <f t="shared" ref="S236:U236" si="390">R236</f>
        <v>지방</v>
      </c>
      <c r="T236" s="166" t="str">
        <f t="shared" si="390"/>
        <v>지방</v>
      </c>
      <c r="U236" s="166" t="str">
        <f t="shared" si="390"/>
        <v>지방</v>
      </c>
      <c r="V236" s="147">
        <f t="shared" si="356"/>
        <v>76</v>
      </c>
      <c r="W236" s="147">
        <f t="shared" si="357"/>
        <v>73</v>
      </c>
      <c r="X236" s="147">
        <f t="shared" si="358"/>
        <v>73</v>
      </c>
      <c r="Y236" s="147">
        <f t="shared" si="359"/>
        <v>72</v>
      </c>
      <c r="Z236" s="148">
        <f t="shared" si="360"/>
        <v>72</v>
      </c>
      <c r="AA236" s="144">
        <f t="shared" si="354"/>
        <v>76</v>
      </c>
      <c r="AB236" s="145">
        <f t="shared" si="378"/>
        <v>73</v>
      </c>
      <c r="AC236" s="145">
        <f t="shared" si="378"/>
        <v>73</v>
      </c>
      <c r="AD236" s="145">
        <f t="shared" si="378"/>
        <v>72</v>
      </c>
      <c r="AE236" s="144">
        <f t="shared" si="378"/>
        <v>72</v>
      </c>
      <c r="AF236" s="144">
        <v>0</v>
      </c>
      <c r="AG236" s="144">
        <v>0</v>
      </c>
      <c r="AH236" s="144">
        <v>0</v>
      </c>
      <c r="AI236" s="144">
        <v>0</v>
      </c>
      <c r="AJ236" s="144">
        <v>0</v>
      </c>
    </row>
    <row r="237" spans="1:36" s="11" customFormat="1" ht="16.350000000000001" customHeight="1">
      <c r="A237" s="323" t="s">
        <v>1458</v>
      </c>
      <c r="B237" s="336" t="s">
        <v>359</v>
      </c>
      <c r="C237" s="321" t="s">
        <v>1163</v>
      </c>
      <c r="D237" s="314">
        <f>'[6]마을별 용수수요량'!D237</f>
        <v>0</v>
      </c>
      <c r="E237" s="314">
        <f>'[6]마을별 용수수요량'!E237</f>
        <v>0</v>
      </c>
      <c r="F237" s="314"/>
      <c r="G237" s="314"/>
      <c r="H237" s="314">
        <v>25</v>
      </c>
      <c r="I237" s="314">
        <v>57</v>
      </c>
      <c r="J237" s="315">
        <f t="shared" si="370"/>
        <v>25</v>
      </c>
      <c r="K237" s="315">
        <f t="shared" si="379"/>
        <v>58</v>
      </c>
      <c r="L237" s="316" t="s">
        <v>804</v>
      </c>
      <c r="M237" s="316" t="s">
        <v>757</v>
      </c>
      <c r="N237" s="316" t="s">
        <v>774</v>
      </c>
      <c r="O237" s="317" t="s">
        <v>1401</v>
      </c>
      <c r="P237" s="318">
        <v>2020</v>
      </c>
      <c r="Q237" s="316" t="s">
        <v>808</v>
      </c>
      <c r="R237" s="319" t="s">
        <v>804</v>
      </c>
      <c r="S237" s="319" t="str">
        <f t="shared" ref="S237:U237" si="391">R237</f>
        <v>지방</v>
      </c>
      <c r="T237" s="319" t="str">
        <f t="shared" si="391"/>
        <v>지방</v>
      </c>
      <c r="U237" s="319" t="str">
        <f t="shared" si="391"/>
        <v>지방</v>
      </c>
      <c r="V237" s="315">
        <f t="shared" si="356"/>
        <v>58</v>
      </c>
      <c r="W237" s="315">
        <f t="shared" si="357"/>
        <v>56</v>
      </c>
      <c r="X237" s="315">
        <f t="shared" si="358"/>
        <v>55</v>
      </c>
      <c r="Y237" s="315">
        <f t="shared" si="359"/>
        <v>55</v>
      </c>
      <c r="Z237" s="320">
        <f t="shared" si="360"/>
        <v>55</v>
      </c>
      <c r="AA237" s="144">
        <f t="shared" si="354"/>
        <v>58</v>
      </c>
      <c r="AB237" s="145">
        <f t="shared" si="378"/>
        <v>56</v>
      </c>
      <c r="AC237" s="145">
        <f t="shared" si="378"/>
        <v>55</v>
      </c>
      <c r="AD237" s="145">
        <f t="shared" si="378"/>
        <v>55</v>
      </c>
      <c r="AE237" s="144">
        <f t="shared" si="378"/>
        <v>55</v>
      </c>
      <c r="AF237" s="144">
        <v>0</v>
      </c>
      <c r="AG237" s="144">
        <v>0</v>
      </c>
      <c r="AH237" s="144">
        <v>0</v>
      </c>
      <c r="AI237" s="144">
        <v>0</v>
      </c>
      <c r="AJ237" s="144">
        <v>0</v>
      </c>
    </row>
    <row r="238" spans="1:36" s="11" customFormat="1" ht="16.350000000000001" customHeight="1">
      <c r="A238" s="308" t="s">
        <v>1458</v>
      </c>
      <c r="B238" s="333"/>
      <c r="C238" s="324" t="s">
        <v>1164</v>
      </c>
      <c r="D238" s="53">
        <f>'[6]마을별 용수수요량'!D238</f>
        <v>0</v>
      </c>
      <c r="E238" s="53">
        <f>'[6]마을별 용수수요량'!E238</f>
        <v>0</v>
      </c>
      <c r="F238" s="53"/>
      <c r="G238" s="53"/>
      <c r="H238" s="53">
        <v>22</v>
      </c>
      <c r="I238" s="53">
        <v>47</v>
      </c>
      <c r="J238" s="135">
        <f>H238</f>
        <v>22</v>
      </c>
      <c r="K238" s="135">
        <f>ROUND($K$223*I238/$I$223,0)</f>
        <v>48</v>
      </c>
      <c r="L238" s="54" t="s">
        <v>804</v>
      </c>
      <c r="M238" s="54" t="s">
        <v>757</v>
      </c>
      <c r="N238" s="54" t="s">
        <v>774</v>
      </c>
      <c r="O238" s="278" t="s">
        <v>1401</v>
      </c>
      <c r="P238" s="55">
        <v>2025</v>
      </c>
      <c r="Q238" s="54" t="s">
        <v>808</v>
      </c>
      <c r="R238" s="163" t="str">
        <f>Q238</f>
        <v>소규모</v>
      </c>
      <c r="S238" s="163" t="s">
        <v>1464</v>
      </c>
      <c r="T238" s="163" t="str">
        <f t="shared" ref="T238:U238" si="392">S238</f>
        <v>지방</v>
      </c>
      <c r="U238" s="163" t="str">
        <f t="shared" si="392"/>
        <v>지방</v>
      </c>
      <c r="V238" s="135">
        <f t="shared" si="356"/>
        <v>48</v>
      </c>
      <c r="W238" s="135">
        <f t="shared" si="357"/>
        <v>46</v>
      </c>
      <c r="X238" s="135">
        <f t="shared" si="358"/>
        <v>46</v>
      </c>
      <c r="Y238" s="135">
        <f t="shared" si="359"/>
        <v>46</v>
      </c>
      <c r="Z238" s="136">
        <f t="shared" si="360"/>
        <v>45</v>
      </c>
      <c r="AA238" s="144">
        <f t="shared" si="354"/>
        <v>48</v>
      </c>
      <c r="AB238" s="145">
        <f t="shared" si="378"/>
        <v>46</v>
      </c>
      <c r="AC238" s="145">
        <f t="shared" si="378"/>
        <v>46</v>
      </c>
      <c r="AD238" s="145">
        <f t="shared" si="378"/>
        <v>46</v>
      </c>
      <c r="AE238" s="144">
        <f t="shared" si="378"/>
        <v>45</v>
      </c>
      <c r="AF238" s="144">
        <v>0</v>
      </c>
      <c r="AG238" s="144">
        <v>0</v>
      </c>
      <c r="AH238" s="144">
        <v>0</v>
      </c>
      <c r="AI238" s="144">
        <v>0</v>
      </c>
      <c r="AJ238" s="144">
        <v>0</v>
      </c>
    </row>
    <row r="239" spans="1:36" s="11" customFormat="1" ht="16.350000000000001" customHeight="1">
      <c r="A239" s="308" t="s">
        <v>237</v>
      </c>
      <c r="B239" s="247" t="s">
        <v>360</v>
      </c>
      <c r="C239" s="324" t="s">
        <v>361</v>
      </c>
      <c r="D239" s="53">
        <f>'[6]마을별 용수수요량'!D239</f>
        <v>0</v>
      </c>
      <c r="E239" s="53">
        <f>'[6]마을별 용수수요량'!E239</f>
        <v>0</v>
      </c>
      <c r="F239" s="53"/>
      <c r="G239" s="53"/>
      <c r="H239" s="53">
        <v>47</v>
      </c>
      <c r="I239" s="53">
        <v>117</v>
      </c>
      <c r="J239" s="135">
        <f t="shared" si="370"/>
        <v>47</v>
      </c>
      <c r="K239" s="135">
        <f t="shared" si="379"/>
        <v>119</v>
      </c>
      <c r="L239" s="54" t="s">
        <v>804</v>
      </c>
      <c r="M239" s="54" t="s">
        <v>757</v>
      </c>
      <c r="N239" s="54" t="s">
        <v>774</v>
      </c>
      <c r="O239" s="278" t="s">
        <v>1401</v>
      </c>
      <c r="P239" s="55">
        <v>2020</v>
      </c>
      <c r="Q239" s="54" t="s">
        <v>807</v>
      </c>
      <c r="R239" s="163" t="s">
        <v>804</v>
      </c>
      <c r="S239" s="163" t="str">
        <f t="shared" ref="S239:U239" si="393">R239</f>
        <v>지방</v>
      </c>
      <c r="T239" s="163" t="str">
        <f t="shared" si="393"/>
        <v>지방</v>
      </c>
      <c r="U239" s="163" t="str">
        <f t="shared" si="393"/>
        <v>지방</v>
      </c>
      <c r="V239" s="135">
        <f t="shared" si="356"/>
        <v>119</v>
      </c>
      <c r="W239" s="135">
        <f t="shared" si="357"/>
        <v>114</v>
      </c>
      <c r="X239" s="135">
        <f t="shared" si="358"/>
        <v>114</v>
      </c>
      <c r="Y239" s="135">
        <f t="shared" si="359"/>
        <v>113</v>
      </c>
      <c r="Z239" s="136">
        <f t="shared" si="360"/>
        <v>112</v>
      </c>
      <c r="AA239" s="144">
        <f t="shared" si="354"/>
        <v>119</v>
      </c>
      <c r="AB239" s="145">
        <f t="shared" si="378"/>
        <v>114</v>
      </c>
      <c r="AC239" s="145">
        <f t="shared" si="378"/>
        <v>114</v>
      </c>
      <c r="AD239" s="145">
        <f t="shared" si="378"/>
        <v>113</v>
      </c>
      <c r="AE239" s="144">
        <f t="shared" si="378"/>
        <v>112</v>
      </c>
      <c r="AF239" s="144">
        <v>0</v>
      </c>
      <c r="AG239" s="144">
        <v>0</v>
      </c>
      <c r="AH239" s="144">
        <v>0</v>
      </c>
      <c r="AI239" s="144">
        <v>0</v>
      </c>
      <c r="AJ239" s="144">
        <v>0</v>
      </c>
    </row>
    <row r="240" spans="1:36" s="11" customFormat="1" ht="16.350000000000001" customHeight="1">
      <c r="A240" s="308" t="s">
        <v>237</v>
      </c>
      <c r="B240" s="333"/>
      <c r="C240" s="324" t="s">
        <v>362</v>
      </c>
      <c r="D240" s="53">
        <f>'[6]마을별 용수수요량'!D240</f>
        <v>0</v>
      </c>
      <c r="E240" s="53">
        <f>'[6]마을별 용수수요량'!E240</f>
        <v>0</v>
      </c>
      <c r="F240" s="53"/>
      <c r="G240" s="53"/>
      <c r="H240" s="53">
        <v>54</v>
      </c>
      <c r="I240" s="53">
        <v>140</v>
      </c>
      <c r="J240" s="135">
        <f t="shared" si="370"/>
        <v>54</v>
      </c>
      <c r="K240" s="135">
        <f t="shared" si="379"/>
        <v>142</v>
      </c>
      <c r="L240" s="54" t="s">
        <v>804</v>
      </c>
      <c r="M240" s="54" t="s">
        <v>757</v>
      </c>
      <c r="N240" s="54" t="s">
        <v>774</v>
      </c>
      <c r="O240" s="278" t="s">
        <v>1401</v>
      </c>
      <c r="P240" s="55">
        <v>2020</v>
      </c>
      <c r="Q240" s="54" t="s">
        <v>807</v>
      </c>
      <c r="R240" s="163" t="s">
        <v>804</v>
      </c>
      <c r="S240" s="163" t="str">
        <f t="shared" ref="S240:U240" si="394">R240</f>
        <v>지방</v>
      </c>
      <c r="T240" s="163" t="str">
        <f t="shared" si="394"/>
        <v>지방</v>
      </c>
      <c r="U240" s="163" t="str">
        <f t="shared" si="394"/>
        <v>지방</v>
      </c>
      <c r="V240" s="135">
        <f t="shared" si="356"/>
        <v>142</v>
      </c>
      <c r="W240" s="135">
        <f t="shared" si="357"/>
        <v>136</v>
      </c>
      <c r="X240" s="135">
        <f t="shared" si="358"/>
        <v>136</v>
      </c>
      <c r="Y240" s="135">
        <f t="shared" si="359"/>
        <v>135</v>
      </c>
      <c r="Z240" s="136">
        <f t="shared" si="360"/>
        <v>134</v>
      </c>
      <c r="AA240" s="144">
        <f t="shared" si="354"/>
        <v>142</v>
      </c>
      <c r="AB240" s="145">
        <f t="shared" si="378"/>
        <v>136</v>
      </c>
      <c r="AC240" s="145">
        <f t="shared" si="378"/>
        <v>136</v>
      </c>
      <c r="AD240" s="145">
        <f t="shared" si="378"/>
        <v>135</v>
      </c>
      <c r="AE240" s="144">
        <f t="shared" si="378"/>
        <v>134</v>
      </c>
      <c r="AF240" s="144">
        <v>0</v>
      </c>
      <c r="AG240" s="144">
        <v>0</v>
      </c>
      <c r="AH240" s="144">
        <v>0</v>
      </c>
      <c r="AI240" s="144">
        <v>0</v>
      </c>
      <c r="AJ240" s="144">
        <v>0</v>
      </c>
    </row>
    <row r="241" spans="1:36" s="11" customFormat="1" ht="16.350000000000001" customHeight="1">
      <c r="A241" s="308" t="s">
        <v>237</v>
      </c>
      <c r="B241" s="247" t="s">
        <v>363</v>
      </c>
      <c r="C241" s="324" t="s">
        <v>364</v>
      </c>
      <c r="D241" s="53">
        <f>'[6]마을별 용수수요량'!D241</f>
        <v>0</v>
      </c>
      <c r="E241" s="53">
        <f>'[6]마을별 용수수요량'!E241</f>
        <v>0</v>
      </c>
      <c r="F241" s="53"/>
      <c r="G241" s="53"/>
      <c r="H241" s="53">
        <v>44</v>
      </c>
      <c r="I241" s="53">
        <v>106</v>
      </c>
      <c r="J241" s="135">
        <f t="shared" si="370"/>
        <v>44</v>
      </c>
      <c r="K241" s="135">
        <f t="shared" si="379"/>
        <v>108</v>
      </c>
      <c r="L241" s="54" t="s">
        <v>804</v>
      </c>
      <c r="M241" s="54" t="s">
        <v>757</v>
      </c>
      <c r="N241" s="54" t="s">
        <v>774</v>
      </c>
      <c r="O241" s="278" t="s">
        <v>1401</v>
      </c>
      <c r="P241" s="55">
        <v>2020</v>
      </c>
      <c r="Q241" s="54" t="s">
        <v>807</v>
      </c>
      <c r="R241" s="163" t="s">
        <v>804</v>
      </c>
      <c r="S241" s="163" t="str">
        <f t="shared" ref="S241:U241" si="395">R241</f>
        <v>지방</v>
      </c>
      <c r="T241" s="163" t="str">
        <f t="shared" si="395"/>
        <v>지방</v>
      </c>
      <c r="U241" s="163" t="str">
        <f t="shared" si="395"/>
        <v>지방</v>
      </c>
      <c r="V241" s="135">
        <f t="shared" si="356"/>
        <v>108</v>
      </c>
      <c r="W241" s="135">
        <f t="shared" si="357"/>
        <v>104</v>
      </c>
      <c r="X241" s="135">
        <f t="shared" si="358"/>
        <v>103</v>
      </c>
      <c r="Y241" s="135">
        <f t="shared" si="359"/>
        <v>103</v>
      </c>
      <c r="Z241" s="136">
        <f t="shared" si="360"/>
        <v>102</v>
      </c>
      <c r="AA241" s="144">
        <f t="shared" si="354"/>
        <v>108</v>
      </c>
      <c r="AB241" s="145">
        <f t="shared" si="378"/>
        <v>104</v>
      </c>
      <c r="AC241" s="145">
        <f t="shared" si="378"/>
        <v>103</v>
      </c>
      <c r="AD241" s="145">
        <f t="shared" si="378"/>
        <v>103</v>
      </c>
      <c r="AE241" s="144">
        <f t="shared" si="378"/>
        <v>102</v>
      </c>
      <c r="AF241" s="144">
        <v>0</v>
      </c>
      <c r="AG241" s="144">
        <v>0</v>
      </c>
      <c r="AH241" s="144">
        <v>0</v>
      </c>
      <c r="AI241" s="144">
        <v>0</v>
      </c>
      <c r="AJ241" s="144">
        <v>0</v>
      </c>
    </row>
    <row r="242" spans="1:36" s="11" customFormat="1" ht="16.350000000000001" customHeight="1">
      <c r="A242" s="308" t="s">
        <v>237</v>
      </c>
      <c r="B242" s="333"/>
      <c r="C242" s="324" t="s">
        <v>365</v>
      </c>
      <c r="D242" s="53">
        <f>'[6]마을별 용수수요량'!D242</f>
        <v>0</v>
      </c>
      <c r="E242" s="53">
        <f>'[6]마을별 용수수요량'!E242</f>
        <v>0</v>
      </c>
      <c r="F242" s="53"/>
      <c r="G242" s="53"/>
      <c r="H242" s="53">
        <v>48</v>
      </c>
      <c r="I242" s="53">
        <v>93</v>
      </c>
      <c r="J242" s="135">
        <f t="shared" si="370"/>
        <v>48</v>
      </c>
      <c r="K242" s="135">
        <f t="shared" si="379"/>
        <v>95</v>
      </c>
      <c r="L242" s="54" t="s">
        <v>804</v>
      </c>
      <c r="M242" s="54" t="s">
        <v>757</v>
      </c>
      <c r="N242" s="54" t="s">
        <v>774</v>
      </c>
      <c r="O242" s="278" t="s">
        <v>1401</v>
      </c>
      <c r="P242" s="55">
        <v>2025</v>
      </c>
      <c r="Q242" s="54" t="s">
        <v>808</v>
      </c>
      <c r="R242" s="163" t="str">
        <f>Q242</f>
        <v>소규모</v>
      </c>
      <c r="S242" s="163" t="s">
        <v>1464</v>
      </c>
      <c r="T242" s="163" t="str">
        <f t="shared" ref="T242:U242" si="396">S242</f>
        <v>지방</v>
      </c>
      <c r="U242" s="163" t="str">
        <f t="shared" si="396"/>
        <v>지방</v>
      </c>
      <c r="V242" s="135">
        <f t="shared" si="356"/>
        <v>95</v>
      </c>
      <c r="W242" s="135">
        <f t="shared" si="357"/>
        <v>91</v>
      </c>
      <c r="X242" s="135">
        <f t="shared" si="358"/>
        <v>91</v>
      </c>
      <c r="Y242" s="135">
        <f t="shared" si="359"/>
        <v>91</v>
      </c>
      <c r="Z242" s="136">
        <f t="shared" si="360"/>
        <v>90</v>
      </c>
      <c r="AA242" s="144">
        <f t="shared" si="354"/>
        <v>95</v>
      </c>
      <c r="AB242" s="145">
        <f t="shared" si="378"/>
        <v>91</v>
      </c>
      <c r="AC242" s="145">
        <f t="shared" si="378"/>
        <v>91</v>
      </c>
      <c r="AD242" s="145">
        <f t="shared" si="378"/>
        <v>91</v>
      </c>
      <c r="AE242" s="144">
        <f t="shared" si="378"/>
        <v>90</v>
      </c>
      <c r="AF242" s="144">
        <v>0</v>
      </c>
      <c r="AG242" s="144">
        <v>0</v>
      </c>
      <c r="AH242" s="144">
        <v>0</v>
      </c>
      <c r="AI242" s="144">
        <v>0</v>
      </c>
      <c r="AJ242" s="144">
        <v>0</v>
      </c>
    </row>
    <row r="243" spans="1:36" s="11" customFormat="1" ht="16.350000000000001" customHeight="1">
      <c r="A243" s="308" t="s">
        <v>237</v>
      </c>
      <c r="B243" s="57" t="s">
        <v>366</v>
      </c>
      <c r="C243" s="324" t="s">
        <v>367</v>
      </c>
      <c r="D243" s="53">
        <f>'[6]마을별 용수수요량'!D243</f>
        <v>0</v>
      </c>
      <c r="E243" s="53">
        <f>'[6]마을별 용수수요량'!E243</f>
        <v>0</v>
      </c>
      <c r="F243" s="53"/>
      <c r="G243" s="53"/>
      <c r="H243" s="53">
        <v>67</v>
      </c>
      <c r="I243" s="53">
        <v>128</v>
      </c>
      <c r="J243" s="135">
        <f t="shared" si="370"/>
        <v>67</v>
      </c>
      <c r="K243" s="135">
        <f t="shared" si="379"/>
        <v>130</v>
      </c>
      <c r="L243" s="54" t="s">
        <v>804</v>
      </c>
      <c r="M243" s="54" t="s">
        <v>757</v>
      </c>
      <c r="N243" s="54" t="s">
        <v>774</v>
      </c>
      <c r="O243" s="278" t="s">
        <v>1401</v>
      </c>
      <c r="P243" s="55">
        <v>2025</v>
      </c>
      <c r="Q243" s="54" t="s">
        <v>807</v>
      </c>
      <c r="R243" s="163" t="str">
        <f>Q243</f>
        <v>마을</v>
      </c>
      <c r="S243" s="163" t="s">
        <v>1464</v>
      </c>
      <c r="T243" s="163" t="str">
        <f t="shared" ref="T243:U243" si="397">S243</f>
        <v>지방</v>
      </c>
      <c r="U243" s="163" t="str">
        <f t="shared" si="397"/>
        <v>지방</v>
      </c>
      <c r="V243" s="135">
        <f t="shared" si="356"/>
        <v>130</v>
      </c>
      <c r="W243" s="135">
        <f t="shared" si="357"/>
        <v>125</v>
      </c>
      <c r="X243" s="135">
        <f t="shared" si="358"/>
        <v>124</v>
      </c>
      <c r="Y243" s="135">
        <f t="shared" si="359"/>
        <v>124</v>
      </c>
      <c r="Z243" s="136">
        <f t="shared" si="360"/>
        <v>123</v>
      </c>
      <c r="AA243" s="144">
        <f t="shared" si="354"/>
        <v>130</v>
      </c>
      <c r="AB243" s="145">
        <f t="shared" si="378"/>
        <v>125</v>
      </c>
      <c r="AC243" s="145">
        <f t="shared" si="378"/>
        <v>124</v>
      </c>
      <c r="AD243" s="145">
        <f t="shared" si="378"/>
        <v>124</v>
      </c>
      <c r="AE243" s="144">
        <f t="shared" si="378"/>
        <v>123</v>
      </c>
      <c r="AF243" s="144">
        <v>0</v>
      </c>
      <c r="AG243" s="144">
        <v>0</v>
      </c>
      <c r="AH243" s="144">
        <v>0</v>
      </c>
      <c r="AI243" s="144">
        <v>0</v>
      </c>
      <c r="AJ243" s="144">
        <v>0</v>
      </c>
    </row>
    <row r="244" spans="1:36" s="11" customFormat="1" ht="16.350000000000001" customHeight="1">
      <c r="A244" s="308" t="s">
        <v>237</v>
      </c>
      <c r="B244" s="247" t="s">
        <v>368</v>
      </c>
      <c r="C244" s="324" t="s">
        <v>690</v>
      </c>
      <c r="D244" s="53">
        <f>'[6]마을별 용수수요량'!D244</f>
        <v>0</v>
      </c>
      <c r="E244" s="53">
        <f>'[6]마을별 용수수요량'!E244</f>
        <v>0</v>
      </c>
      <c r="F244" s="53"/>
      <c r="G244" s="53"/>
      <c r="H244" s="53">
        <v>96</v>
      </c>
      <c r="I244" s="53">
        <v>188</v>
      </c>
      <c r="J244" s="135">
        <f t="shared" si="370"/>
        <v>96</v>
      </c>
      <c r="K244" s="135">
        <f t="shared" si="379"/>
        <v>191</v>
      </c>
      <c r="L244" s="54" t="s">
        <v>804</v>
      </c>
      <c r="M244" s="54" t="s">
        <v>757</v>
      </c>
      <c r="N244" s="54" t="s">
        <v>774</v>
      </c>
      <c r="O244" s="278" t="s">
        <v>1401</v>
      </c>
      <c r="P244" s="55">
        <v>2020</v>
      </c>
      <c r="Q244" s="54" t="s">
        <v>807</v>
      </c>
      <c r="R244" s="163" t="s">
        <v>804</v>
      </c>
      <c r="S244" s="163" t="str">
        <f t="shared" ref="S244:U244" si="398">R244</f>
        <v>지방</v>
      </c>
      <c r="T244" s="163" t="str">
        <f t="shared" si="398"/>
        <v>지방</v>
      </c>
      <c r="U244" s="163" t="str">
        <f t="shared" si="398"/>
        <v>지방</v>
      </c>
      <c r="V244" s="135">
        <f t="shared" si="356"/>
        <v>191</v>
      </c>
      <c r="W244" s="135">
        <f t="shared" si="357"/>
        <v>183</v>
      </c>
      <c r="X244" s="135">
        <f t="shared" si="358"/>
        <v>183</v>
      </c>
      <c r="Y244" s="135">
        <f t="shared" si="359"/>
        <v>182</v>
      </c>
      <c r="Z244" s="136">
        <f t="shared" si="360"/>
        <v>181</v>
      </c>
      <c r="AA244" s="144">
        <f t="shared" si="354"/>
        <v>191</v>
      </c>
      <c r="AB244" s="145">
        <f t="shared" si="378"/>
        <v>183</v>
      </c>
      <c r="AC244" s="145">
        <f t="shared" si="378"/>
        <v>183</v>
      </c>
      <c r="AD244" s="145">
        <f t="shared" si="378"/>
        <v>182</v>
      </c>
      <c r="AE244" s="144">
        <f t="shared" si="378"/>
        <v>181</v>
      </c>
      <c r="AF244" s="144">
        <v>0</v>
      </c>
      <c r="AG244" s="144">
        <v>0</v>
      </c>
      <c r="AH244" s="144">
        <v>0</v>
      </c>
      <c r="AI244" s="144">
        <v>0</v>
      </c>
      <c r="AJ244" s="144">
        <v>0</v>
      </c>
    </row>
    <row r="245" spans="1:36" s="11" customFormat="1" ht="16.350000000000001" customHeight="1">
      <c r="A245" s="308" t="s">
        <v>237</v>
      </c>
      <c r="B245" s="333"/>
      <c r="C245" s="324" t="s">
        <v>369</v>
      </c>
      <c r="D245" s="53">
        <f>'[6]마을별 용수수요량'!D245</f>
        <v>0</v>
      </c>
      <c r="E245" s="53">
        <f>'[6]마을별 용수수요량'!E245</f>
        <v>0</v>
      </c>
      <c r="F245" s="53"/>
      <c r="G245" s="53"/>
      <c r="H245" s="53">
        <v>37</v>
      </c>
      <c r="I245" s="53">
        <v>78</v>
      </c>
      <c r="J245" s="135">
        <f t="shared" si="370"/>
        <v>37</v>
      </c>
      <c r="K245" s="135">
        <f t="shared" si="379"/>
        <v>79</v>
      </c>
      <c r="L245" s="54" t="s">
        <v>804</v>
      </c>
      <c r="M245" s="54" t="s">
        <v>757</v>
      </c>
      <c r="N245" s="54" t="s">
        <v>774</v>
      </c>
      <c r="O245" s="278" t="s">
        <v>1401</v>
      </c>
      <c r="P245" s="55">
        <v>2020</v>
      </c>
      <c r="Q245" s="54" t="s">
        <v>808</v>
      </c>
      <c r="R245" s="163" t="s">
        <v>804</v>
      </c>
      <c r="S245" s="163" t="str">
        <f t="shared" ref="S245:U245" si="399">R245</f>
        <v>지방</v>
      </c>
      <c r="T245" s="163" t="str">
        <f t="shared" si="399"/>
        <v>지방</v>
      </c>
      <c r="U245" s="163" t="str">
        <f t="shared" si="399"/>
        <v>지방</v>
      </c>
      <c r="V245" s="135">
        <f t="shared" si="356"/>
        <v>79</v>
      </c>
      <c r="W245" s="135">
        <f t="shared" si="357"/>
        <v>76</v>
      </c>
      <c r="X245" s="135">
        <f t="shared" si="358"/>
        <v>76</v>
      </c>
      <c r="Y245" s="135">
        <f t="shared" si="359"/>
        <v>75</v>
      </c>
      <c r="Z245" s="136">
        <f t="shared" si="360"/>
        <v>75</v>
      </c>
      <c r="AA245" s="144">
        <f t="shared" si="354"/>
        <v>79</v>
      </c>
      <c r="AB245" s="145">
        <f t="shared" si="378"/>
        <v>76</v>
      </c>
      <c r="AC245" s="145">
        <f t="shared" si="378"/>
        <v>76</v>
      </c>
      <c r="AD245" s="145">
        <f t="shared" si="378"/>
        <v>75</v>
      </c>
      <c r="AE245" s="144">
        <f t="shared" si="378"/>
        <v>75</v>
      </c>
      <c r="AF245" s="144">
        <v>0</v>
      </c>
      <c r="AG245" s="144">
        <v>0</v>
      </c>
      <c r="AH245" s="144">
        <v>0</v>
      </c>
      <c r="AI245" s="144">
        <v>0</v>
      </c>
      <c r="AJ245" s="144">
        <v>0</v>
      </c>
    </row>
    <row r="246" spans="1:36" s="11" customFormat="1" ht="16.350000000000001" customHeight="1">
      <c r="A246" s="308" t="s">
        <v>237</v>
      </c>
      <c r="B246" s="247" t="s">
        <v>370</v>
      </c>
      <c r="C246" s="324" t="s">
        <v>371</v>
      </c>
      <c r="D246" s="53">
        <f>'[6]마을별 용수수요량'!D246</f>
        <v>0</v>
      </c>
      <c r="E246" s="53">
        <f>'[6]마을별 용수수요량'!E246</f>
        <v>0</v>
      </c>
      <c r="F246" s="53"/>
      <c r="G246" s="53"/>
      <c r="H246" s="53">
        <v>38</v>
      </c>
      <c r="I246" s="53">
        <v>70</v>
      </c>
      <c r="J246" s="135">
        <f t="shared" si="370"/>
        <v>38</v>
      </c>
      <c r="K246" s="135">
        <f t="shared" si="379"/>
        <v>71</v>
      </c>
      <c r="L246" s="54" t="s">
        <v>804</v>
      </c>
      <c r="M246" s="54" t="s">
        <v>757</v>
      </c>
      <c r="N246" s="54" t="s">
        <v>774</v>
      </c>
      <c r="O246" s="278" t="s">
        <v>1401</v>
      </c>
      <c r="P246" s="55">
        <v>2020</v>
      </c>
      <c r="Q246" s="54" t="s">
        <v>808</v>
      </c>
      <c r="R246" s="163" t="s">
        <v>804</v>
      </c>
      <c r="S246" s="163" t="str">
        <f t="shared" ref="S246:U246" si="400">R246</f>
        <v>지방</v>
      </c>
      <c r="T246" s="163" t="str">
        <f t="shared" si="400"/>
        <v>지방</v>
      </c>
      <c r="U246" s="163" t="str">
        <f t="shared" si="400"/>
        <v>지방</v>
      </c>
      <c r="V246" s="135">
        <f t="shared" si="356"/>
        <v>71</v>
      </c>
      <c r="W246" s="135">
        <f t="shared" si="357"/>
        <v>68</v>
      </c>
      <c r="X246" s="135">
        <f t="shared" si="358"/>
        <v>68</v>
      </c>
      <c r="Y246" s="135">
        <f t="shared" si="359"/>
        <v>68</v>
      </c>
      <c r="Z246" s="136">
        <f t="shared" si="360"/>
        <v>67</v>
      </c>
      <c r="AA246" s="144">
        <f t="shared" si="354"/>
        <v>71</v>
      </c>
      <c r="AB246" s="145">
        <f t="shared" si="378"/>
        <v>68</v>
      </c>
      <c r="AC246" s="145">
        <f t="shared" si="378"/>
        <v>68</v>
      </c>
      <c r="AD246" s="145">
        <f t="shared" si="378"/>
        <v>68</v>
      </c>
      <c r="AE246" s="144">
        <f t="shared" si="378"/>
        <v>67</v>
      </c>
      <c r="AF246" s="144">
        <v>0</v>
      </c>
      <c r="AG246" s="144">
        <v>0</v>
      </c>
      <c r="AH246" s="144">
        <v>0</v>
      </c>
      <c r="AI246" s="144">
        <v>0</v>
      </c>
      <c r="AJ246" s="144">
        <v>0</v>
      </c>
    </row>
    <row r="247" spans="1:36" s="11" customFormat="1" ht="16.350000000000001" customHeight="1">
      <c r="A247" s="308" t="s">
        <v>237</v>
      </c>
      <c r="B247" s="334"/>
      <c r="C247" s="324" t="s">
        <v>372</v>
      </c>
      <c r="D247" s="53">
        <f>'[6]마을별 용수수요량'!D247</f>
        <v>0</v>
      </c>
      <c r="E247" s="53">
        <f>'[6]마을별 용수수요량'!E247</f>
        <v>0</v>
      </c>
      <c r="F247" s="53"/>
      <c r="G247" s="53"/>
      <c r="H247" s="53">
        <v>12</v>
      </c>
      <c r="I247" s="53">
        <v>37</v>
      </c>
      <c r="J247" s="135">
        <f t="shared" si="370"/>
        <v>12</v>
      </c>
      <c r="K247" s="135">
        <f t="shared" si="379"/>
        <v>38</v>
      </c>
      <c r="L247" s="54" t="s">
        <v>804</v>
      </c>
      <c r="M247" s="54" t="s">
        <v>757</v>
      </c>
      <c r="N247" s="54" t="s">
        <v>774</v>
      </c>
      <c r="O247" s="278" t="s">
        <v>1401</v>
      </c>
      <c r="P247" s="55">
        <v>2020</v>
      </c>
      <c r="Q247" s="54" t="s">
        <v>808</v>
      </c>
      <c r="R247" s="163" t="s">
        <v>1496</v>
      </c>
      <c r="S247" s="163" t="s">
        <v>1464</v>
      </c>
      <c r="T247" s="163" t="str">
        <f t="shared" ref="T247:U247" si="401">S247</f>
        <v>지방</v>
      </c>
      <c r="U247" s="163" t="str">
        <f t="shared" si="401"/>
        <v>지방</v>
      </c>
      <c r="V247" s="135">
        <f t="shared" si="356"/>
        <v>38</v>
      </c>
      <c r="W247" s="135">
        <f t="shared" si="357"/>
        <v>36</v>
      </c>
      <c r="X247" s="135">
        <f t="shared" si="358"/>
        <v>36</v>
      </c>
      <c r="Y247" s="135">
        <f t="shared" si="359"/>
        <v>36</v>
      </c>
      <c r="Z247" s="136">
        <f t="shared" si="360"/>
        <v>36</v>
      </c>
      <c r="AA247" s="144">
        <f t="shared" si="354"/>
        <v>38</v>
      </c>
      <c r="AB247" s="145">
        <f t="shared" si="378"/>
        <v>36</v>
      </c>
      <c r="AC247" s="145">
        <f t="shared" si="378"/>
        <v>36</v>
      </c>
      <c r="AD247" s="145">
        <f t="shared" si="378"/>
        <v>36</v>
      </c>
      <c r="AE247" s="144">
        <f t="shared" si="378"/>
        <v>36</v>
      </c>
      <c r="AF247" s="144">
        <v>0</v>
      </c>
      <c r="AG247" s="144">
        <v>0</v>
      </c>
      <c r="AH247" s="144">
        <v>0</v>
      </c>
      <c r="AI247" s="144">
        <v>0</v>
      </c>
      <c r="AJ247" s="144">
        <v>0</v>
      </c>
    </row>
    <row r="248" spans="1:36" s="11" customFormat="1" ht="16.350000000000001" customHeight="1">
      <c r="A248" s="308" t="s">
        <v>237</v>
      </c>
      <c r="B248" s="333"/>
      <c r="C248" s="324" t="s">
        <v>691</v>
      </c>
      <c r="D248" s="53">
        <f>'[6]마을별 용수수요량'!D248</f>
        <v>0</v>
      </c>
      <c r="E248" s="53">
        <f>'[6]마을별 용수수요량'!E248</f>
        <v>0</v>
      </c>
      <c r="F248" s="53"/>
      <c r="G248" s="53"/>
      <c r="H248" s="53">
        <v>34</v>
      </c>
      <c r="I248" s="53">
        <v>66</v>
      </c>
      <c r="J248" s="135">
        <f t="shared" si="370"/>
        <v>34</v>
      </c>
      <c r="K248" s="135">
        <f t="shared" si="379"/>
        <v>67</v>
      </c>
      <c r="L248" s="54" t="s">
        <v>804</v>
      </c>
      <c r="M248" s="54" t="s">
        <v>757</v>
      </c>
      <c r="N248" s="54" t="s">
        <v>774</v>
      </c>
      <c r="O248" s="278" t="s">
        <v>1401</v>
      </c>
      <c r="P248" s="55">
        <v>2020</v>
      </c>
      <c r="Q248" s="54" t="s">
        <v>808</v>
      </c>
      <c r="R248" s="163" t="s">
        <v>804</v>
      </c>
      <c r="S248" s="163" t="str">
        <f t="shared" ref="S248:U248" si="402">R248</f>
        <v>지방</v>
      </c>
      <c r="T248" s="163" t="str">
        <f t="shared" si="402"/>
        <v>지방</v>
      </c>
      <c r="U248" s="163" t="str">
        <f t="shared" si="402"/>
        <v>지방</v>
      </c>
      <c r="V248" s="135">
        <f t="shared" si="356"/>
        <v>67</v>
      </c>
      <c r="W248" s="135">
        <f t="shared" si="357"/>
        <v>64</v>
      </c>
      <c r="X248" s="135">
        <f t="shared" si="358"/>
        <v>64</v>
      </c>
      <c r="Y248" s="135">
        <f t="shared" si="359"/>
        <v>64</v>
      </c>
      <c r="Z248" s="136">
        <f t="shared" si="360"/>
        <v>63</v>
      </c>
      <c r="AA248" s="144">
        <f t="shared" si="354"/>
        <v>67</v>
      </c>
      <c r="AB248" s="145">
        <f t="shared" si="378"/>
        <v>64</v>
      </c>
      <c r="AC248" s="145">
        <f t="shared" si="378"/>
        <v>64</v>
      </c>
      <c r="AD248" s="145">
        <f t="shared" si="378"/>
        <v>64</v>
      </c>
      <c r="AE248" s="144">
        <f t="shared" si="378"/>
        <v>63</v>
      </c>
      <c r="AF248" s="144">
        <v>0</v>
      </c>
      <c r="AG248" s="144">
        <v>0</v>
      </c>
      <c r="AH248" s="144">
        <v>0</v>
      </c>
      <c r="AI248" s="144">
        <v>0</v>
      </c>
      <c r="AJ248" s="144">
        <v>0</v>
      </c>
    </row>
    <row r="249" spans="1:36" s="11" customFormat="1" ht="16.350000000000001" customHeight="1">
      <c r="A249" s="308" t="s">
        <v>237</v>
      </c>
      <c r="B249" s="247" t="s">
        <v>373</v>
      </c>
      <c r="C249" s="324" t="s">
        <v>374</v>
      </c>
      <c r="D249" s="53">
        <f>'[6]마을별 용수수요량'!D249</f>
        <v>0</v>
      </c>
      <c r="E249" s="53">
        <f>'[6]마을별 용수수요량'!E249</f>
        <v>0</v>
      </c>
      <c r="F249" s="53"/>
      <c r="G249" s="53"/>
      <c r="H249" s="53">
        <v>31</v>
      </c>
      <c r="I249" s="53">
        <v>54</v>
      </c>
      <c r="J249" s="135">
        <f t="shared" si="370"/>
        <v>31</v>
      </c>
      <c r="K249" s="135">
        <f t="shared" si="379"/>
        <v>55</v>
      </c>
      <c r="L249" s="54" t="s">
        <v>804</v>
      </c>
      <c r="M249" s="54" t="s">
        <v>757</v>
      </c>
      <c r="N249" s="54" t="s">
        <v>774</v>
      </c>
      <c r="O249" s="278" t="s">
        <v>1401</v>
      </c>
      <c r="P249" s="55">
        <v>2020</v>
      </c>
      <c r="Q249" s="54" t="s">
        <v>808</v>
      </c>
      <c r="R249" s="163" t="s">
        <v>804</v>
      </c>
      <c r="S249" s="163" t="str">
        <f t="shared" ref="S249:U249" si="403">R249</f>
        <v>지방</v>
      </c>
      <c r="T249" s="163" t="str">
        <f t="shared" si="403"/>
        <v>지방</v>
      </c>
      <c r="U249" s="163" t="str">
        <f t="shared" si="403"/>
        <v>지방</v>
      </c>
      <c r="V249" s="135">
        <f t="shared" si="356"/>
        <v>55</v>
      </c>
      <c r="W249" s="135">
        <f t="shared" si="357"/>
        <v>53</v>
      </c>
      <c r="X249" s="135">
        <f t="shared" si="358"/>
        <v>53</v>
      </c>
      <c r="Y249" s="135">
        <f t="shared" si="359"/>
        <v>52</v>
      </c>
      <c r="Z249" s="136">
        <f t="shared" si="360"/>
        <v>52</v>
      </c>
      <c r="AA249" s="144">
        <f t="shared" si="354"/>
        <v>55</v>
      </c>
      <c r="AB249" s="145">
        <f t="shared" si="378"/>
        <v>53</v>
      </c>
      <c r="AC249" s="145">
        <f t="shared" si="378"/>
        <v>53</v>
      </c>
      <c r="AD249" s="145">
        <f t="shared" si="378"/>
        <v>52</v>
      </c>
      <c r="AE249" s="144">
        <f t="shared" si="378"/>
        <v>52</v>
      </c>
      <c r="AF249" s="144">
        <v>0</v>
      </c>
      <c r="AG249" s="144">
        <v>0</v>
      </c>
      <c r="AH249" s="144">
        <v>0</v>
      </c>
      <c r="AI249" s="144">
        <v>0</v>
      </c>
      <c r="AJ249" s="144">
        <v>0</v>
      </c>
    </row>
    <row r="250" spans="1:36" s="11" customFormat="1" ht="16.350000000000001" customHeight="1">
      <c r="A250" s="308" t="s">
        <v>237</v>
      </c>
      <c r="B250" s="334"/>
      <c r="C250" s="324" t="s">
        <v>375</v>
      </c>
      <c r="D250" s="53">
        <f>'[6]마을별 용수수요량'!D250</f>
        <v>0</v>
      </c>
      <c r="E250" s="53">
        <f>'[6]마을별 용수수요량'!E250</f>
        <v>0</v>
      </c>
      <c r="F250" s="53"/>
      <c r="G250" s="53"/>
      <c r="H250" s="53">
        <v>41</v>
      </c>
      <c r="I250" s="53">
        <v>69</v>
      </c>
      <c r="J250" s="135">
        <f t="shared" si="370"/>
        <v>41</v>
      </c>
      <c r="K250" s="135">
        <f t="shared" si="379"/>
        <v>70</v>
      </c>
      <c r="L250" s="54" t="s">
        <v>804</v>
      </c>
      <c r="M250" s="54" t="s">
        <v>757</v>
      </c>
      <c r="N250" s="54" t="s">
        <v>774</v>
      </c>
      <c r="O250" s="278" t="s">
        <v>1401</v>
      </c>
      <c r="P250" s="55">
        <v>2020</v>
      </c>
      <c r="Q250" s="54" t="s">
        <v>808</v>
      </c>
      <c r="R250" s="163" t="s">
        <v>804</v>
      </c>
      <c r="S250" s="163" t="str">
        <f t="shared" ref="S250:U250" si="404">R250</f>
        <v>지방</v>
      </c>
      <c r="T250" s="163" t="str">
        <f t="shared" si="404"/>
        <v>지방</v>
      </c>
      <c r="U250" s="163" t="str">
        <f t="shared" si="404"/>
        <v>지방</v>
      </c>
      <c r="V250" s="135">
        <f t="shared" si="356"/>
        <v>70</v>
      </c>
      <c r="W250" s="135">
        <f t="shared" si="357"/>
        <v>67</v>
      </c>
      <c r="X250" s="135">
        <f t="shared" si="358"/>
        <v>67</v>
      </c>
      <c r="Y250" s="135">
        <f t="shared" si="359"/>
        <v>67</v>
      </c>
      <c r="Z250" s="136">
        <f t="shared" si="360"/>
        <v>66</v>
      </c>
      <c r="AA250" s="144">
        <f t="shared" si="354"/>
        <v>70</v>
      </c>
      <c r="AB250" s="145">
        <f t="shared" si="378"/>
        <v>67</v>
      </c>
      <c r="AC250" s="145">
        <f t="shared" si="378"/>
        <v>67</v>
      </c>
      <c r="AD250" s="145">
        <f t="shared" si="378"/>
        <v>67</v>
      </c>
      <c r="AE250" s="144">
        <f t="shared" si="378"/>
        <v>66</v>
      </c>
      <c r="AF250" s="144">
        <v>0</v>
      </c>
      <c r="AG250" s="144">
        <v>0</v>
      </c>
      <c r="AH250" s="144">
        <v>0</v>
      </c>
      <c r="AI250" s="144">
        <v>0</v>
      </c>
      <c r="AJ250" s="144">
        <v>0</v>
      </c>
    </row>
    <row r="251" spans="1:36" s="11" customFormat="1" ht="16.350000000000001" customHeight="1">
      <c r="A251" s="308" t="s">
        <v>237</v>
      </c>
      <c r="B251" s="334"/>
      <c r="C251" s="324" t="s">
        <v>376</v>
      </c>
      <c r="D251" s="53">
        <f>'[6]마을별 용수수요량'!D251</f>
        <v>0</v>
      </c>
      <c r="E251" s="53">
        <f>'[6]마을별 용수수요량'!E251</f>
        <v>0</v>
      </c>
      <c r="F251" s="53"/>
      <c r="G251" s="53"/>
      <c r="H251" s="53">
        <v>28</v>
      </c>
      <c r="I251" s="53">
        <v>52</v>
      </c>
      <c r="J251" s="135">
        <f t="shared" si="370"/>
        <v>28</v>
      </c>
      <c r="K251" s="135">
        <f t="shared" si="379"/>
        <v>53</v>
      </c>
      <c r="L251" s="54" t="s">
        <v>804</v>
      </c>
      <c r="M251" s="54" t="s">
        <v>757</v>
      </c>
      <c r="N251" s="54" t="s">
        <v>774</v>
      </c>
      <c r="O251" s="278" t="s">
        <v>1401</v>
      </c>
      <c r="P251" s="55">
        <v>2025</v>
      </c>
      <c r="Q251" s="54" t="s">
        <v>808</v>
      </c>
      <c r="R251" s="163" t="str">
        <f>Q251</f>
        <v>소규모</v>
      </c>
      <c r="S251" s="163" t="s">
        <v>1464</v>
      </c>
      <c r="T251" s="163" t="str">
        <f t="shared" ref="T251:U251" si="405">S251</f>
        <v>지방</v>
      </c>
      <c r="U251" s="163" t="str">
        <f t="shared" si="405"/>
        <v>지방</v>
      </c>
      <c r="V251" s="135">
        <f t="shared" si="356"/>
        <v>53</v>
      </c>
      <c r="W251" s="135">
        <f t="shared" si="357"/>
        <v>51</v>
      </c>
      <c r="X251" s="135">
        <f t="shared" si="358"/>
        <v>51</v>
      </c>
      <c r="Y251" s="135">
        <f t="shared" si="359"/>
        <v>51</v>
      </c>
      <c r="Z251" s="136">
        <f t="shared" si="360"/>
        <v>50</v>
      </c>
      <c r="AA251" s="144">
        <f t="shared" si="354"/>
        <v>53</v>
      </c>
      <c r="AB251" s="145">
        <f t="shared" si="378"/>
        <v>51</v>
      </c>
      <c r="AC251" s="145">
        <f t="shared" si="378"/>
        <v>51</v>
      </c>
      <c r="AD251" s="145">
        <f t="shared" si="378"/>
        <v>51</v>
      </c>
      <c r="AE251" s="144">
        <f t="shared" si="378"/>
        <v>50</v>
      </c>
      <c r="AF251" s="144">
        <v>0</v>
      </c>
      <c r="AG251" s="144">
        <v>0</v>
      </c>
      <c r="AH251" s="144">
        <v>0</v>
      </c>
      <c r="AI251" s="144">
        <v>0</v>
      </c>
      <c r="AJ251" s="144">
        <v>0</v>
      </c>
    </row>
    <row r="252" spans="1:36" s="11" customFormat="1" ht="16.350000000000001" customHeight="1">
      <c r="A252" s="308" t="s">
        <v>237</v>
      </c>
      <c r="B252" s="333"/>
      <c r="C252" s="324" t="s">
        <v>377</v>
      </c>
      <c r="D252" s="53">
        <f>'[6]마을별 용수수요량'!D252</f>
        <v>0</v>
      </c>
      <c r="E252" s="53">
        <f>'[6]마을별 용수수요량'!E252</f>
        <v>0</v>
      </c>
      <c r="F252" s="53"/>
      <c r="G252" s="53"/>
      <c r="H252" s="53">
        <v>4</v>
      </c>
      <c r="I252" s="53">
        <v>4</v>
      </c>
      <c r="J252" s="53">
        <f t="shared" si="370"/>
        <v>4</v>
      </c>
      <c r="K252" s="53">
        <f t="shared" si="379"/>
        <v>4</v>
      </c>
      <c r="L252" s="54" t="s">
        <v>754</v>
      </c>
      <c r="M252" s="54" t="s">
        <v>754</v>
      </c>
      <c r="N252" s="54" t="s">
        <v>754</v>
      </c>
      <c r="O252" s="278"/>
      <c r="P252" s="55"/>
      <c r="Q252" s="54" t="s">
        <v>754</v>
      </c>
      <c r="R252" s="163" t="str">
        <f t="shared" ref="R252:U252" si="406">Q252</f>
        <v>미급수</v>
      </c>
      <c r="S252" s="163" t="str">
        <f t="shared" si="406"/>
        <v>미급수</v>
      </c>
      <c r="T252" s="163" t="str">
        <f t="shared" si="406"/>
        <v>미급수</v>
      </c>
      <c r="U252" s="163" t="str">
        <f t="shared" si="406"/>
        <v>미급수</v>
      </c>
      <c r="V252" s="135">
        <f t="shared" si="356"/>
        <v>4</v>
      </c>
      <c r="W252" s="135">
        <f t="shared" si="357"/>
        <v>4</v>
      </c>
      <c r="X252" s="135">
        <f t="shared" si="358"/>
        <v>4</v>
      </c>
      <c r="Y252" s="135">
        <f t="shared" si="359"/>
        <v>4</v>
      </c>
      <c r="Z252" s="136">
        <f t="shared" si="360"/>
        <v>4</v>
      </c>
      <c r="AA252" s="144">
        <f t="shared" si="354"/>
        <v>4</v>
      </c>
      <c r="AB252" s="145">
        <f t="shared" si="378"/>
        <v>4</v>
      </c>
      <c r="AC252" s="145">
        <f t="shared" si="378"/>
        <v>4</v>
      </c>
      <c r="AD252" s="145">
        <f t="shared" si="378"/>
        <v>4</v>
      </c>
      <c r="AE252" s="144">
        <f t="shared" si="378"/>
        <v>4</v>
      </c>
      <c r="AF252" s="144">
        <v>0</v>
      </c>
      <c r="AG252" s="144">
        <v>0</v>
      </c>
      <c r="AH252" s="144">
        <v>0</v>
      </c>
      <c r="AI252" s="144">
        <v>0</v>
      </c>
      <c r="AJ252" s="144">
        <v>0</v>
      </c>
    </row>
    <row r="253" spans="1:36" s="11" customFormat="1" ht="16.350000000000001" customHeight="1">
      <c r="A253" s="308" t="s">
        <v>237</v>
      </c>
      <c r="B253" s="247" t="s">
        <v>378</v>
      </c>
      <c r="C253" s="324" t="s">
        <v>379</v>
      </c>
      <c r="D253" s="53">
        <f>'[6]마을별 용수수요량'!D253</f>
        <v>0</v>
      </c>
      <c r="E253" s="53">
        <f>'[6]마을별 용수수요량'!E253</f>
        <v>0</v>
      </c>
      <c r="F253" s="53"/>
      <c r="G253" s="53"/>
      <c r="H253" s="53">
        <v>27</v>
      </c>
      <c r="I253" s="53">
        <v>49</v>
      </c>
      <c r="J253" s="135">
        <f t="shared" si="370"/>
        <v>27</v>
      </c>
      <c r="K253" s="135">
        <f t="shared" si="379"/>
        <v>50</v>
      </c>
      <c r="L253" s="54" t="s">
        <v>1233</v>
      </c>
      <c r="M253" s="54" t="s">
        <v>1240</v>
      </c>
      <c r="N253" s="54" t="s">
        <v>1243</v>
      </c>
      <c r="O253" s="278" t="s">
        <v>1401</v>
      </c>
      <c r="P253" s="55">
        <v>2025</v>
      </c>
      <c r="Q253" s="54" t="s">
        <v>808</v>
      </c>
      <c r="R253" s="163" t="str">
        <f>Q253</f>
        <v>소규모</v>
      </c>
      <c r="S253" s="163" t="s">
        <v>1464</v>
      </c>
      <c r="T253" s="163" t="str">
        <f t="shared" ref="T253:U253" si="407">S253</f>
        <v>지방</v>
      </c>
      <c r="U253" s="163" t="str">
        <f t="shared" si="407"/>
        <v>지방</v>
      </c>
      <c r="V253" s="135">
        <f t="shared" si="356"/>
        <v>50</v>
      </c>
      <c r="W253" s="135">
        <f t="shared" si="357"/>
        <v>48</v>
      </c>
      <c r="X253" s="135">
        <f t="shared" si="358"/>
        <v>48</v>
      </c>
      <c r="Y253" s="135">
        <f t="shared" si="359"/>
        <v>48</v>
      </c>
      <c r="Z253" s="136">
        <f t="shared" si="360"/>
        <v>47</v>
      </c>
      <c r="AA253" s="144">
        <f t="shared" si="354"/>
        <v>50</v>
      </c>
      <c r="AB253" s="145">
        <f t="shared" si="378"/>
        <v>48</v>
      </c>
      <c r="AC253" s="145">
        <f t="shared" si="378"/>
        <v>48</v>
      </c>
      <c r="AD253" s="145">
        <f t="shared" si="378"/>
        <v>48</v>
      </c>
      <c r="AE253" s="144">
        <f t="shared" si="378"/>
        <v>47</v>
      </c>
      <c r="AF253" s="144">
        <v>0</v>
      </c>
      <c r="AG253" s="144">
        <v>0</v>
      </c>
      <c r="AH253" s="144">
        <v>0</v>
      </c>
      <c r="AI253" s="144">
        <v>0</v>
      </c>
      <c r="AJ253" s="144">
        <v>0</v>
      </c>
    </row>
    <row r="254" spans="1:36" s="11" customFormat="1" ht="16.350000000000001" customHeight="1">
      <c r="A254" s="308" t="s">
        <v>237</v>
      </c>
      <c r="B254" s="334"/>
      <c r="C254" s="324" t="s">
        <v>380</v>
      </c>
      <c r="D254" s="53">
        <f>'[6]마을별 용수수요량'!D254</f>
        <v>0</v>
      </c>
      <c r="E254" s="53">
        <f>'[6]마을별 용수수요량'!E254</f>
        <v>0</v>
      </c>
      <c r="F254" s="53"/>
      <c r="G254" s="53"/>
      <c r="H254" s="53">
        <v>26</v>
      </c>
      <c r="I254" s="53">
        <v>44</v>
      </c>
      <c r="J254" s="135">
        <f t="shared" si="370"/>
        <v>26</v>
      </c>
      <c r="K254" s="135">
        <f t="shared" si="379"/>
        <v>45</v>
      </c>
      <c r="L254" s="54" t="s">
        <v>1233</v>
      </c>
      <c r="M254" s="54" t="s">
        <v>1240</v>
      </c>
      <c r="N254" s="54" t="s">
        <v>1243</v>
      </c>
      <c r="O254" s="278" t="s">
        <v>1401</v>
      </c>
      <c r="P254" s="55">
        <v>2025</v>
      </c>
      <c r="Q254" s="54" t="s">
        <v>808</v>
      </c>
      <c r="R254" s="163" t="str">
        <f>Q254</f>
        <v>소규모</v>
      </c>
      <c r="S254" s="163" t="s">
        <v>1464</v>
      </c>
      <c r="T254" s="163" t="str">
        <f t="shared" ref="T254:U254" si="408">S254</f>
        <v>지방</v>
      </c>
      <c r="U254" s="163" t="str">
        <f t="shared" si="408"/>
        <v>지방</v>
      </c>
      <c r="V254" s="135">
        <f t="shared" si="356"/>
        <v>45</v>
      </c>
      <c r="W254" s="135">
        <f t="shared" si="357"/>
        <v>43</v>
      </c>
      <c r="X254" s="135">
        <f t="shared" si="358"/>
        <v>43</v>
      </c>
      <c r="Y254" s="135">
        <f t="shared" si="359"/>
        <v>43</v>
      </c>
      <c r="Z254" s="136">
        <f t="shared" si="360"/>
        <v>43</v>
      </c>
      <c r="AA254" s="144">
        <f t="shared" si="354"/>
        <v>45</v>
      </c>
      <c r="AB254" s="145">
        <f t="shared" si="378"/>
        <v>43</v>
      </c>
      <c r="AC254" s="145">
        <f t="shared" si="378"/>
        <v>43</v>
      </c>
      <c r="AD254" s="145">
        <f t="shared" si="378"/>
        <v>43</v>
      </c>
      <c r="AE254" s="144">
        <f t="shared" si="378"/>
        <v>43</v>
      </c>
      <c r="AF254" s="144">
        <v>0</v>
      </c>
      <c r="AG254" s="144">
        <v>0</v>
      </c>
      <c r="AH254" s="144">
        <v>0</v>
      </c>
      <c r="AI254" s="144">
        <v>0</v>
      </c>
      <c r="AJ254" s="144">
        <v>0</v>
      </c>
    </row>
    <row r="255" spans="1:36" s="11" customFormat="1" ht="16.350000000000001" customHeight="1">
      <c r="A255" s="309" t="s">
        <v>237</v>
      </c>
      <c r="B255" s="335"/>
      <c r="C255" s="326" t="s">
        <v>381</v>
      </c>
      <c r="D255" s="234">
        <f>'[6]마을별 용수수요량'!D255</f>
        <v>0</v>
      </c>
      <c r="E255" s="234">
        <f>'[6]마을별 용수수요량'!E255</f>
        <v>0</v>
      </c>
      <c r="F255" s="234"/>
      <c r="G255" s="234"/>
      <c r="H255" s="234">
        <v>12</v>
      </c>
      <c r="I255" s="234">
        <v>22</v>
      </c>
      <c r="J255" s="234">
        <f t="shared" si="370"/>
        <v>12</v>
      </c>
      <c r="K255" s="234">
        <f>K223-SUM(K224:K254)</f>
        <v>24</v>
      </c>
      <c r="L255" s="235" t="s">
        <v>1233</v>
      </c>
      <c r="M255" s="235" t="s">
        <v>1240</v>
      </c>
      <c r="N255" s="235" t="s">
        <v>1243</v>
      </c>
      <c r="O255" s="304" t="s">
        <v>1401</v>
      </c>
      <c r="P255" s="237">
        <v>2025</v>
      </c>
      <c r="Q255" s="238" t="s">
        <v>1253</v>
      </c>
      <c r="R255" s="238" t="str">
        <f>Q255</f>
        <v>소규모</v>
      </c>
      <c r="S255" s="238" t="s">
        <v>1464</v>
      </c>
      <c r="T255" s="238" t="str">
        <f t="shared" ref="T255:U255" si="409">S255</f>
        <v>지방</v>
      </c>
      <c r="U255" s="238" t="str">
        <f t="shared" si="409"/>
        <v>지방</v>
      </c>
      <c r="V255" s="239">
        <f t="shared" si="356"/>
        <v>24</v>
      </c>
      <c r="W255" s="239">
        <f t="shared" si="357"/>
        <v>25</v>
      </c>
      <c r="X255" s="239">
        <f t="shared" si="358"/>
        <v>21</v>
      </c>
      <c r="Y255" s="239">
        <f t="shared" si="359"/>
        <v>22</v>
      </c>
      <c r="Z255" s="240">
        <f t="shared" si="360"/>
        <v>23</v>
      </c>
      <c r="AA255" s="150">
        <f t="shared" si="354"/>
        <v>24</v>
      </c>
      <c r="AB255" s="150">
        <f>AB223-SUM(AB224:AB254)</f>
        <v>25</v>
      </c>
      <c r="AC255" s="150">
        <f>AC223-SUM(AC224:AC254)</f>
        <v>21</v>
      </c>
      <c r="AD255" s="150">
        <f>AD223-SUM(AD224:AD254)</f>
        <v>22</v>
      </c>
      <c r="AE255" s="144">
        <f>AE223-SUM(AE224:AE254)</f>
        <v>23</v>
      </c>
      <c r="AF255" s="144">
        <v>0</v>
      </c>
      <c r="AG255" s="144">
        <v>0</v>
      </c>
      <c r="AH255" s="144">
        <v>0</v>
      </c>
      <c r="AI255" s="144">
        <v>0</v>
      </c>
      <c r="AJ255" s="144">
        <v>0</v>
      </c>
    </row>
    <row r="256" spans="1:36" s="13" customFormat="1" ht="16.350000000000001" customHeight="1">
      <c r="A256" s="305" t="s">
        <v>238</v>
      </c>
      <c r="B256" s="243" t="s">
        <v>105</v>
      </c>
      <c r="C256" s="244"/>
      <c r="D256" s="218">
        <f>SUM(D257:D280)</f>
        <v>824</v>
      </c>
      <c r="E256" s="218">
        <f>SUM(E257:E280)</f>
        <v>211963</v>
      </c>
      <c r="F256" s="218"/>
      <c r="G256" s="218"/>
      <c r="H256" s="218">
        <f>SUM(H257:H280)</f>
        <v>1761</v>
      </c>
      <c r="I256" s="218">
        <f>SUM(I257:I280)</f>
        <v>4042</v>
      </c>
      <c r="J256" s="218">
        <f t="shared" si="370"/>
        <v>1761</v>
      </c>
      <c r="K256" s="218">
        <v>4061</v>
      </c>
      <c r="L256" s="245"/>
      <c r="M256" s="245"/>
      <c r="N256" s="245"/>
      <c r="O256" s="246"/>
      <c r="P256" s="245"/>
      <c r="Q256" s="222"/>
      <c r="R256" s="222"/>
      <c r="S256" s="222"/>
      <c r="T256" s="222"/>
      <c r="U256" s="222"/>
      <c r="V256" s="223">
        <f t="shared" si="356"/>
        <v>4061</v>
      </c>
      <c r="W256" s="223">
        <f t="shared" si="357"/>
        <v>3899</v>
      </c>
      <c r="X256" s="223">
        <f t="shared" si="358"/>
        <v>3885</v>
      </c>
      <c r="Y256" s="223">
        <f t="shared" si="359"/>
        <v>3871</v>
      </c>
      <c r="Z256" s="224">
        <f t="shared" si="360"/>
        <v>3839</v>
      </c>
      <c r="AA256" s="143">
        <f t="shared" si="354"/>
        <v>4061</v>
      </c>
      <c r="AB256" s="146">
        <f>VLOOKUP($A256,'[5]1.2.생잔모형산출결과'!$B$13:$H$36,3,FALSE)</f>
        <v>3899</v>
      </c>
      <c r="AC256" s="146">
        <f>VLOOKUP($A256,'[5]1.2.생잔모형산출결과'!$B$13:$H$36,4,FALSE)</f>
        <v>3885</v>
      </c>
      <c r="AD256" s="146">
        <f>VLOOKUP($A256,'[5]1.2.생잔모형산출결과'!$B$13:$H$36,5,FALSE)</f>
        <v>3871</v>
      </c>
      <c r="AE256" s="146">
        <f>VLOOKUP($A256,'[5]1.2.생잔모형산출결과'!$B$13:$H$36,6,FALSE)</f>
        <v>3839</v>
      </c>
      <c r="AF256" s="141">
        <f>SUM(AF257:AF280)</f>
        <v>0</v>
      </c>
      <c r="AG256" s="141">
        <f>SUM(AG257:AG280)</f>
        <v>0</v>
      </c>
      <c r="AH256" s="141">
        <f>SUM(AH257:AH280)</f>
        <v>0</v>
      </c>
      <c r="AI256" s="142">
        <f>SUM(AI257:AI280)</f>
        <v>0</v>
      </c>
      <c r="AJ256" s="142">
        <f>SUM(AJ257:AJ280)</f>
        <v>0</v>
      </c>
    </row>
    <row r="257" spans="1:36" s="11" customFormat="1" ht="16.350000000000001" customHeight="1">
      <c r="A257" s="308" t="s">
        <v>238</v>
      </c>
      <c r="B257" s="247" t="s">
        <v>382</v>
      </c>
      <c r="C257" s="57" t="s">
        <v>383</v>
      </c>
      <c r="D257" s="53">
        <f>'[6]마을별 용수수요량'!D257</f>
        <v>79</v>
      </c>
      <c r="E257" s="53">
        <f>'[6]마을별 용수수요량'!E257</f>
        <v>13184</v>
      </c>
      <c r="F257" s="53"/>
      <c r="G257" s="53"/>
      <c r="H257" s="53">
        <v>130</v>
      </c>
      <c r="I257" s="53">
        <v>370</v>
      </c>
      <c r="J257" s="53">
        <f t="shared" si="370"/>
        <v>130</v>
      </c>
      <c r="K257" s="53">
        <f>ROUND($K$256*I257/$I$256,0)</f>
        <v>372</v>
      </c>
      <c r="L257" s="54" t="s">
        <v>804</v>
      </c>
      <c r="M257" s="54" t="s">
        <v>757</v>
      </c>
      <c r="N257" s="54" t="s">
        <v>774</v>
      </c>
      <c r="O257" s="169" t="s">
        <v>1389</v>
      </c>
      <c r="P257" s="55">
        <v>2015</v>
      </c>
      <c r="Q257" s="163" t="str">
        <f t="shared" ref="Q257:Q279" si="410">$L257</f>
        <v>지방</v>
      </c>
      <c r="R257" s="163" t="str">
        <f t="shared" ref="R257:U257" si="411">Q257</f>
        <v>지방</v>
      </c>
      <c r="S257" s="163" t="str">
        <f t="shared" si="411"/>
        <v>지방</v>
      </c>
      <c r="T257" s="163" t="str">
        <f t="shared" si="411"/>
        <v>지방</v>
      </c>
      <c r="U257" s="163" t="str">
        <f t="shared" si="411"/>
        <v>지방</v>
      </c>
      <c r="V257" s="135">
        <f t="shared" si="356"/>
        <v>372</v>
      </c>
      <c r="W257" s="135">
        <f t="shared" si="357"/>
        <v>357</v>
      </c>
      <c r="X257" s="135">
        <f t="shared" si="358"/>
        <v>356</v>
      </c>
      <c r="Y257" s="135">
        <f t="shared" si="359"/>
        <v>355</v>
      </c>
      <c r="Z257" s="136">
        <f t="shared" si="360"/>
        <v>352</v>
      </c>
      <c r="AA257" s="144">
        <f t="shared" si="354"/>
        <v>372</v>
      </c>
      <c r="AB257" s="145">
        <f t="shared" ref="AB257:AE279" si="412">ROUND(AB$256*$AA257/$AA$256,0)</f>
        <v>357</v>
      </c>
      <c r="AC257" s="145">
        <f t="shared" si="412"/>
        <v>356</v>
      </c>
      <c r="AD257" s="145">
        <f t="shared" si="412"/>
        <v>355</v>
      </c>
      <c r="AE257" s="144">
        <f t="shared" si="412"/>
        <v>352</v>
      </c>
      <c r="AF257" s="144">
        <v>0</v>
      </c>
      <c r="AG257" s="144">
        <v>0</v>
      </c>
      <c r="AH257" s="144">
        <v>0</v>
      </c>
      <c r="AI257" s="144">
        <v>0</v>
      </c>
      <c r="AJ257" s="144">
        <v>0</v>
      </c>
    </row>
    <row r="258" spans="1:36" s="11" customFormat="1" ht="16.350000000000001" customHeight="1">
      <c r="A258" s="308" t="s">
        <v>238</v>
      </c>
      <c r="B258" s="333"/>
      <c r="C258" s="57" t="s">
        <v>384</v>
      </c>
      <c r="D258" s="53">
        <f>'[6]마을별 용수수요량'!D258</f>
        <v>49</v>
      </c>
      <c r="E258" s="53">
        <f>'[6]마을별 용수수요량'!E258</f>
        <v>38492</v>
      </c>
      <c r="F258" s="53"/>
      <c r="G258" s="53"/>
      <c r="H258" s="53">
        <v>47</v>
      </c>
      <c r="I258" s="53">
        <v>130</v>
      </c>
      <c r="J258" s="53">
        <f t="shared" si="370"/>
        <v>47</v>
      </c>
      <c r="K258" s="53">
        <f t="shared" ref="K258:K279" si="413">ROUND($K$256*I258/$I$256,0)</f>
        <v>131</v>
      </c>
      <c r="L258" s="54" t="s">
        <v>804</v>
      </c>
      <c r="M258" s="54" t="s">
        <v>757</v>
      </c>
      <c r="N258" s="54" t="s">
        <v>774</v>
      </c>
      <c r="O258" s="169" t="s">
        <v>1388</v>
      </c>
      <c r="P258" s="55">
        <v>2015</v>
      </c>
      <c r="Q258" s="163" t="str">
        <f t="shared" si="410"/>
        <v>지방</v>
      </c>
      <c r="R258" s="163" t="str">
        <f t="shared" ref="R258:U258" si="414">Q258</f>
        <v>지방</v>
      </c>
      <c r="S258" s="163" t="str">
        <f t="shared" si="414"/>
        <v>지방</v>
      </c>
      <c r="T258" s="163" t="str">
        <f t="shared" si="414"/>
        <v>지방</v>
      </c>
      <c r="U258" s="163" t="str">
        <f t="shared" si="414"/>
        <v>지방</v>
      </c>
      <c r="V258" s="135">
        <f t="shared" si="356"/>
        <v>131</v>
      </c>
      <c r="W258" s="135">
        <f t="shared" si="357"/>
        <v>126</v>
      </c>
      <c r="X258" s="135">
        <f t="shared" si="358"/>
        <v>125</v>
      </c>
      <c r="Y258" s="135">
        <f t="shared" si="359"/>
        <v>125</v>
      </c>
      <c r="Z258" s="136">
        <f t="shared" si="360"/>
        <v>124</v>
      </c>
      <c r="AA258" s="144">
        <f t="shared" si="354"/>
        <v>131</v>
      </c>
      <c r="AB258" s="145">
        <f t="shared" si="412"/>
        <v>126</v>
      </c>
      <c r="AC258" s="145">
        <f t="shared" si="412"/>
        <v>125</v>
      </c>
      <c r="AD258" s="145">
        <f t="shared" si="412"/>
        <v>125</v>
      </c>
      <c r="AE258" s="144">
        <f t="shared" si="412"/>
        <v>124</v>
      </c>
      <c r="AF258" s="144">
        <v>0</v>
      </c>
      <c r="AG258" s="144">
        <v>0</v>
      </c>
      <c r="AH258" s="144">
        <v>0</v>
      </c>
      <c r="AI258" s="144">
        <v>0</v>
      </c>
      <c r="AJ258" s="144">
        <v>0</v>
      </c>
    </row>
    <row r="259" spans="1:36" s="11" customFormat="1" ht="16.350000000000001" customHeight="1">
      <c r="A259" s="308" t="s">
        <v>238</v>
      </c>
      <c r="B259" s="57" t="s">
        <v>385</v>
      </c>
      <c r="C259" s="57" t="s">
        <v>386</v>
      </c>
      <c r="D259" s="53">
        <f>'[6]마을별 용수수요량'!D259</f>
        <v>58</v>
      </c>
      <c r="E259" s="53">
        <f>'[6]마을별 용수수요량'!E259</f>
        <v>25324</v>
      </c>
      <c r="F259" s="53"/>
      <c r="G259" s="53"/>
      <c r="H259" s="53">
        <v>145</v>
      </c>
      <c r="I259" s="53">
        <v>230</v>
      </c>
      <c r="J259" s="53">
        <f t="shared" si="370"/>
        <v>145</v>
      </c>
      <c r="K259" s="53">
        <f t="shared" si="413"/>
        <v>231</v>
      </c>
      <c r="L259" s="54" t="s">
        <v>804</v>
      </c>
      <c r="M259" s="54" t="s">
        <v>757</v>
      </c>
      <c r="N259" s="54" t="s">
        <v>774</v>
      </c>
      <c r="O259" s="169" t="s">
        <v>1388</v>
      </c>
      <c r="P259" s="55">
        <v>2015</v>
      </c>
      <c r="Q259" s="163" t="str">
        <f t="shared" si="410"/>
        <v>지방</v>
      </c>
      <c r="R259" s="163" t="str">
        <f t="shared" ref="R259:U259" si="415">Q259</f>
        <v>지방</v>
      </c>
      <c r="S259" s="163" t="str">
        <f t="shared" si="415"/>
        <v>지방</v>
      </c>
      <c r="T259" s="163" t="str">
        <f t="shared" si="415"/>
        <v>지방</v>
      </c>
      <c r="U259" s="163" t="str">
        <f t="shared" si="415"/>
        <v>지방</v>
      </c>
      <c r="V259" s="135">
        <f t="shared" si="356"/>
        <v>231</v>
      </c>
      <c r="W259" s="135">
        <f t="shared" si="357"/>
        <v>222</v>
      </c>
      <c r="X259" s="135">
        <f t="shared" si="358"/>
        <v>221</v>
      </c>
      <c r="Y259" s="135">
        <f t="shared" si="359"/>
        <v>220</v>
      </c>
      <c r="Z259" s="136">
        <f t="shared" si="360"/>
        <v>218</v>
      </c>
      <c r="AA259" s="144">
        <f t="shared" si="354"/>
        <v>231</v>
      </c>
      <c r="AB259" s="145">
        <f t="shared" si="412"/>
        <v>222</v>
      </c>
      <c r="AC259" s="145">
        <f t="shared" si="412"/>
        <v>221</v>
      </c>
      <c r="AD259" s="145">
        <f t="shared" si="412"/>
        <v>220</v>
      </c>
      <c r="AE259" s="144">
        <f t="shared" si="412"/>
        <v>218</v>
      </c>
      <c r="AF259" s="144">
        <v>0</v>
      </c>
      <c r="AG259" s="144">
        <v>0</v>
      </c>
      <c r="AH259" s="144">
        <v>0</v>
      </c>
      <c r="AI259" s="144">
        <v>0</v>
      </c>
      <c r="AJ259" s="144">
        <v>0</v>
      </c>
    </row>
    <row r="260" spans="1:36" s="11" customFormat="1" ht="16.350000000000001" customHeight="1">
      <c r="A260" s="308" t="s">
        <v>238</v>
      </c>
      <c r="B260" s="57" t="s">
        <v>387</v>
      </c>
      <c r="C260" s="57" t="s">
        <v>818</v>
      </c>
      <c r="D260" s="53">
        <f>'[6]마을별 용수수요량'!D260</f>
        <v>0</v>
      </c>
      <c r="E260" s="53">
        <f>'[6]마을별 용수수요량'!E260</f>
        <v>0</v>
      </c>
      <c r="F260" s="53"/>
      <c r="G260" s="53"/>
      <c r="H260" s="53">
        <v>81</v>
      </c>
      <c r="I260" s="53">
        <v>178</v>
      </c>
      <c r="J260" s="135">
        <f t="shared" si="370"/>
        <v>81</v>
      </c>
      <c r="K260" s="135">
        <f t="shared" si="413"/>
        <v>179</v>
      </c>
      <c r="L260" s="54" t="s">
        <v>804</v>
      </c>
      <c r="M260" s="54" t="s">
        <v>757</v>
      </c>
      <c r="N260" s="54" t="s">
        <v>748</v>
      </c>
      <c r="O260" s="278" t="s">
        <v>1388</v>
      </c>
      <c r="P260" s="55">
        <v>2030</v>
      </c>
      <c r="Q260" s="163" t="s">
        <v>807</v>
      </c>
      <c r="R260" s="163" t="str">
        <f t="shared" ref="R260:U260" si="416">Q260</f>
        <v>마을</v>
      </c>
      <c r="S260" s="163" t="str">
        <f t="shared" si="416"/>
        <v>마을</v>
      </c>
      <c r="T260" s="163" t="s">
        <v>1234</v>
      </c>
      <c r="U260" s="163" t="str">
        <f t="shared" si="416"/>
        <v>지방</v>
      </c>
      <c r="V260" s="135">
        <f t="shared" si="356"/>
        <v>179</v>
      </c>
      <c r="W260" s="135">
        <f t="shared" si="357"/>
        <v>172</v>
      </c>
      <c r="X260" s="135">
        <f t="shared" si="358"/>
        <v>171</v>
      </c>
      <c r="Y260" s="135">
        <f t="shared" si="359"/>
        <v>171</v>
      </c>
      <c r="Z260" s="136">
        <f t="shared" si="360"/>
        <v>169</v>
      </c>
      <c r="AA260" s="144">
        <f t="shared" si="354"/>
        <v>179</v>
      </c>
      <c r="AB260" s="145">
        <f t="shared" si="412"/>
        <v>172</v>
      </c>
      <c r="AC260" s="145">
        <f t="shared" si="412"/>
        <v>171</v>
      </c>
      <c r="AD260" s="145">
        <f t="shared" si="412"/>
        <v>171</v>
      </c>
      <c r="AE260" s="144">
        <f t="shared" si="412"/>
        <v>169</v>
      </c>
      <c r="AF260" s="144">
        <v>0</v>
      </c>
      <c r="AG260" s="144">
        <v>0</v>
      </c>
      <c r="AH260" s="144">
        <v>0</v>
      </c>
      <c r="AI260" s="144">
        <v>0</v>
      </c>
      <c r="AJ260" s="144">
        <v>0</v>
      </c>
    </row>
    <row r="261" spans="1:36" s="11" customFormat="1" ht="16.350000000000001" customHeight="1">
      <c r="A261" s="308" t="s">
        <v>238</v>
      </c>
      <c r="B261" s="57" t="s">
        <v>389</v>
      </c>
      <c r="C261" s="57" t="s">
        <v>775</v>
      </c>
      <c r="D261" s="53">
        <f>'[6]마을별 용수수요량'!D261</f>
        <v>0</v>
      </c>
      <c r="E261" s="53">
        <f>'[6]마을별 용수수요량'!E261</f>
        <v>0</v>
      </c>
      <c r="F261" s="53"/>
      <c r="G261" s="53"/>
      <c r="H261" s="53">
        <v>42</v>
      </c>
      <c r="I261" s="53">
        <v>101</v>
      </c>
      <c r="J261" s="53">
        <f t="shared" si="370"/>
        <v>42</v>
      </c>
      <c r="K261" s="53">
        <f t="shared" si="413"/>
        <v>101</v>
      </c>
      <c r="L261" s="54" t="str">
        <f>M261</f>
        <v>마을</v>
      </c>
      <c r="M261" s="54" t="s">
        <v>807</v>
      </c>
      <c r="N261" s="54" t="s">
        <v>819</v>
      </c>
      <c r="O261" s="278"/>
      <c r="P261" s="55">
        <v>2015</v>
      </c>
      <c r="Q261" s="163" t="str">
        <f t="shared" si="410"/>
        <v>마을</v>
      </c>
      <c r="R261" s="163" t="str">
        <f t="shared" ref="R261:U261" si="417">Q261</f>
        <v>마을</v>
      </c>
      <c r="S261" s="163" t="str">
        <f t="shared" si="417"/>
        <v>마을</v>
      </c>
      <c r="T261" s="163" t="str">
        <f t="shared" si="417"/>
        <v>마을</v>
      </c>
      <c r="U261" s="163" t="str">
        <f t="shared" si="417"/>
        <v>마을</v>
      </c>
      <c r="V261" s="135">
        <f t="shared" si="356"/>
        <v>101</v>
      </c>
      <c r="W261" s="135">
        <f t="shared" si="357"/>
        <v>97</v>
      </c>
      <c r="X261" s="135">
        <f t="shared" si="358"/>
        <v>97</v>
      </c>
      <c r="Y261" s="135">
        <f t="shared" si="359"/>
        <v>96</v>
      </c>
      <c r="Z261" s="136">
        <f t="shared" si="360"/>
        <v>95</v>
      </c>
      <c r="AA261" s="144">
        <f t="shared" si="354"/>
        <v>101</v>
      </c>
      <c r="AB261" s="145">
        <f t="shared" si="412"/>
        <v>97</v>
      </c>
      <c r="AC261" s="145">
        <f t="shared" si="412"/>
        <v>97</v>
      </c>
      <c r="AD261" s="145">
        <f t="shared" si="412"/>
        <v>96</v>
      </c>
      <c r="AE261" s="144">
        <f t="shared" si="412"/>
        <v>95</v>
      </c>
      <c r="AF261" s="144">
        <v>0</v>
      </c>
      <c r="AG261" s="144">
        <v>0</v>
      </c>
      <c r="AH261" s="144">
        <v>0</v>
      </c>
      <c r="AI261" s="144">
        <v>0</v>
      </c>
      <c r="AJ261" s="144">
        <v>0</v>
      </c>
    </row>
    <row r="262" spans="1:36" s="11" customFormat="1" ht="16.350000000000001" customHeight="1">
      <c r="A262" s="308" t="s">
        <v>238</v>
      </c>
      <c r="B262" s="57" t="s">
        <v>390</v>
      </c>
      <c r="C262" s="57" t="s">
        <v>776</v>
      </c>
      <c r="D262" s="53">
        <f>'[6]마을별 용수수요량'!D262</f>
        <v>80</v>
      </c>
      <c r="E262" s="53">
        <f>'[6]마을별 용수수요량'!E262</f>
        <v>15087</v>
      </c>
      <c r="F262" s="53"/>
      <c r="G262" s="53"/>
      <c r="H262" s="53">
        <v>141</v>
      </c>
      <c r="I262" s="53">
        <v>321</v>
      </c>
      <c r="J262" s="53">
        <f t="shared" si="370"/>
        <v>141</v>
      </c>
      <c r="K262" s="53">
        <f t="shared" si="413"/>
        <v>323</v>
      </c>
      <c r="L262" s="54" t="s">
        <v>804</v>
      </c>
      <c r="M262" s="54" t="s">
        <v>757</v>
      </c>
      <c r="N262" s="54" t="s">
        <v>774</v>
      </c>
      <c r="O262" s="169" t="s">
        <v>1388</v>
      </c>
      <c r="P262" s="55">
        <v>2015</v>
      </c>
      <c r="Q262" s="163" t="str">
        <f t="shared" si="410"/>
        <v>지방</v>
      </c>
      <c r="R262" s="163" t="str">
        <f t="shared" ref="R262:U262" si="418">Q262</f>
        <v>지방</v>
      </c>
      <c r="S262" s="163" t="str">
        <f t="shared" si="418"/>
        <v>지방</v>
      </c>
      <c r="T262" s="163" t="str">
        <f t="shared" si="418"/>
        <v>지방</v>
      </c>
      <c r="U262" s="163" t="str">
        <f t="shared" si="418"/>
        <v>지방</v>
      </c>
      <c r="V262" s="135">
        <f t="shared" si="356"/>
        <v>323</v>
      </c>
      <c r="W262" s="135">
        <f t="shared" si="357"/>
        <v>310</v>
      </c>
      <c r="X262" s="135">
        <f t="shared" si="358"/>
        <v>309</v>
      </c>
      <c r="Y262" s="135">
        <f t="shared" si="359"/>
        <v>308</v>
      </c>
      <c r="Z262" s="136">
        <f t="shared" si="360"/>
        <v>305</v>
      </c>
      <c r="AA262" s="144">
        <f t="shared" si="354"/>
        <v>323</v>
      </c>
      <c r="AB262" s="145">
        <f t="shared" si="412"/>
        <v>310</v>
      </c>
      <c r="AC262" s="145">
        <f t="shared" si="412"/>
        <v>309</v>
      </c>
      <c r="AD262" s="145">
        <f t="shared" si="412"/>
        <v>308</v>
      </c>
      <c r="AE262" s="144">
        <f t="shared" si="412"/>
        <v>305</v>
      </c>
      <c r="AF262" s="144">
        <v>0</v>
      </c>
      <c r="AG262" s="144">
        <v>0</v>
      </c>
      <c r="AH262" s="144">
        <v>0</v>
      </c>
      <c r="AI262" s="144">
        <v>0</v>
      </c>
      <c r="AJ262" s="144">
        <v>0</v>
      </c>
    </row>
    <row r="263" spans="1:36" s="11" customFormat="1" ht="16.350000000000001" customHeight="1">
      <c r="A263" s="308" t="s">
        <v>238</v>
      </c>
      <c r="B263" s="57" t="s">
        <v>391</v>
      </c>
      <c r="C263" s="57" t="s">
        <v>392</v>
      </c>
      <c r="D263" s="53">
        <f>'[6]마을별 용수수요량'!D263</f>
        <v>0</v>
      </c>
      <c r="E263" s="53">
        <f>'[6]마을별 용수수요량'!E263</f>
        <v>0</v>
      </c>
      <c r="F263" s="53"/>
      <c r="G263" s="53"/>
      <c r="H263" s="53">
        <v>45</v>
      </c>
      <c r="I263" s="53">
        <v>98</v>
      </c>
      <c r="J263" s="53">
        <f t="shared" si="370"/>
        <v>45</v>
      </c>
      <c r="K263" s="53">
        <f t="shared" si="413"/>
        <v>98</v>
      </c>
      <c r="L263" s="54" t="str">
        <f>M263</f>
        <v>소규모</v>
      </c>
      <c r="M263" s="54" t="s">
        <v>808</v>
      </c>
      <c r="N263" s="54" t="s">
        <v>820</v>
      </c>
      <c r="O263" s="278"/>
      <c r="P263" s="55">
        <v>2015</v>
      </c>
      <c r="Q263" s="163" t="str">
        <f t="shared" si="410"/>
        <v>소규모</v>
      </c>
      <c r="R263" s="163" t="str">
        <f t="shared" ref="R263:U263" si="419">Q263</f>
        <v>소규모</v>
      </c>
      <c r="S263" s="163" t="str">
        <f t="shared" si="419"/>
        <v>소규모</v>
      </c>
      <c r="T263" s="163" t="str">
        <f t="shared" si="419"/>
        <v>소규모</v>
      </c>
      <c r="U263" s="163" t="str">
        <f t="shared" si="419"/>
        <v>소규모</v>
      </c>
      <c r="V263" s="135">
        <f t="shared" si="356"/>
        <v>98</v>
      </c>
      <c r="W263" s="135">
        <f t="shared" si="357"/>
        <v>94</v>
      </c>
      <c r="X263" s="135">
        <f t="shared" si="358"/>
        <v>94</v>
      </c>
      <c r="Y263" s="135">
        <f t="shared" si="359"/>
        <v>93</v>
      </c>
      <c r="Z263" s="136">
        <f t="shared" si="360"/>
        <v>93</v>
      </c>
      <c r="AA263" s="144">
        <f t="shared" si="354"/>
        <v>98</v>
      </c>
      <c r="AB263" s="145">
        <f t="shared" si="412"/>
        <v>94</v>
      </c>
      <c r="AC263" s="145">
        <f t="shared" si="412"/>
        <v>94</v>
      </c>
      <c r="AD263" s="145">
        <f t="shared" si="412"/>
        <v>93</v>
      </c>
      <c r="AE263" s="144">
        <f t="shared" si="412"/>
        <v>93</v>
      </c>
      <c r="AF263" s="144">
        <v>0</v>
      </c>
      <c r="AG263" s="144">
        <v>0</v>
      </c>
      <c r="AH263" s="144">
        <v>0</v>
      </c>
      <c r="AI263" s="144">
        <v>0</v>
      </c>
      <c r="AJ263" s="144">
        <v>0</v>
      </c>
    </row>
    <row r="264" spans="1:36" s="11" customFormat="1" ht="16.350000000000001" customHeight="1">
      <c r="A264" s="308" t="s">
        <v>238</v>
      </c>
      <c r="B264" s="57" t="s">
        <v>393</v>
      </c>
      <c r="C264" s="57" t="s">
        <v>394</v>
      </c>
      <c r="D264" s="53">
        <f>'[6]마을별 용수수요량'!D264</f>
        <v>0</v>
      </c>
      <c r="E264" s="53">
        <f>'[6]마을별 용수수요량'!E264</f>
        <v>0</v>
      </c>
      <c r="F264" s="53"/>
      <c r="G264" s="53"/>
      <c r="H264" s="53">
        <v>25</v>
      </c>
      <c r="I264" s="53">
        <v>46</v>
      </c>
      <c r="J264" s="53">
        <f t="shared" si="370"/>
        <v>25</v>
      </c>
      <c r="K264" s="53">
        <f t="shared" si="413"/>
        <v>46</v>
      </c>
      <c r="L264" s="54" t="str">
        <f>M264</f>
        <v>소규모</v>
      </c>
      <c r="M264" s="54" t="s">
        <v>808</v>
      </c>
      <c r="N264" s="54" t="s">
        <v>821</v>
      </c>
      <c r="O264" s="278"/>
      <c r="P264" s="55">
        <v>2015</v>
      </c>
      <c r="Q264" s="163" t="str">
        <f t="shared" si="410"/>
        <v>소규모</v>
      </c>
      <c r="R264" s="163" t="str">
        <f t="shared" ref="R264:U264" si="420">Q264</f>
        <v>소규모</v>
      </c>
      <c r="S264" s="163" t="str">
        <f t="shared" si="420"/>
        <v>소규모</v>
      </c>
      <c r="T264" s="163" t="str">
        <f t="shared" si="420"/>
        <v>소규모</v>
      </c>
      <c r="U264" s="163" t="str">
        <f t="shared" si="420"/>
        <v>소규모</v>
      </c>
      <c r="V264" s="135">
        <f t="shared" si="356"/>
        <v>46</v>
      </c>
      <c r="W264" s="135">
        <f t="shared" si="357"/>
        <v>44</v>
      </c>
      <c r="X264" s="135">
        <f t="shared" si="358"/>
        <v>44</v>
      </c>
      <c r="Y264" s="135">
        <f t="shared" si="359"/>
        <v>44</v>
      </c>
      <c r="Z264" s="136">
        <f t="shared" si="360"/>
        <v>43</v>
      </c>
      <c r="AA264" s="144">
        <f t="shared" si="354"/>
        <v>46</v>
      </c>
      <c r="AB264" s="145">
        <f t="shared" si="412"/>
        <v>44</v>
      </c>
      <c r="AC264" s="145">
        <f t="shared" si="412"/>
        <v>44</v>
      </c>
      <c r="AD264" s="145">
        <f t="shared" si="412"/>
        <v>44</v>
      </c>
      <c r="AE264" s="144">
        <f t="shared" si="412"/>
        <v>43</v>
      </c>
      <c r="AF264" s="144">
        <v>0</v>
      </c>
      <c r="AG264" s="144">
        <v>0</v>
      </c>
      <c r="AH264" s="144">
        <v>0</v>
      </c>
      <c r="AI264" s="144">
        <v>0</v>
      </c>
      <c r="AJ264" s="144">
        <v>0</v>
      </c>
    </row>
    <row r="265" spans="1:36" s="11" customFormat="1" ht="16.350000000000001" customHeight="1">
      <c r="A265" s="308" t="s">
        <v>238</v>
      </c>
      <c r="B265" s="57" t="s">
        <v>395</v>
      </c>
      <c r="C265" s="57" t="s">
        <v>396</v>
      </c>
      <c r="D265" s="53">
        <f>'[6]마을별 용수수요량'!D265</f>
        <v>0</v>
      </c>
      <c r="E265" s="53">
        <f>'[6]마을별 용수수요량'!E265</f>
        <v>0</v>
      </c>
      <c r="F265" s="53"/>
      <c r="G265" s="53"/>
      <c r="H265" s="53">
        <v>44</v>
      </c>
      <c r="I265" s="53">
        <v>81</v>
      </c>
      <c r="J265" s="53">
        <f t="shared" si="370"/>
        <v>44</v>
      </c>
      <c r="K265" s="53">
        <f t="shared" si="413"/>
        <v>81</v>
      </c>
      <c r="L265" s="54" t="s">
        <v>754</v>
      </c>
      <c r="M265" s="54" t="s">
        <v>754</v>
      </c>
      <c r="N265" s="54" t="s">
        <v>754</v>
      </c>
      <c r="O265" s="278"/>
      <c r="P265" s="55"/>
      <c r="Q265" s="163" t="str">
        <f t="shared" si="410"/>
        <v>미급수</v>
      </c>
      <c r="R265" s="163" t="str">
        <f t="shared" ref="R265:U265" si="421">Q265</f>
        <v>미급수</v>
      </c>
      <c r="S265" s="163" t="str">
        <f t="shared" si="421"/>
        <v>미급수</v>
      </c>
      <c r="T265" s="163" t="str">
        <f t="shared" si="421"/>
        <v>미급수</v>
      </c>
      <c r="U265" s="163" t="str">
        <f t="shared" si="421"/>
        <v>미급수</v>
      </c>
      <c r="V265" s="135">
        <f t="shared" si="356"/>
        <v>81</v>
      </c>
      <c r="W265" s="135">
        <f t="shared" si="357"/>
        <v>78</v>
      </c>
      <c r="X265" s="135">
        <f t="shared" si="358"/>
        <v>77</v>
      </c>
      <c r="Y265" s="135">
        <f t="shared" si="359"/>
        <v>77</v>
      </c>
      <c r="Z265" s="136">
        <f t="shared" si="360"/>
        <v>77</v>
      </c>
      <c r="AA265" s="144">
        <f t="shared" si="354"/>
        <v>81</v>
      </c>
      <c r="AB265" s="145">
        <f t="shared" si="412"/>
        <v>78</v>
      </c>
      <c r="AC265" s="145">
        <f t="shared" si="412"/>
        <v>77</v>
      </c>
      <c r="AD265" s="145">
        <f t="shared" si="412"/>
        <v>77</v>
      </c>
      <c r="AE265" s="144">
        <f t="shared" si="412"/>
        <v>77</v>
      </c>
      <c r="AF265" s="144">
        <v>0</v>
      </c>
      <c r="AG265" s="144">
        <v>0</v>
      </c>
      <c r="AH265" s="144">
        <v>0</v>
      </c>
      <c r="AI265" s="144">
        <v>0</v>
      </c>
      <c r="AJ265" s="144">
        <v>0</v>
      </c>
    </row>
    <row r="266" spans="1:36" s="11" customFormat="1" ht="16.350000000000001" customHeight="1">
      <c r="A266" s="308" t="s">
        <v>238</v>
      </c>
      <c r="B266" s="247" t="s">
        <v>397</v>
      </c>
      <c r="C266" s="57" t="s">
        <v>398</v>
      </c>
      <c r="D266" s="53">
        <f>'[6]마을별 용수수요량'!D266</f>
        <v>0</v>
      </c>
      <c r="E266" s="53">
        <f>'[6]마을별 용수수요량'!E266</f>
        <v>0</v>
      </c>
      <c r="F266" s="53"/>
      <c r="G266" s="53"/>
      <c r="H266" s="53">
        <v>27</v>
      </c>
      <c r="I266" s="53">
        <v>48</v>
      </c>
      <c r="J266" s="53">
        <f t="shared" si="370"/>
        <v>27</v>
      </c>
      <c r="K266" s="53">
        <f t="shared" si="413"/>
        <v>48</v>
      </c>
      <c r="L266" s="54" t="str">
        <f>M266</f>
        <v>소규모</v>
      </c>
      <c r="M266" s="54" t="s">
        <v>808</v>
      </c>
      <c r="N266" s="54" t="s">
        <v>822</v>
      </c>
      <c r="O266" s="278"/>
      <c r="P266" s="55">
        <v>2015</v>
      </c>
      <c r="Q266" s="163" t="str">
        <f t="shared" si="410"/>
        <v>소규모</v>
      </c>
      <c r="R266" s="163" t="str">
        <f t="shared" ref="R266:U266" si="422">Q266</f>
        <v>소규모</v>
      </c>
      <c r="S266" s="163" t="str">
        <f t="shared" si="422"/>
        <v>소규모</v>
      </c>
      <c r="T266" s="163" t="str">
        <f t="shared" si="422"/>
        <v>소규모</v>
      </c>
      <c r="U266" s="163" t="str">
        <f t="shared" si="422"/>
        <v>소규모</v>
      </c>
      <c r="V266" s="135">
        <f t="shared" si="356"/>
        <v>48</v>
      </c>
      <c r="W266" s="135">
        <f t="shared" si="357"/>
        <v>46</v>
      </c>
      <c r="X266" s="135">
        <f t="shared" si="358"/>
        <v>46</v>
      </c>
      <c r="Y266" s="135">
        <f t="shared" si="359"/>
        <v>46</v>
      </c>
      <c r="Z266" s="136">
        <f t="shared" si="360"/>
        <v>45</v>
      </c>
      <c r="AA266" s="144">
        <f t="shared" si="354"/>
        <v>48</v>
      </c>
      <c r="AB266" s="145">
        <f t="shared" si="412"/>
        <v>46</v>
      </c>
      <c r="AC266" s="145">
        <f t="shared" si="412"/>
        <v>46</v>
      </c>
      <c r="AD266" s="145">
        <f t="shared" si="412"/>
        <v>46</v>
      </c>
      <c r="AE266" s="144">
        <f t="shared" si="412"/>
        <v>45</v>
      </c>
      <c r="AF266" s="144">
        <v>0</v>
      </c>
      <c r="AG266" s="144">
        <v>0</v>
      </c>
      <c r="AH266" s="144">
        <v>0</v>
      </c>
      <c r="AI266" s="144">
        <v>0</v>
      </c>
      <c r="AJ266" s="144">
        <v>0</v>
      </c>
    </row>
    <row r="267" spans="1:36" s="11" customFormat="1" ht="16.350000000000001" customHeight="1">
      <c r="A267" s="308" t="s">
        <v>238</v>
      </c>
      <c r="B267" s="333"/>
      <c r="C267" s="57" t="s">
        <v>399</v>
      </c>
      <c r="D267" s="53">
        <f>'[6]마을별 용수수요량'!D267</f>
        <v>0</v>
      </c>
      <c r="E267" s="53">
        <f>'[6]마을별 용수수요량'!E267</f>
        <v>0</v>
      </c>
      <c r="F267" s="53"/>
      <c r="G267" s="53"/>
      <c r="H267" s="53">
        <v>26</v>
      </c>
      <c r="I267" s="53">
        <v>41</v>
      </c>
      <c r="J267" s="53">
        <f t="shared" si="370"/>
        <v>26</v>
      </c>
      <c r="K267" s="53">
        <f t="shared" si="413"/>
        <v>41</v>
      </c>
      <c r="L267" s="54" t="str">
        <f>M267</f>
        <v>소규모</v>
      </c>
      <c r="M267" s="54" t="s">
        <v>808</v>
      </c>
      <c r="N267" s="54" t="s">
        <v>823</v>
      </c>
      <c r="O267" s="278"/>
      <c r="P267" s="55">
        <v>2015</v>
      </c>
      <c r="Q267" s="163" t="str">
        <f t="shared" si="410"/>
        <v>소규모</v>
      </c>
      <c r="R267" s="163" t="str">
        <f t="shared" ref="R267:U267" si="423">Q267</f>
        <v>소규모</v>
      </c>
      <c r="S267" s="163" t="str">
        <f t="shared" si="423"/>
        <v>소규모</v>
      </c>
      <c r="T267" s="163" t="str">
        <f t="shared" si="423"/>
        <v>소규모</v>
      </c>
      <c r="U267" s="163" t="str">
        <f t="shared" si="423"/>
        <v>소규모</v>
      </c>
      <c r="V267" s="135">
        <f t="shared" si="356"/>
        <v>41</v>
      </c>
      <c r="W267" s="135">
        <f t="shared" si="357"/>
        <v>39</v>
      </c>
      <c r="X267" s="135">
        <f t="shared" si="358"/>
        <v>39</v>
      </c>
      <c r="Y267" s="135">
        <f t="shared" si="359"/>
        <v>39</v>
      </c>
      <c r="Z267" s="136">
        <f t="shared" si="360"/>
        <v>39</v>
      </c>
      <c r="AA267" s="144">
        <f t="shared" si="354"/>
        <v>41</v>
      </c>
      <c r="AB267" s="145">
        <f t="shared" si="412"/>
        <v>39</v>
      </c>
      <c r="AC267" s="145">
        <f t="shared" si="412"/>
        <v>39</v>
      </c>
      <c r="AD267" s="145">
        <f t="shared" si="412"/>
        <v>39</v>
      </c>
      <c r="AE267" s="144">
        <f t="shared" si="412"/>
        <v>39</v>
      </c>
      <c r="AF267" s="144">
        <v>0</v>
      </c>
      <c r="AG267" s="144">
        <v>0</v>
      </c>
      <c r="AH267" s="144">
        <v>0</v>
      </c>
      <c r="AI267" s="144">
        <v>0</v>
      </c>
      <c r="AJ267" s="144">
        <v>0</v>
      </c>
    </row>
    <row r="268" spans="1:36" s="11" customFormat="1" ht="16.350000000000001" customHeight="1">
      <c r="A268" s="308" t="s">
        <v>238</v>
      </c>
      <c r="B268" s="57" t="s">
        <v>400</v>
      </c>
      <c r="C268" s="57" t="s">
        <v>777</v>
      </c>
      <c r="D268" s="53">
        <f>'[6]마을별 용수수요량'!D268</f>
        <v>0</v>
      </c>
      <c r="E268" s="53">
        <f>'[6]마을별 용수수요량'!E268</f>
        <v>0</v>
      </c>
      <c r="F268" s="53"/>
      <c r="G268" s="53"/>
      <c r="H268" s="53">
        <v>43</v>
      </c>
      <c r="I268" s="53">
        <v>98</v>
      </c>
      <c r="J268" s="53">
        <f t="shared" si="370"/>
        <v>43</v>
      </c>
      <c r="K268" s="53">
        <f t="shared" si="413"/>
        <v>98</v>
      </c>
      <c r="L268" s="54" t="str">
        <f>M268</f>
        <v>소규모</v>
      </c>
      <c r="M268" s="54" t="s">
        <v>808</v>
      </c>
      <c r="N268" s="54" t="s">
        <v>824</v>
      </c>
      <c r="O268" s="278"/>
      <c r="P268" s="55">
        <v>2015</v>
      </c>
      <c r="Q268" s="163" t="str">
        <f t="shared" si="410"/>
        <v>소규모</v>
      </c>
      <c r="R268" s="163" t="str">
        <f t="shared" ref="R268:U268" si="424">Q268</f>
        <v>소규모</v>
      </c>
      <c r="S268" s="163" t="str">
        <f t="shared" si="424"/>
        <v>소규모</v>
      </c>
      <c r="T268" s="163" t="str">
        <f t="shared" si="424"/>
        <v>소규모</v>
      </c>
      <c r="U268" s="163" t="str">
        <f t="shared" si="424"/>
        <v>소규모</v>
      </c>
      <c r="V268" s="135">
        <f t="shared" si="356"/>
        <v>98</v>
      </c>
      <c r="W268" s="135">
        <f t="shared" si="357"/>
        <v>94</v>
      </c>
      <c r="X268" s="135">
        <f t="shared" si="358"/>
        <v>94</v>
      </c>
      <c r="Y268" s="135">
        <f t="shared" si="359"/>
        <v>93</v>
      </c>
      <c r="Z268" s="136">
        <f t="shared" si="360"/>
        <v>93</v>
      </c>
      <c r="AA268" s="144">
        <f t="shared" si="354"/>
        <v>98</v>
      </c>
      <c r="AB268" s="145">
        <f t="shared" si="412"/>
        <v>94</v>
      </c>
      <c r="AC268" s="145">
        <f t="shared" si="412"/>
        <v>94</v>
      </c>
      <c r="AD268" s="145">
        <f t="shared" si="412"/>
        <v>93</v>
      </c>
      <c r="AE268" s="144">
        <f t="shared" si="412"/>
        <v>93</v>
      </c>
      <c r="AF268" s="144">
        <v>0</v>
      </c>
      <c r="AG268" s="144">
        <v>0</v>
      </c>
      <c r="AH268" s="144">
        <v>0</v>
      </c>
      <c r="AI268" s="144">
        <v>0</v>
      </c>
      <c r="AJ268" s="144">
        <v>0</v>
      </c>
    </row>
    <row r="269" spans="1:36" s="11" customFormat="1" ht="16.350000000000001" customHeight="1">
      <c r="A269" s="308" t="s">
        <v>238</v>
      </c>
      <c r="B269" s="57" t="s">
        <v>401</v>
      </c>
      <c r="C269" s="57" t="s">
        <v>402</v>
      </c>
      <c r="D269" s="53">
        <f>'[6]마을별 용수수요량'!D269</f>
        <v>0</v>
      </c>
      <c r="E269" s="53">
        <f>'[6]마을별 용수수요량'!E269</f>
        <v>0</v>
      </c>
      <c r="F269" s="53"/>
      <c r="G269" s="53"/>
      <c r="H269" s="53">
        <v>47</v>
      </c>
      <c r="I269" s="53">
        <v>93</v>
      </c>
      <c r="J269" s="53">
        <f t="shared" si="370"/>
        <v>47</v>
      </c>
      <c r="K269" s="53">
        <f t="shared" si="413"/>
        <v>93</v>
      </c>
      <c r="L269" s="54" t="str">
        <f>M269</f>
        <v>소규모</v>
      </c>
      <c r="M269" s="54" t="s">
        <v>808</v>
      </c>
      <c r="N269" s="54" t="s">
        <v>826</v>
      </c>
      <c r="O269" s="278"/>
      <c r="P269" s="55">
        <v>2015</v>
      </c>
      <c r="Q269" s="163" t="str">
        <f t="shared" si="410"/>
        <v>소규모</v>
      </c>
      <c r="R269" s="163" t="str">
        <f t="shared" ref="R269:U269" si="425">Q269</f>
        <v>소규모</v>
      </c>
      <c r="S269" s="163" t="str">
        <f t="shared" si="425"/>
        <v>소규모</v>
      </c>
      <c r="T269" s="163" t="str">
        <f t="shared" si="425"/>
        <v>소규모</v>
      </c>
      <c r="U269" s="163" t="str">
        <f t="shared" si="425"/>
        <v>소규모</v>
      </c>
      <c r="V269" s="135">
        <f t="shared" si="356"/>
        <v>93</v>
      </c>
      <c r="W269" s="135">
        <f t="shared" si="357"/>
        <v>89</v>
      </c>
      <c r="X269" s="135">
        <f t="shared" si="358"/>
        <v>89</v>
      </c>
      <c r="Y269" s="135">
        <f t="shared" si="359"/>
        <v>89</v>
      </c>
      <c r="Z269" s="136">
        <f t="shared" si="360"/>
        <v>88</v>
      </c>
      <c r="AA269" s="144">
        <f t="shared" si="354"/>
        <v>93</v>
      </c>
      <c r="AB269" s="145">
        <f t="shared" si="412"/>
        <v>89</v>
      </c>
      <c r="AC269" s="145">
        <f t="shared" si="412"/>
        <v>89</v>
      </c>
      <c r="AD269" s="145">
        <f t="shared" si="412"/>
        <v>89</v>
      </c>
      <c r="AE269" s="144">
        <f t="shared" si="412"/>
        <v>88</v>
      </c>
      <c r="AF269" s="144">
        <v>0</v>
      </c>
      <c r="AG269" s="144">
        <v>0</v>
      </c>
      <c r="AH269" s="144">
        <v>0</v>
      </c>
      <c r="AI269" s="144">
        <v>0</v>
      </c>
      <c r="AJ269" s="144">
        <v>0</v>
      </c>
    </row>
    <row r="270" spans="1:36" s="11" customFormat="1" ht="16.350000000000001" customHeight="1">
      <c r="A270" s="308" t="s">
        <v>238</v>
      </c>
      <c r="B270" s="57" t="s">
        <v>403</v>
      </c>
      <c r="C270" s="57" t="s">
        <v>778</v>
      </c>
      <c r="D270" s="53">
        <f>'[6]마을별 용수수요량'!D270</f>
        <v>0</v>
      </c>
      <c r="E270" s="53">
        <f>'[6]마을별 용수수요량'!E270</f>
        <v>0</v>
      </c>
      <c r="F270" s="53"/>
      <c r="G270" s="53"/>
      <c r="H270" s="53">
        <v>86</v>
      </c>
      <c r="I270" s="53">
        <v>193</v>
      </c>
      <c r="J270" s="135">
        <f t="shared" si="370"/>
        <v>86</v>
      </c>
      <c r="K270" s="135">
        <f t="shared" si="413"/>
        <v>194</v>
      </c>
      <c r="L270" s="54" t="s">
        <v>804</v>
      </c>
      <c r="M270" s="54" t="s">
        <v>757</v>
      </c>
      <c r="N270" s="54" t="s">
        <v>748</v>
      </c>
      <c r="O270" s="278" t="s">
        <v>1387</v>
      </c>
      <c r="P270" s="55">
        <v>2025</v>
      </c>
      <c r="Q270" s="163" t="s">
        <v>807</v>
      </c>
      <c r="R270" s="163" t="s">
        <v>807</v>
      </c>
      <c r="S270" s="163" t="s">
        <v>1234</v>
      </c>
      <c r="T270" s="163" t="str">
        <f t="shared" ref="T270:U270" si="426">S270</f>
        <v>지방</v>
      </c>
      <c r="U270" s="163" t="str">
        <f t="shared" si="426"/>
        <v>지방</v>
      </c>
      <c r="V270" s="135">
        <f t="shared" si="356"/>
        <v>194</v>
      </c>
      <c r="W270" s="135">
        <f t="shared" si="357"/>
        <v>186</v>
      </c>
      <c r="X270" s="135">
        <f t="shared" si="358"/>
        <v>186</v>
      </c>
      <c r="Y270" s="135">
        <f t="shared" si="359"/>
        <v>185</v>
      </c>
      <c r="Z270" s="136">
        <f t="shared" si="360"/>
        <v>183</v>
      </c>
      <c r="AA270" s="144">
        <f t="shared" si="354"/>
        <v>194</v>
      </c>
      <c r="AB270" s="145">
        <f t="shared" si="412"/>
        <v>186</v>
      </c>
      <c r="AC270" s="145">
        <f t="shared" si="412"/>
        <v>186</v>
      </c>
      <c r="AD270" s="145">
        <f t="shared" si="412"/>
        <v>185</v>
      </c>
      <c r="AE270" s="144">
        <f t="shared" si="412"/>
        <v>183</v>
      </c>
      <c r="AF270" s="144">
        <v>0</v>
      </c>
      <c r="AG270" s="144">
        <v>0</v>
      </c>
      <c r="AH270" s="144">
        <v>0</v>
      </c>
      <c r="AI270" s="144">
        <v>0</v>
      </c>
      <c r="AJ270" s="144">
        <v>0</v>
      </c>
    </row>
    <row r="271" spans="1:36" s="11" customFormat="1" ht="16.350000000000001" customHeight="1">
      <c r="A271" s="308" t="s">
        <v>238</v>
      </c>
      <c r="B271" s="57" t="s">
        <v>404</v>
      </c>
      <c r="C271" s="57" t="s">
        <v>779</v>
      </c>
      <c r="D271" s="53">
        <f>'[6]마을별 용수수요량'!D271</f>
        <v>69</v>
      </c>
      <c r="E271" s="53">
        <f>'[6]마을별 용수수요량'!E271</f>
        <v>9438</v>
      </c>
      <c r="F271" s="53"/>
      <c r="G271" s="53"/>
      <c r="H271" s="53">
        <v>84</v>
      </c>
      <c r="I271" s="53">
        <v>189</v>
      </c>
      <c r="J271" s="53">
        <f t="shared" si="370"/>
        <v>84</v>
      </c>
      <c r="K271" s="53">
        <f t="shared" si="413"/>
        <v>190</v>
      </c>
      <c r="L271" s="54" t="s">
        <v>804</v>
      </c>
      <c r="M271" s="54" t="s">
        <v>757</v>
      </c>
      <c r="N271" s="54" t="s">
        <v>774</v>
      </c>
      <c r="O271" s="169" t="s">
        <v>1386</v>
      </c>
      <c r="P271" s="55">
        <v>2015</v>
      </c>
      <c r="Q271" s="163" t="str">
        <f t="shared" si="410"/>
        <v>지방</v>
      </c>
      <c r="R271" s="163" t="str">
        <f t="shared" ref="R271:U271" si="427">Q271</f>
        <v>지방</v>
      </c>
      <c r="S271" s="163" t="str">
        <f t="shared" si="427"/>
        <v>지방</v>
      </c>
      <c r="T271" s="163" t="str">
        <f t="shared" si="427"/>
        <v>지방</v>
      </c>
      <c r="U271" s="163" t="str">
        <f t="shared" si="427"/>
        <v>지방</v>
      </c>
      <c r="V271" s="135">
        <f t="shared" si="356"/>
        <v>190</v>
      </c>
      <c r="W271" s="135">
        <f t="shared" si="357"/>
        <v>182</v>
      </c>
      <c r="X271" s="135">
        <f t="shared" si="358"/>
        <v>182</v>
      </c>
      <c r="Y271" s="135">
        <f t="shared" si="359"/>
        <v>181</v>
      </c>
      <c r="Z271" s="136">
        <f t="shared" si="360"/>
        <v>180</v>
      </c>
      <c r="AA271" s="144">
        <f t="shared" si="354"/>
        <v>190</v>
      </c>
      <c r="AB271" s="145">
        <f t="shared" si="412"/>
        <v>182</v>
      </c>
      <c r="AC271" s="145">
        <f t="shared" si="412"/>
        <v>182</v>
      </c>
      <c r="AD271" s="145">
        <f t="shared" si="412"/>
        <v>181</v>
      </c>
      <c r="AE271" s="144">
        <f t="shared" si="412"/>
        <v>180</v>
      </c>
      <c r="AF271" s="144">
        <v>0</v>
      </c>
      <c r="AG271" s="144">
        <v>0</v>
      </c>
      <c r="AH271" s="144">
        <v>0</v>
      </c>
      <c r="AI271" s="144">
        <v>0</v>
      </c>
      <c r="AJ271" s="144">
        <v>0</v>
      </c>
    </row>
    <row r="272" spans="1:36" s="11" customFormat="1" ht="16.350000000000001" customHeight="1">
      <c r="A272" s="308" t="s">
        <v>238</v>
      </c>
      <c r="B272" s="57" t="s">
        <v>405</v>
      </c>
      <c r="C272" s="57" t="s">
        <v>406</v>
      </c>
      <c r="D272" s="53">
        <f>'[6]마을별 용수수요량'!D272</f>
        <v>57</v>
      </c>
      <c r="E272" s="53">
        <f>'[6]마을별 용수수요량'!E272</f>
        <v>15213</v>
      </c>
      <c r="F272" s="53"/>
      <c r="G272" s="53"/>
      <c r="H272" s="53">
        <v>90</v>
      </c>
      <c r="I272" s="53">
        <v>205</v>
      </c>
      <c r="J272" s="53">
        <f t="shared" si="370"/>
        <v>90</v>
      </c>
      <c r="K272" s="53">
        <f t="shared" si="413"/>
        <v>206</v>
      </c>
      <c r="L272" s="54" t="s">
        <v>804</v>
      </c>
      <c r="M272" s="54" t="s">
        <v>757</v>
      </c>
      <c r="N272" s="54" t="s">
        <v>774</v>
      </c>
      <c r="O272" s="169" t="s">
        <v>1386</v>
      </c>
      <c r="P272" s="55">
        <v>2015</v>
      </c>
      <c r="Q272" s="163" t="str">
        <f t="shared" si="410"/>
        <v>지방</v>
      </c>
      <c r="R272" s="163" t="str">
        <f t="shared" ref="R272:U272" si="428">Q272</f>
        <v>지방</v>
      </c>
      <c r="S272" s="163" t="str">
        <f t="shared" si="428"/>
        <v>지방</v>
      </c>
      <c r="T272" s="163" t="str">
        <f t="shared" si="428"/>
        <v>지방</v>
      </c>
      <c r="U272" s="163" t="str">
        <f t="shared" si="428"/>
        <v>지방</v>
      </c>
      <c r="V272" s="135">
        <f t="shared" si="356"/>
        <v>206</v>
      </c>
      <c r="W272" s="135">
        <f t="shared" si="357"/>
        <v>198</v>
      </c>
      <c r="X272" s="135">
        <f t="shared" si="358"/>
        <v>197</v>
      </c>
      <c r="Y272" s="135">
        <f t="shared" si="359"/>
        <v>196</v>
      </c>
      <c r="Z272" s="136">
        <f t="shared" si="360"/>
        <v>195</v>
      </c>
      <c r="AA272" s="144">
        <f t="shared" si="354"/>
        <v>206</v>
      </c>
      <c r="AB272" s="145">
        <f t="shared" si="412"/>
        <v>198</v>
      </c>
      <c r="AC272" s="145">
        <f t="shared" si="412"/>
        <v>197</v>
      </c>
      <c r="AD272" s="145">
        <f t="shared" si="412"/>
        <v>196</v>
      </c>
      <c r="AE272" s="144">
        <f t="shared" si="412"/>
        <v>195</v>
      </c>
      <c r="AF272" s="144">
        <v>0</v>
      </c>
      <c r="AG272" s="144">
        <v>0</v>
      </c>
      <c r="AH272" s="144">
        <v>0</v>
      </c>
      <c r="AI272" s="144">
        <v>0</v>
      </c>
      <c r="AJ272" s="144">
        <v>0</v>
      </c>
    </row>
    <row r="273" spans="1:36" s="11" customFormat="1" ht="16.350000000000001" customHeight="1">
      <c r="A273" s="308" t="s">
        <v>238</v>
      </c>
      <c r="B273" s="247" t="s">
        <v>407</v>
      </c>
      <c r="C273" s="57" t="s">
        <v>408</v>
      </c>
      <c r="D273" s="53">
        <f>'[6]마을별 용수수요량'!D273</f>
        <v>31</v>
      </c>
      <c r="E273" s="53">
        <f>'[6]마을별 용수수요량'!E273</f>
        <v>5356</v>
      </c>
      <c r="F273" s="53"/>
      <c r="G273" s="53"/>
      <c r="H273" s="53">
        <v>58</v>
      </c>
      <c r="I273" s="53">
        <v>126</v>
      </c>
      <c r="J273" s="53">
        <f t="shared" si="370"/>
        <v>58</v>
      </c>
      <c r="K273" s="53">
        <f t="shared" si="413"/>
        <v>127</v>
      </c>
      <c r="L273" s="54" t="s">
        <v>804</v>
      </c>
      <c r="M273" s="54" t="s">
        <v>757</v>
      </c>
      <c r="N273" s="54" t="s">
        <v>774</v>
      </c>
      <c r="O273" s="169" t="s">
        <v>1386</v>
      </c>
      <c r="P273" s="55">
        <v>2015</v>
      </c>
      <c r="Q273" s="163" t="str">
        <f t="shared" si="410"/>
        <v>지방</v>
      </c>
      <c r="R273" s="163" t="str">
        <f t="shared" ref="R273:U273" si="429">Q273</f>
        <v>지방</v>
      </c>
      <c r="S273" s="163" t="str">
        <f t="shared" si="429"/>
        <v>지방</v>
      </c>
      <c r="T273" s="163" t="str">
        <f t="shared" si="429"/>
        <v>지방</v>
      </c>
      <c r="U273" s="163" t="str">
        <f t="shared" si="429"/>
        <v>지방</v>
      </c>
      <c r="V273" s="135">
        <f t="shared" si="356"/>
        <v>127</v>
      </c>
      <c r="W273" s="135">
        <f t="shared" si="357"/>
        <v>122</v>
      </c>
      <c r="X273" s="135">
        <f t="shared" si="358"/>
        <v>121</v>
      </c>
      <c r="Y273" s="135">
        <f t="shared" si="359"/>
        <v>121</v>
      </c>
      <c r="Z273" s="136">
        <f t="shared" si="360"/>
        <v>120</v>
      </c>
      <c r="AA273" s="144">
        <f t="shared" si="354"/>
        <v>127</v>
      </c>
      <c r="AB273" s="145">
        <f t="shared" si="412"/>
        <v>122</v>
      </c>
      <c r="AC273" s="145">
        <f t="shared" si="412"/>
        <v>121</v>
      </c>
      <c r="AD273" s="145">
        <f t="shared" si="412"/>
        <v>121</v>
      </c>
      <c r="AE273" s="144">
        <f t="shared" si="412"/>
        <v>120</v>
      </c>
      <c r="AF273" s="144">
        <v>0</v>
      </c>
      <c r="AG273" s="144">
        <v>0</v>
      </c>
      <c r="AH273" s="144">
        <v>0</v>
      </c>
      <c r="AI273" s="144">
        <v>0</v>
      </c>
      <c r="AJ273" s="144">
        <v>0</v>
      </c>
    </row>
    <row r="274" spans="1:36" s="11" customFormat="1" ht="16.350000000000001" customHeight="1">
      <c r="A274" s="308" t="s">
        <v>238</v>
      </c>
      <c r="B274" s="333"/>
      <c r="C274" s="57" t="s">
        <v>409</v>
      </c>
      <c r="D274" s="53">
        <f>'[6]마을별 용수수요량'!D274</f>
        <v>66</v>
      </c>
      <c r="E274" s="53">
        <f>'[6]마을별 용수수요량'!E274</f>
        <v>11661</v>
      </c>
      <c r="F274" s="53"/>
      <c r="G274" s="53"/>
      <c r="H274" s="53">
        <v>70</v>
      </c>
      <c r="I274" s="53">
        <v>179</v>
      </c>
      <c r="J274" s="53">
        <f t="shared" si="370"/>
        <v>70</v>
      </c>
      <c r="K274" s="53">
        <f t="shared" si="413"/>
        <v>180</v>
      </c>
      <c r="L274" s="54" t="s">
        <v>804</v>
      </c>
      <c r="M274" s="54" t="s">
        <v>757</v>
      </c>
      <c r="N274" s="54" t="s">
        <v>774</v>
      </c>
      <c r="O274" s="169" t="s">
        <v>1386</v>
      </c>
      <c r="P274" s="55">
        <v>2015</v>
      </c>
      <c r="Q274" s="163" t="str">
        <f t="shared" si="410"/>
        <v>지방</v>
      </c>
      <c r="R274" s="163" t="str">
        <f t="shared" ref="R274:U274" si="430">Q274</f>
        <v>지방</v>
      </c>
      <c r="S274" s="163" t="str">
        <f t="shared" si="430"/>
        <v>지방</v>
      </c>
      <c r="T274" s="163" t="str">
        <f t="shared" si="430"/>
        <v>지방</v>
      </c>
      <c r="U274" s="163" t="str">
        <f t="shared" si="430"/>
        <v>지방</v>
      </c>
      <c r="V274" s="135">
        <f t="shared" si="356"/>
        <v>180</v>
      </c>
      <c r="W274" s="135">
        <f t="shared" si="357"/>
        <v>173</v>
      </c>
      <c r="X274" s="135">
        <f t="shared" si="358"/>
        <v>172</v>
      </c>
      <c r="Y274" s="135">
        <f t="shared" si="359"/>
        <v>172</v>
      </c>
      <c r="Z274" s="136">
        <f t="shared" si="360"/>
        <v>170</v>
      </c>
      <c r="AA274" s="144">
        <f t="shared" ref="AA274:AA337" si="431">K274</f>
        <v>180</v>
      </c>
      <c r="AB274" s="145">
        <f t="shared" si="412"/>
        <v>173</v>
      </c>
      <c r="AC274" s="145">
        <f t="shared" si="412"/>
        <v>172</v>
      </c>
      <c r="AD274" s="145">
        <f t="shared" si="412"/>
        <v>172</v>
      </c>
      <c r="AE274" s="144">
        <f t="shared" si="412"/>
        <v>170</v>
      </c>
      <c r="AF274" s="144">
        <v>0</v>
      </c>
      <c r="AG274" s="144">
        <v>0</v>
      </c>
      <c r="AH274" s="144">
        <v>0</v>
      </c>
      <c r="AI274" s="144">
        <v>0</v>
      </c>
      <c r="AJ274" s="144">
        <v>0</v>
      </c>
    </row>
    <row r="275" spans="1:36" s="11" customFormat="1" ht="16.350000000000001" customHeight="1">
      <c r="A275" s="308" t="s">
        <v>238</v>
      </c>
      <c r="B275" s="57" t="s">
        <v>410</v>
      </c>
      <c r="C275" s="57" t="s">
        <v>411</v>
      </c>
      <c r="D275" s="53">
        <f>'[6]마을별 용수수요량'!D275</f>
        <v>105</v>
      </c>
      <c r="E275" s="53">
        <f>'[6]마을별 용수수요량'!E275</f>
        <v>21490</v>
      </c>
      <c r="F275" s="53"/>
      <c r="G275" s="53"/>
      <c r="H275" s="53">
        <v>140</v>
      </c>
      <c r="I275" s="53">
        <v>354</v>
      </c>
      <c r="J275" s="53">
        <f t="shared" si="370"/>
        <v>140</v>
      </c>
      <c r="K275" s="53">
        <f t="shared" si="413"/>
        <v>356</v>
      </c>
      <c r="L275" s="54" t="s">
        <v>804</v>
      </c>
      <c r="M275" s="54" t="s">
        <v>757</v>
      </c>
      <c r="N275" s="54" t="s">
        <v>774</v>
      </c>
      <c r="O275" s="169" t="s">
        <v>1386</v>
      </c>
      <c r="P275" s="55">
        <v>2015</v>
      </c>
      <c r="Q275" s="163" t="str">
        <f t="shared" si="410"/>
        <v>지방</v>
      </c>
      <c r="R275" s="163" t="str">
        <f t="shared" ref="R275:U275" si="432">Q275</f>
        <v>지방</v>
      </c>
      <c r="S275" s="163" t="str">
        <f t="shared" si="432"/>
        <v>지방</v>
      </c>
      <c r="T275" s="163" t="str">
        <f t="shared" si="432"/>
        <v>지방</v>
      </c>
      <c r="U275" s="163" t="str">
        <f t="shared" si="432"/>
        <v>지방</v>
      </c>
      <c r="V275" s="135">
        <f t="shared" si="356"/>
        <v>356</v>
      </c>
      <c r="W275" s="135">
        <f t="shared" si="357"/>
        <v>342</v>
      </c>
      <c r="X275" s="135">
        <f t="shared" si="358"/>
        <v>341</v>
      </c>
      <c r="Y275" s="135">
        <f t="shared" si="359"/>
        <v>339</v>
      </c>
      <c r="Z275" s="136">
        <f t="shared" si="360"/>
        <v>337</v>
      </c>
      <c r="AA275" s="144">
        <f t="shared" si="431"/>
        <v>356</v>
      </c>
      <c r="AB275" s="145">
        <f t="shared" si="412"/>
        <v>342</v>
      </c>
      <c r="AC275" s="145">
        <f t="shared" si="412"/>
        <v>341</v>
      </c>
      <c r="AD275" s="145">
        <f t="shared" si="412"/>
        <v>339</v>
      </c>
      <c r="AE275" s="144">
        <f t="shared" si="412"/>
        <v>337</v>
      </c>
      <c r="AF275" s="144">
        <v>0</v>
      </c>
      <c r="AG275" s="144">
        <v>0</v>
      </c>
      <c r="AH275" s="144">
        <v>0</v>
      </c>
      <c r="AI275" s="144">
        <v>0</v>
      </c>
      <c r="AJ275" s="144">
        <v>0</v>
      </c>
    </row>
    <row r="276" spans="1:36" s="11" customFormat="1" ht="16.350000000000001" customHeight="1">
      <c r="A276" s="308" t="s">
        <v>238</v>
      </c>
      <c r="B276" s="247" t="s">
        <v>412</v>
      </c>
      <c r="C276" s="57" t="s">
        <v>413</v>
      </c>
      <c r="D276" s="53">
        <f>'[6]마을별 용수수요량'!D276</f>
        <v>49</v>
      </c>
      <c r="E276" s="53">
        <f>'[6]마을별 용수수요량'!E276</f>
        <v>11927</v>
      </c>
      <c r="F276" s="53"/>
      <c r="G276" s="53"/>
      <c r="H276" s="53">
        <v>62</v>
      </c>
      <c r="I276" s="53">
        <v>154</v>
      </c>
      <c r="J276" s="53">
        <f t="shared" si="370"/>
        <v>62</v>
      </c>
      <c r="K276" s="53">
        <f t="shared" si="413"/>
        <v>155</v>
      </c>
      <c r="L276" s="54" t="s">
        <v>804</v>
      </c>
      <c r="M276" s="54" t="s">
        <v>757</v>
      </c>
      <c r="N276" s="54" t="s">
        <v>774</v>
      </c>
      <c r="O276" s="169" t="s">
        <v>1386</v>
      </c>
      <c r="P276" s="55">
        <v>2015</v>
      </c>
      <c r="Q276" s="163" t="str">
        <f t="shared" si="410"/>
        <v>지방</v>
      </c>
      <c r="R276" s="163" t="str">
        <f t="shared" ref="R276:U276" si="433">Q276</f>
        <v>지방</v>
      </c>
      <c r="S276" s="163" t="str">
        <f t="shared" si="433"/>
        <v>지방</v>
      </c>
      <c r="T276" s="163" t="str">
        <f t="shared" si="433"/>
        <v>지방</v>
      </c>
      <c r="U276" s="163" t="str">
        <f t="shared" si="433"/>
        <v>지방</v>
      </c>
      <c r="V276" s="135">
        <f t="shared" ref="V276:V339" si="434">AA276+AF276</f>
        <v>155</v>
      </c>
      <c r="W276" s="135">
        <f t="shared" ref="W276:W339" si="435">AB276+AG276</f>
        <v>149</v>
      </c>
      <c r="X276" s="135">
        <f t="shared" ref="X276:X339" si="436">AC276+AH276</f>
        <v>148</v>
      </c>
      <c r="Y276" s="135">
        <f t="shared" ref="Y276:Y339" si="437">AD276+AI276</f>
        <v>148</v>
      </c>
      <c r="Z276" s="136">
        <f t="shared" ref="Z276:Z339" si="438">AE276+AJ276</f>
        <v>147</v>
      </c>
      <c r="AA276" s="144">
        <f t="shared" si="431"/>
        <v>155</v>
      </c>
      <c r="AB276" s="145">
        <f t="shared" si="412"/>
        <v>149</v>
      </c>
      <c r="AC276" s="145">
        <f t="shared" si="412"/>
        <v>148</v>
      </c>
      <c r="AD276" s="145">
        <f t="shared" si="412"/>
        <v>148</v>
      </c>
      <c r="AE276" s="144">
        <f t="shared" si="412"/>
        <v>147</v>
      </c>
      <c r="AF276" s="144">
        <v>0</v>
      </c>
      <c r="AG276" s="144">
        <v>0</v>
      </c>
      <c r="AH276" s="144">
        <v>0</v>
      </c>
      <c r="AI276" s="144">
        <v>0</v>
      </c>
      <c r="AJ276" s="144">
        <v>0</v>
      </c>
    </row>
    <row r="277" spans="1:36" s="11" customFormat="1" ht="16.350000000000001" customHeight="1">
      <c r="A277" s="308" t="s">
        <v>238</v>
      </c>
      <c r="B277" s="333"/>
      <c r="C277" s="57" t="s">
        <v>414</v>
      </c>
      <c r="D277" s="53">
        <f>'[6]마을별 용수수요량'!D277</f>
        <v>44</v>
      </c>
      <c r="E277" s="53">
        <f>'[6]마을별 용수수요량'!E277</f>
        <v>9105</v>
      </c>
      <c r="F277" s="53"/>
      <c r="G277" s="53"/>
      <c r="H277" s="53">
        <v>67</v>
      </c>
      <c r="I277" s="53">
        <v>184</v>
      </c>
      <c r="J277" s="53">
        <f t="shared" si="370"/>
        <v>67</v>
      </c>
      <c r="K277" s="53">
        <f t="shared" si="413"/>
        <v>185</v>
      </c>
      <c r="L277" s="54" t="s">
        <v>804</v>
      </c>
      <c r="M277" s="54" t="s">
        <v>757</v>
      </c>
      <c r="N277" s="54" t="s">
        <v>774</v>
      </c>
      <c r="O277" s="169" t="s">
        <v>1386</v>
      </c>
      <c r="P277" s="55">
        <v>2015</v>
      </c>
      <c r="Q277" s="163" t="str">
        <f t="shared" si="410"/>
        <v>지방</v>
      </c>
      <c r="R277" s="163" t="str">
        <f t="shared" ref="R277:U277" si="439">Q277</f>
        <v>지방</v>
      </c>
      <c r="S277" s="163" t="str">
        <f t="shared" si="439"/>
        <v>지방</v>
      </c>
      <c r="T277" s="163" t="str">
        <f t="shared" si="439"/>
        <v>지방</v>
      </c>
      <c r="U277" s="163" t="str">
        <f t="shared" si="439"/>
        <v>지방</v>
      </c>
      <c r="V277" s="135">
        <f t="shared" si="434"/>
        <v>185</v>
      </c>
      <c r="W277" s="135">
        <f t="shared" si="435"/>
        <v>178</v>
      </c>
      <c r="X277" s="135">
        <f t="shared" si="436"/>
        <v>177</v>
      </c>
      <c r="Y277" s="135">
        <f t="shared" si="437"/>
        <v>176</v>
      </c>
      <c r="Z277" s="136">
        <f t="shared" si="438"/>
        <v>175</v>
      </c>
      <c r="AA277" s="144">
        <f t="shared" si="431"/>
        <v>185</v>
      </c>
      <c r="AB277" s="145">
        <f t="shared" si="412"/>
        <v>178</v>
      </c>
      <c r="AC277" s="145">
        <f t="shared" si="412"/>
        <v>177</v>
      </c>
      <c r="AD277" s="145">
        <f t="shared" si="412"/>
        <v>176</v>
      </c>
      <c r="AE277" s="144">
        <f t="shared" si="412"/>
        <v>175</v>
      </c>
      <c r="AF277" s="144">
        <v>0</v>
      </c>
      <c r="AG277" s="144">
        <v>0</v>
      </c>
      <c r="AH277" s="144">
        <v>0</v>
      </c>
      <c r="AI277" s="144">
        <v>0</v>
      </c>
      <c r="AJ277" s="144">
        <v>0</v>
      </c>
    </row>
    <row r="278" spans="1:36" s="11" customFormat="1" ht="16.350000000000001" customHeight="1">
      <c r="A278" s="308" t="s">
        <v>238</v>
      </c>
      <c r="B278" s="57" t="s">
        <v>415</v>
      </c>
      <c r="C278" s="57" t="s">
        <v>416</v>
      </c>
      <c r="D278" s="53">
        <f>'[6]마을별 용수수요량'!D278</f>
        <v>84</v>
      </c>
      <c r="E278" s="53">
        <f>'[6]마을별 용수수요량'!E278</f>
        <v>26139</v>
      </c>
      <c r="F278" s="53"/>
      <c r="G278" s="53"/>
      <c r="H278" s="53">
        <v>120</v>
      </c>
      <c r="I278" s="53">
        <v>279</v>
      </c>
      <c r="J278" s="53">
        <f t="shared" si="370"/>
        <v>120</v>
      </c>
      <c r="K278" s="53">
        <f t="shared" si="413"/>
        <v>280</v>
      </c>
      <c r="L278" s="54" t="s">
        <v>804</v>
      </c>
      <c r="M278" s="54" t="s">
        <v>757</v>
      </c>
      <c r="N278" s="54" t="s">
        <v>774</v>
      </c>
      <c r="O278" s="169" t="s">
        <v>1389</v>
      </c>
      <c r="P278" s="55">
        <v>2015</v>
      </c>
      <c r="Q278" s="163" t="str">
        <f t="shared" si="410"/>
        <v>지방</v>
      </c>
      <c r="R278" s="163" t="str">
        <f t="shared" ref="R278:U278" si="440">Q278</f>
        <v>지방</v>
      </c>
      <c r="S278" s="163" t="str">
        <f t="shared" si="440"/>
        <v>지방</v>
      </c>
      <c r="T278" s="163" t="str">
        <f t="shared" si="440"/>
        <v>지방</v>
      </c>
      <c r="U278" s="163" t="str">
        <f t="shared" si="440"/>
        <v>지방</v>
      </c>
      <c r="V278" s="135">
        <f t="shared" si="434"/>
        <v>280</v>
      </c>
      <c r="W278" s="135">
        <f t="shared" si="435"/>
        <v>269</v>
      </c>
      <c r="X278" s="135">
        <f t="shared" si="436"/>
        <v>268</v>
      </c>
      <c r="Y278" s="135">
        <f t="shared" si="437"/>
        <v>267</v>
      </c>
      <c r="Z278" s="136">
        <f t="shared" si="438"/>
        <v>265</v>
      </c>
      <c r="AA278" s="144">
        <f t="shared" si="431"/>
        <v>280</v>
      </c>
      <c r="AB278" s="145">
        <f t="shared" si="412"/>
        <v>269</v>
      </c>
      <c r="AC278" s="145">
        <f t="shared" si="412"/>
        <v>268</v>
      </c>
      <c r="AD278" s="145">
        <f t="shared" si="412"/>
        <v>267</v>
      </c>
      <c r="AE278" s="144">
        <f t="shared" si="412"/>
        <v>265</v>
      </c>
      <c r="AF278" s="144">
        <v>0</v>
      </c>
      <c r="AG278" s="144">
        <v>0</v>
      </c>
      <c r="AH278" s="144">
        <v>0</v>
      </c>
      <c r="AI278" s="144">
        <v>0</v>
      </c>
      <c r="AJ278" s="144">
        <v>0</v>
      </c>
    </row>
    <row r="279" spans="1:36" s="11" customFormat="1" ht="16.350000000000001" customHeight="1">
      <c r="A279" s="308" t="s">
        <v>238</v>
      </c>
      <c r="B279" s="247" t="s">
        <v>417</v>
      </c>
      <c r="C279" s="57" t="s">
        <v>418</v>
      </c>
      <c r="D279" s="53">
        <f>'[6]마을별 용수수요량'!D279</f>
        <v>53</v>
      </c>
      <c r="E279" s="53">
        <f>'[6]마을별 용수수요량'!E279</f>
        <v>9547</v>
      </c>
      <c r="F279" s="53"/>
      <c r="G279" s="53"/>
      <c r="H279" s="53">
        <v>108</v>
      </c>
      <c r="I279" s="53">
        <v>260</v>
      </c>
      <c r="J279" s="53">
        <f t="shared" si="370"/>
        <v>108</v>
      </c>
      <c r="K279" s="53">
        <f t="shared" si="413"/>
        <v>261</v>
      </c>
      <c r="L279" s="54" t="s">
        <v>804</v>
      </c>
      <c r="M279" s="54" t="s">
        <v>757</v>
      </c>
      <c r="N279" s="54" t="s">
        <v>774</v>
      </c>
      <c r="O279" s="169" t="s">
        <v>1388</v>
      </c>
      <c r="P279" s="55">
        <v>2015</v>
      </c>
      <c r="Q279" s="163" t="str">
        <f t="shared" si="410"/>
        <v>지방</v>
      </c>
      <c r="R279" s="163" t="str">
        <f t="shared" ref="R279:U279" si="441">Q279</f>
        <v>지방</v>
      </c>
      <c r="S279" s="163" t="str">
        <f t="shared" si="441"/>
        <v>지방</v>
      </c>
      <c r="T279" s="163" t="str">
        <f t="shared" si="441"/>
        <v>지방</v>
      </c>
      <c r="U279" s="163" t="str">
        <f t="shared" si="441"/>
        <v>지방</v>
      </c>
      <c r="V279" s="135">
        <f t="shared" si="434"/>
        <v>261</v>
      </c>
      <c r="W279" s="135">
        <f t="shared" si="435"/>
        <v>251</v>
      </c>
      <c r="X279" s="135">
        <f t="shared" si="436"/>
        <v>250</v>
      </c>
      <c r="Y279" s="135">
        <f t="shared" si="437"/>
        <v>249</v>
      </c>
      <c r="Z279" s="136">
        <f t="shared" si="438"/>
        <v>247</v>
      </c>
      <c r="AA279" s="144">
        <f t="shared" si="431"/>
        <v>261</v>
      </c>
      <c r="AB279" s="145">
        <f t="shared" si="412"/>
        <v>251</v>
      </c>
      <c r="AC279" s="145">
        <f t="shared" si="412"/>
        <v>250</v>
      </c>
      <c r="AD279" s="145">
        <f t="shared" si="412"/>
        <v>249</v>
      </c>
      <c r="AE279" s="144">
        <f t="shared" si="412"/>
        <v>247</v>
      </c>
      <c r="AF279" s="144">
        <v>0</v>
      </c>
      <c r="AG279" s="144">
        <v>0</v>
      </c>
      <c r="AH279" s="144">
        <v>0</v>
      </c>
      <c r="AI279" s="144">
        <v>0</v>
      </c>
      <c r="AJ279" s="144">
        <v>0</v>
      </c>
    </row>
    <row r="280" spans="1:36" s="11" customFormat="1" ht="16.350000000000001" customHeight="1">
      <c r="A280" s="309" t="s">
        <v>238</v>
      </c>
      <c r="B280" s="335"/>
      <c r="C280" s="58" t="s">
        <v>419</v>
      </c>
      <c r="D280" s="56">
        <f>'[6]마을별 용수수요량'!D280</f>
        <v>0</v>
      </c>
      <c r="E280" s="56">
        <f>'[6]마을별 용수수요량'!E280</f>
        <v>0</v>
      </c>
      <c r="F280" s="56"/>
      <c r="G280" s="56"/>
      <c r="H280" s="56">
        <v>33</v>
      </c>
      <c r="I280" s="56">
        <v>84</v>
      </c>
      <c r="J280" s="147">
        <f t="shared" si="370"/>
        <v>33</v>
      </c>
      <c r="K280" s="147">
        <f>K256-SUM(K257:K279)</f>
        <v>85</v>
      </c>
      <c r="L280" s="63" t="s">
        <v>804</v>
      </c>
      <c r="M280" s="63" t="s">
        <v>757</v>
      </c>
      <c r="N280" s="63" t="s">
        <v>748</v>
      </c>
      <c r="O280" s="298" t="s">
        <v>1388</v>
      </c>
      <c r="P280" s="64">
        <v>2030</v>
      </c>
      <c r="Q280" s="166" t="s">
        <v>808</v>
      </c>
      <c r="R280" s="166" t="str">
        <f>Q280</f>
        <v>소규모</v>
      </c>
      <c r="S280" s="166" t="str">
        <f>R280</f>
        <v>소규모</v>
      </c>
      <c r="T280" s="166" t="s">
        <v>1234</v>
      </c>
      <c r="U280" s="166" t="str">
        <f t="shared" ref="U280" si="442">T280</f>
        <v>지방</v>
      </c>
      <c r="V280" s="147">
        <f t="shared" si="434"/>
        <v>85</v>
      </c>
      <c r="W280" s="147">
        <f t="shared" si="435"/>
        <v>81</v>
      </c>
      <c r="X280" s="147">
        <f t="shared" si="436"/>
        <v>81</v>
      </c>
      <c r="Y280" s="147">
        <f t="shared" si="437"/>
        <v>81</v>
      </c>
      <c r="Z280" s="148">
        <f t="shared" si="438"/>
        <v>79</v>
      </c>
      <c r="AA280" s="150">
        <f t="shared" si="431"/>
        <v>85</v>
      </c>
      <c r="AB280" s="150">
        <f>AB256-SUM(AB257:AB279)</f>
        <v>81</v>
      </c>
      <c r="AC280" s="150">
        <f>AC256-SUM(AC257:AC279)</f>
        <v>81</v>
      </c>
      <c r="AD280" s="150">
        <f>AD256-SUM(AD257:AD279)</f>
        <v>81</v>
      </c>
      <c r="AE280" s="144">
        <f>AE256-SUM(AE257:AE279)</f>
        <v>79</v>
      </c>
      <c r="AF280" s="144">
        <v>0</v>
      </c>
      <c r="AG280" s="144">
        <v>0</v>
      </c>
      <c r="AH280" s="144">
        <v>0</v>
      </c>
      <c r="AI280" s="144">
        <v>0</v>
      </c>
      <c r="AJ280" s="144">
        <v>0</v>
      </c>
    </row>
    <row r="281" spans="1:36" s="13" customFormat="1" ht="16.350000000000001" customHeight="1">
      <c r="A281" s="305" t="s">
        <v>239</v>
      </c>
      <c r="B281" s="241" t="s">
        <v>105</v>
      </c>
      <c r="C281" s="242"/>
      <c r="D281" s="211">
        <f>SUM(D282:D295)</f>
        <v>451</v>
      </c>
      <c r="E281" s="211">
        <f>SUM(E282:E295)</f>
        <v>67720</v>
      </c>
      <c r="F281" s="211"/>
      <c r="G281" s="211"/>
      <c r="H281" s="211">
        <f>SUM(H282:H295)</f>
        <v>965</v>
      </c>
      <c r="I281" s="211">
        <f>SUM(I282:I295)</f>
        <v>2230</v>
      </c>
      <c r="J281" s="211">
        <f t="shared" si="370"/>
        <v>965</v>
      </c>
      <c r="K281" s="211">
        <v>2267</v>
      </c>
      <c r="L281" s="212"/>
      <c r="M281" s="212"/>
      <c r="N281" s="212"/>
      <c r="O281" s="170"/>
      <c r="P281" s="212"/>
      <c r="Q281" s="213"/>
      <c r="R281" s="213"/>
      <c r="S281" s="213"/>
      <c r="T281" s="213"/>
      <c r="U281" s="213"/>
      <c r="V281" s="214">
        <f t="shared" si="434"/>
        <v>2267</v>
      </c>
      <c r="W281" s="214">
        <f t="shared" si="435"/>
        <v>2177</v>
      </c>
      <c r="X281" s="214">
        <f t="shared" si="436"/>
        <v>2168</v>
      </c>
      <c r="Y281" s="214">
        <f t="shared" si="437"/>
        <v>2161</v>
      </c>
      <c r="Z281" s="215">
        <f t="shared" si="438"/>
        <v>2143</v>
      </c>
      <c r="AA281" s="143">
        <f t="shared" si="431"/>
        <v>2267</v>
      </c>
      <c r="AB281" s="146">
        <f>VLOOKUP($A281,'[5]1.2.생잔모형산출결과'!$B$13:$H$36,3,FALSE)</f>
        <v>2177</v>
      </c>
      <c r="AC281" s="146">
        <f>VLOOKUP($A281,'[5]1.2.생잔모형산출결과'!$B$13:$H$36,4,FALSE)</f>
        <v>2168</v>
      </c>
      <c r="AD281" s="146">
        <f>VLOOKUP($A281,'[5]1.2.생잔모형산출결과'!$B$13:$H$36,5,FALSE)</f>
        <v>2161</v>
      </c>
      <c r="AE281" s="146">
        <f>VLOOKUP($A281,'[5]1.2.생잔모형산출결과'!$B$13:$H$36,6,FALSE)</f>
        <v>2143</v>
      </c>
      <c r="AF281" s="141">
        <f>SUM(AF282:AF295)</f>
        <v>0</v>
      </c>
      <c r="AG281" s="141">
        <f>SUM(AG282:AG295)</f>
        <v>0</v>
      </c>
      <c r="AH281" s="141">
        <f>SUM(AH282:AH295)</f>
        <v>0</v>
      </c>
      <c r="AI281" s="142">
        <f>SUM(AI282:AI295)</f>
        <v>0</v>
      </c>
      <c r="AJ281" s="142">
        <f>SUM(AJ282:AJ295)</f>
        <v>0</v>
      </c>
    </row>
    <row r="282" spans="1:36" s="11" customFormat="1" ht="16.350000000000001" customHeight="1">
      <c r="A282" s="308" t="s">
        <v>239</v>
      </c>
      <c r="B282" s="52" t="s">
        <v>240</v>
      </c>
      <c r="C282" s="52" t="s">
        <v>1144</v>
      </c>
      <c r="D282" s="53">
        <f>'[6]마을별 용수수요량'!D282</f>
        <v>16</v>
      </c>
      <c r="E282" s="53">
        <f>'[6]마을별 용수수요량'!E282</f>
        <v>1589</v>
      </c>
      <c r="F282" s="53"/>
      <c r="G282" s="53"/>
      <c r="H282" s="53">
        <v>105</v>
      </c>
      <c r="I282" s="53">
        <v>230</v>
      </c>
      <c r="J282" s="53">
        <f t="shared" si="370"/>
        <v>105</v>
      </c>
      <c r="K282" s="53">
        <f>ROUND($K$281*I282/$I$281,0)</f>
        <v>234</v>
      </c>
      <c r="L282" s="54" t="s">
        <v>804</v>
      </c>
      <c r="M282" s="54" t="s">
        <v>757</v>
      </c>
      <c r="N282" s="54" t="s">
        <v>780</v>
      </c>
      <c r="O282" s="169" t="s">
        <v>1391</v>
      </c>
      <c r="P282" s="55">
        <v>2015</v>
      </c>
      <c r="Q282" s="163" t="str">
        <f t="shared" ref="Q282:Q295" si="443">$L282</f>
        <v>지방</v>
      </c>
      <c r="R282" s="163" t="str">
        <f t="shared" ref="R282:U282" si="444">Q282</f>
        <v>지방</v>
      </c>
      <c r="S282" s="163" t="str">
        <f t="shared" si="444"/>
        <v>지방</v>
      </c>
      <c r="T282" s="163" t="str">
        <f t="shared" si="444"/>
        <v>지방</v>
      </c>
      <c r="U282" s="163" t="str">
        <f t="shared" si="444"/>
        <v>지방</v>
      </c>
      <c r="V282" s="135">
        <f t="shared" si="434"/>
        <v>234</v>
      </c>
      <c r="W282" s="135">
        <f t="shared" si="435"/>
        <v>225</v>
      </c>
      <c r="X282" s="135">
        <f t="shared" si="436"/>
        <v>224</v>
      </c>
      <c r="Y282" s="135">
        <f t="shared" si="437"/>
        <v>223</v>
      </c>
      <c r="Z282" s="136">
        <f t="shared" si="438"/>
        <v>221</v>
      </c>
      <c r="AA282" s="144">
        <f t="shared" si="431"/>
        <v>234</v>
      </c>
      <c r="AB282" s="145">
        <f t="shared" ref="AB282:AE294" si="445">ROUND(AB$281*$AA282/$AA$281,0)</f>
        <v>225</v>
      </c>
      <c r="AC282" s="145">
        <f t="shared" si="445"/>
        <v>224</v>
      </c>
      <c r="AD282" s="145">
        <f t="shared" si="445"/>
        <v>223</v>
      </c>
      <c r="AE282" s="144">
        <f t="shared" si="445"/>
        <v>221</v>
      </c>
      <c r="AF282" s="144">
        <v>0</v>
      </c>
      <c r="AG282" s="144">
        <v>0</v>
      </c>
      <c r="AH282" s="144">
        <v>0</v>
      </c>
      <c r="AI282" s="144">
        <v>0</v>
      </c>
      <c r="AJ282" s="144">
        <v>0</v>
      </c>
    </row>
    <row r="283" spans="1:36" s="11" customFormat="1" ht="16.350000000000001" customHeight="1">
      <c r="A283" s="308" t="s">
        <v>239</v>
      </c>
      <c r="B283" s="52" t="s">
        <v>241</v>
      </c>
      <c r="C283" s="52" t="s">
        <v>1145</v>
      </c>
      <c r="D283" s="53">
        <f>'[6]마을별 용수수요량'!D283</f>
        <v>40</v>
      </c>
      <c r="E283" s="53">
        <f>'[6]마을별 용수수요량'!E283</f>
        <v>6561</v>
      </c>
      <c r="F283" s="53"/>
      <c r="G283" s="53"/>
      <c r="H283" s="53">
        <v>61</v>
      </c>
      <c r="I283" s="53">
        <v>137</v>
      </c>
      <c r="J283" s="53">
        <f t="shared" ref="J283:J346" si="446">H283</f>
        <v>61</v>
      </c>
      <c r="K283" s="53">
        <f t="shared" ref="K283:K294" si="447">ROUND($K$281*I283/$I$281,0)</f>
        <v>139</v>
      </c>
      <c r="L283" s="54" t="s">
        <v>804</v>
      </c>
      <c r="M283" s="54" t="s">
        <v>757</v>
      </c>
      <c r="N283" s="54" t="s">
        <v>780</v>
      </c>
      <c r="O283" s="169" t="s">
        <v>1391</v>
      </c>
      <c r="P283" s="55">
        <v>2015</v>
      </c>
      <c r="Q283" s="163" t="str">
        <f t="shared" si="443"/>
        <v>지방</v>
      </c>
      <c r="R283" s="163" t="str">
        <f t="shared" ref="R283:U283" si="448">Q283</f>
        <v>지방</v>
      </c>
      <c r="S283" s="163" t="str">
        <f t="shared" si="448"/>
        <v>지방</v>
      </c>
      <c r="T283" s="163" t="str">
        <f t="shared" si="448"/>
        <v>지방</v>
      </c>
      <c r="U283" s="163" t="str">
        <f t="shared" si="448"/>
        <v>지방</v>
      </c>
      <c r="V283" s="135">
        <f t="shared" si="434"/>
        <v>139</v>
      </c>
      <c r="W283" s="135">
        <f t="shared" si="435"/>
        <v>133</v>
      </c>
      <c r="X283" s="135">
        <f t="shared" si="436"/>
        <v>133</v>
      </c>
      <c r="Y283" s="135">
        <f t="shared" si="437"/>
        <v>133</v>
      </c>
      <c r="Z283" s="136">
        <f t="shared" si="438"/>
        <v>131</v>
      </c>
      <c r="AA283" s="144">
        <f t="shared" si="431"/>
        <v>139</v>
      </c>
      <c r="AB283" s="145">
        <f t="shared" si="445"/>
        <v>133</v>
      </c>
      <c r="AC283" s="145">
        <f t="shared" si="445"/>
        <v>133</v>
      </c>
      <c r="AD283" s="145">
        <f t="shared" si="445"/>
        <v>133</v>
      </c>
      <c r="AE283" s="144">
        <f t="shared" si="445"/>
        <v>131</v>
      </c>
      <c r="AF283" s="144">
        <v>0</v>
      </c>
      <c r="AG283" s="144">
        <v>0</v>
      </c>
      <c r="AH283" s="144">
        <v>0</v>
      </c>
      <c r="AI283" s="144">
        <v>0</v>
      </c>
      <c r="AJ283" s="144">
        <v>0</v>
      </c>
    </row>
    <row r="284" spans="1:36" s="11" customFormat="1" ht="16.350000000000001" customHeight="1">
      <c r="A284" s="308" t="s">
        <v>239</v>
      </c>
      <c r="B284" s="52" t="s">
        <v>242</v>
      </c>
      <c r="C284" s="52" t="s">
        <v>420</v>
      </c>
      <c r="D284" s="53">
        <f>'[6]마을별 용수수요량'!D284</f>
        <v>27</v>
      </c>
      <c r="E284" s="53">
        <f>'[6]마을별 용수수요량'!E284</f>
        <v>538</v>
      </c>
      <c r="F284" s="53"/>
      <c r="G284" s="53"/>
      <c r="H284" s="53">
        <v>73</v>
      </c>
      <c r="I284" s="53">
        <v>159</v>
      </c>
      <c r="J284" s="53">
        <f t="shared" si="446"/>
        <v>73</v>
      </c>
      <c r="K284" s="53">
        <f t="shared" si="447"/>
        <v>162</v>
      </c>
      <c r="L284" s="54" t="s">
        <v>804</v>
      </c>
      <c r="M284" s="54" t="s">
        <v>757</v>
      </c>
      <c r="N284" s="54" t="s">
        <v>780</v>
      </c>
      <c r="O284" s="169" t="s">
        <v>1391</v>
      </c>
      <c r="P284" s="55">
        <v>2015</v>
      </c>
      <c r="Q284" s="163" t="str">
        <f>L284</f>
        <v>지방</v>
      </c>
      <c r="R284" s="163" t="str">
        <f t="shared" ref="R284:U284" si="449">Q284</f>
        <v>지방</v>
      </c>
      <c r="S284" s="163" t="str">
        <f t="shared" si="449"/>
        <v>지방</v>
      </c>
      <c r="T284" s="163" t="s">
        <v>1256</v>
      </c>
      <c r="U284" s="163" t="str">
        <f t="shared" si="449"/>
        <v>지방</v>
      </c>
      <c r="V284" s="135">
        <f t="shared" si="434"/>
        <v>162</v>
      </c>
      <c r="W284" s="135">
        <f t="shared" si="435"/>
        <v>156</v>
      </c>
      <c r="X284" s="135">
        <f t="shared" si="436"/>
        <v>155</v>
      </c>
      <c r="Y284" s="135">
        <f t="shared" si="437"/>
        <v>154</v>
      </c>
      <c r="Z284" s="136">
        <f t="shared" si="438"/>
        <v>153</v>
      </c>
      <c r="AA284" s="144">
        <f t="shared" si="431"/>
        <v>162</v>
      </c>
      <c r="AB284" s="145">
        <f t="shared" si="445"/>
        <v>156</v>
      </c>
      <c r="AC284" s="145">
        <f t="shared" si="445"/>
        <v>155</v>
      </c>
      <c r="AD284" s="145">
        <f t="shared" si="445"/>
        <v>154</v>
      </c>
      <c r="AE284" s="144">
        <f t="shared" si="445"/>
        <v>153</v>
      </c>
      <c r="AF284" s="144">
        <v>0</v>
      </c>
      <c r="AG284" s="144">
        <v>0</v>
      </c>
      <c r="AH284" s="144">
        <v>0</v>
      </c>
      <c r="AI284" s="144">
        <v>0</v>
      </c>
      <c r="AJ284" s="144">
        <v>0</v>
      </c>
    </row>
    <row r="285" spans="1:36" s="11" customFormat="1" ht="16.350000000000001" customHeight="1">
      <c r="A285" s="308" t="s">
        <v>239</v>
      </c>
      <c r="B285" s="52" t="s">
        <v>243</v>
      </c>
      <c r="C285" s="52" t="s">
        <v>1146</v>
      </c>
      <c r="D285" s="53">
        <f>'[6]마을별 용수수요량'!D285</f>
        <v>0</v>
      </c>
      <c r="E285" s="53">
        <f>'[6]마을별 용수수요량'!E285</f>
        <v>0</v>
      </c>
      <c r="F285" s="53"/>
      <c r="G285" s="53"/>
      <c r="H285" s="53">
        <v>54</v>
      </c>
      <c r="I285" s="53">
        <v>128</v>
      </c>
      <c r="J285" s="53">
        <f t="shared" si="446"/>
        <v>54</v>
      </c>
      <c r="K285" s="53">
        <f t="shared" si="447"/>
        <v>130</v>
      </c>
      <c r="L285" s="54" t="s">
        <v>804</v>
      </c>
      <c r="M285" s="54" t="s">
        <v>757</v>
      </c>
      <c r="N285" s="54" t="s">
        <v>780</v>
      </c>
      <c r="O285" s="278" t="s">
        <v>1390</v>
      </c>
      <c r="P285" s="55">
        <v>2020</v>
      </c>
      <c r="Q285" s="163" t="s">
        <v>1242</v>
      </c>
      <c r="R285" s="163" t="s">
        <v>1464</v>
      </c>
      <c r="S285" s="163" t="str">
        <f t="shared" ref="S285:U285" si="450">R285</f>
        <v>지방</v>
      </c>
      <c r="T285" s="163" t="s">
        <v>1234</v>
      </c>
      <c r="U285" s="163" t="str">
        <f t="shared" si="450"/>
        <v>지방</v>
      </c>
      <c r="V285" s="135">
        <f t="shared" si="434"/>
        <v>130</v>
      </c>
      <c r="W285" s="135">
        <f t="shared" si="435"/>
        <v>125</v>
      </c>
      <c r="X285" s="135">
        <f t="shared" si="436"/>
        <v>124</v>
      </c>
      <c r="Y285" s="135">
        <f t="shared" si="437"/>
        <v>124</v>
      </c>
      <c r="Z285" s="136">
        <f t="shared" si="438"/>
        <v>123</v>
      </c>
      <c r="AA285" s="144">
        <f t="shared" si="431"/>
        <v>130</v>
      </c>
      <c r="AB285" s="145">
        <f t="shared" si="445"/>
        <v>125</v>
      </c>
      <c r="AC285" s="145">
        <f t="shared" si="445"/>
        <v>124</v>
      </c>
      <c r="AD285" s="145">
        <f t="shared" si="445"/>
        <v>124</v>
      </c>
      <c r="AE285" s="144">
        <f t="shared" si="445"/>
        <v>123</v>
      </c>
      <c r="AF285" s="144">
        <v>0</v>
      </c>
      <c r="AG285" s="144">
        <v>0</v>
      </c>
      <c r="AH285" s="144">
        <v>0</v>
      </c>
      <c r="AI285" s="144">
        <v>0</v>
      </c>
      <c r="AJ285" s="144">
        <v>0</v>
      </c>
    </row>
    <row r="286" spans="1:36" s="11" customFormat="1" ht="16.350000000000001" customHeight="1">
      <c r="A286" s="308" t="s">
        <v>239</v>
      </c>
      <c r="B286" s="52" t="s">
        <v>244</v>
      </c>
      <c r="C286" s="52" t="s">
        <v>422</v>
      </c>
      <c r="D286" s="53">
        <f>'[6]마을별 용수수요량'!D286</f>
        <v>33</v>
      </c>
      <c r="E286" s="53">
        <f>'[6]마을별 용수수요량'!E286</f>
        <v>3568</v>
      </c>
      <c r="F286" s="53"/>
      <c r="G286" s="53"/>
      <c r="H286" s="53">
        <v>43</v>
      </c>
      <c r="I286" s="53">
        <v>92</v>
      </c>
      <c r="J286" s="53">
        <f t="shared" si="446"/>
        <v>43</v>
      </c>
      <c r="K286" s="53">
        <f t="shared" si="447"/>
        <v>94</v>
      </c>
      <c r="L286" s="54" t="s">
        <v>804</v>
      </c>
      <c r="M286" s="54" t="s">
        <v>757</v>
      </c>
      <c r="N286" s="54" t="s">
        <v>780</v>
      </c>
      <c r="O286" s="278" t="s">
        <v>1390</v>
      </c>
      <c r="P286" s="55">
        <v>2015</v>
      </c>
      <c r="Q286" s="163" t="str">
        <f t="shared" si="443"/>
        <v>지방</v>
      </c>
      <c r="R286" s="163" t="str">
        <f t="shared" ref="R286:U286" si="451">Q286</f>
        <v>지방</v>
      </c>
      <c r="S286" s="163" t="str">
        <f t="shared" si="451"/>
        <v>지방</v>
      </c>
      <c r="T286" s="163" t="str">
        <f t="shared" si="451"/>
        <v>지방</v>
      </c>
      <c r="U286" s="163" t="str">
        <f t="shared" si="451"/>
        <v>지방</v>
      </c>
      <c r="V286" s="135">
        <f t="shared" si="434"/>
        <v>94</v>
      </c>
      <c r="W286" s="135">
        <f t="shared" si="435"/>
        <v>90</v>
      </c>
      <c r="X286" s="135">
        <f t="shared" si="436"/>
        <v>90</v>
      </c>
      <c r="Y286" s="135">
        <f t="shared" si="437"/>
        <v>90</v>
      </c>
      <c r="Z286" s="136">
        <f t="shared" si="438"/>
        <v>89</v>
      </c>
      <c r="AA286" s="144">
        <f t="shared" si="431"/>
        <v>94</v>
      </c>
      <c r="AB286" s="145">
        <f t="shared" si="445"/>
        <v>90</v>
      </c>
      <c r="AC286" s="145">
        <f t="shared" si="445"/>
        <v>90</v>
      </c>
      <c r="AD286" s="145">
        <f t="shared" si="445"/>
        <v>90</v>
      </c>
      <c r="AE286" s="144">
        <f t="shared" si="445"/>
        <v>89</v>
      </c>
      <c r="AF286" s="144">
        <v>0</v>
      </c>
      <c r="AG286" s="144">
        <v>0</v>
      </c>
      <c r="AH286" s="144">
        <v>0</v>
      </c>
      <c r="AI286" s="144">
        <v>0</v>
      </c>
      <c r="AJ286" s="144">
        <v>0</v>
      </c>
    </row>
    <row r="287" spans="1:36" s="11" customFormat="1" ht="16.350000000000001" customHeight="1">
      <c r="A287" s="308" t="s">
        <v>239</v>
      </c>
      <c r="B287" s="52" t="s">
        <v>245</v>
      </c>
      <c r="C287" s="52" t="s">
        <v>1147</v>
      </c>
      <c r="D287" s="53">
        <f>'[6]마을별 용수수요량'!D287</f>
        <v>23</v>
      </c>
      <c r="E287" s="53">
        <f>'[6]마을별 용수수요량'!E287</f>
        <v>3916</v>
      </c>
      <c r="F287" s="53"/>
      <c r="G287" s="53"/>
      <c r="H287" s="53">
        <v>79</v>
      </c>
      <c r="I287" s="53">
        <v>192</v>
      </c>
      <c r="J287" s="53">
        <f t="shared" si="446"/>
        <v>79</v>
      </c>
      <c r="K287" s="53">
        <f t="shared" si="447"/>
        <v>195</v>
      </c>
      <c r="L287" s="54" t="s">
        <v>804</v>
      </c>
      <c r="M287" s="54" t="s">
        <v>757</v>
      </c>
      <c r="N287" s="54" t="s">
        <v>780</v>
      </c>
      <c r="O287" s="169" t="s">
        <v>1390</v>
      </c>
      <c r="P287" s="55">
        <v>2015</v>
      </c>
      <c r="Q287" s="163" t="str">
        <f t="shared" si="443"/>
        <v>지방</v>
      </c>
      <c r="R287" s="163" t="str">
        <f t="shared" ref="R287:U287" si="452">Q287</f>
        <v>지방</v>
      </c>
      <c r="S287" s="163" t="str">
        <f t="shared" si="452"/>
        <v>지방</v>
      </c>
      <c r="T287" s="163" t="str">
        <f t="shared" si="452"/>
        <v>지방</v>
      </c>
      <c r="U287" s="163" t="str">
        <f t="shared" si="452"/>
        <v>지방</v>
      </c>
      <c r="V287" s="135">
        <f t="shared" si="434"/>
        <v>195</v>
      </c>
      <c r="W287" s="135">
        <f t="shared" si="435"/>
        <v>187</v>
      </c>
      <c r="X287" s="135">
        <f t="shared" si="436"/>
        <v>186</v>
      </c>
      <c r="Y287" s="135">
        <f t="shared" si="437"/>
        <v>186</v>
      </c>
      <c r="Z287" s="136">
        <f t="shared" si="438"/>
        <v>184</v>
      </c>
      <c r="AA287" s="144">
        <f t="shared" si="431"/>
        <v>195</v>
      </c>
      <c r="AB287" s="145">
        <f t="shared" si="445"/>
        <v>187</v>
      </c>
      <c r="AC287" s="145">
        <f t="shared" si="445"/>
        <v>186</v>
      </c>
      <c r="AD287" s="145">
        <f t="shared" si="445"/>
        <v>186</v>
      </c>
      <c r="AE287" s="144">
        <f t="shared" si="445"/>
        <v>184</v>
      </c>
      <c r="AF287" s="144">
        <v>0</v>
      </c>
      <c r="AG287" s="144">
        <v>0</v>
      </c>
      <c r="AH287" s="144">
        <v>0</v>
      </c>
      <c r="AI287" s="144">
        <v>0</v>
      </c>
      <c r="AJ287" s="144">
        <v>0</v>
      </c>
    </row>
    <row r="288" spans="1:36" s="11" customFormat="1" ht="16.350000000000001" customHeight="1">
      <c r="A288" s="308" t="s">
        <v>239</v>
      </c>
      <c r="B288" s="52" t="s">
        <v>246</v>
      </c>
      <c r="C288" s="52" t="s">
        <v>1148</v>
      </c>
      <c r="D288" s="53">
        <f>'[6]마을별 용수수요량'!D288</f>
        <v>38</v>
      </c>
      <c r="E288" s="53">
        <f>'[6]마을별 용수수요량'!E288</f>
        <v>3129</v>
      </c>
      <c r="F288" s="53"/>
      <c r="G288" s="53"/>
      <c r="H288" s="53">
        <v>79</v>
      </c>
      <c r="I288" s="53">
        <v>190</v>
      </c>
      <c r="J288" s="53">
        <f t="shared" si="446"/>
        <v>79</v>
      </c>
      <c r="K288" s="53">
        <f t="shared" si="447"/>
        <v>193</v>
      </c>
      <c r="L288" s="54" t="s">
        <v>804</v>
      </c>
      <c r="M288" s="54" t="s">
        <v>757</v>
      </c>
      <c r="N288" s="54" t="s">
        <v>780</v>
      </c>
      <c r="O288" s="169" t="s">
        <v>1390</v>
      </c>
      <c r="P288" s="55">
        <v>2015</v>
      </c>
      <c r="Q288" s="163" t="str">
        <f t="shared" si="443"/>
        <v>지방</v>
      </c>
      <c r="R288" s="163" t="str">
        <f t="shared" ref="R288:U288" si="453">Q288</f>
        <v>지방</v>
      </c>
      <c r="S288" s="163" t="str">
        <f t="shared" si="453"/>
        <v>지방</v>
      </c>
      <c r="T288" s="163" t="str">
        <f t="shared" si="453"/>
        <v>지방</v>
      </c>
      <c r="U288" s="163" t="str">
        <f t="shared" si="453"/>
        <v>지방</v>
      </c>
      <c r="V288" s="135">
        <f t="shared" si="434"/>
        <v>193</v>
      </c>
      <c r="W288" s="135">
        <f t="shared" si="435"/>
        <v>185</v>
      </c>
      <c r="X288" s="135">
        <f t="shared" si="436"/>
        <v>185</v>
      </c>
      <c r="Y288" s="135">
        <f t="shared" si="437"/>
        <v>184</v>
      </c>
      <c r="Z288" s="136">
        <f t="shared" si="438"/>
        <v>182</v>
      </c>
      <c r="AA288" s="144">
        <f t="shared" si="431"/>
        <v>193</v>
      </c>
      <c r="AB288" s="145">
        <f t="shared" si="445"/>
        <v>185</v>
      </c>
      <c r="AC288" s="145">
        <f t="shared" si="445"/>
        <v>185</v>
      </c>
      <c r="AD288" s="145">
        <f t="shared" si="445"/>
        <v>184</v>
      </c>
      <c r="AE288" s="144">
        <f t="shared" si="445"/>
        <v>182</v>
      </c>
      <c r="AF288" s="144">
        <v>0</v>
      </c>
      <c r="AG288" s="144">
        <v>0</v>
      </c>
      <c r="AH288" s="144">
        <v>0</v>
      </c>
      <c r="AI288" s="144">
        <v>0</v>
      </c>
      <c r="AJ288" s="144">
        <v>0</v>
      </c>
    </row>
    <row r="289" spans="1:36" s="11" customFormat="1" ht="16.350000000000001" customHeight="1">
      <c r="A289" s="308" t="s">
        <v>239</v>
      </c>
      <c r="B289" s="52" t="s">
        <v>247</v>
      </c>
      <c r="C289" s="52" t="s">
        <v>248</v>
      </c>
      <c r="D289" s="53">
        <f>'[6]마을별 용수수요량'!D289</f>
        <v>84</v>
      </c>
      <c r="E289" s="53">
        <f>'[6]마을별 용수수요량'!E289</f>
        <v>23159</v>
      </c>
      <c r="F289" s="53"/>
      <c r="G289" s="53"/>
      <c r="H289" s="53">
        <v>129</v>
      </c>
      <c r="I289" s="53">
        <v>296</v>
      </c>
      <c r="J289" s="53">
        <f t="shared" si="446"/>
        <v>129</v>
      </c>
      <c r="K289" s="53">
        <f t="shared" si="447"/>
        <v>301</v>
      </c>
      <c r="L289" s="54" t="s">
        <v>804</v>
      </c>
      <c r="M289" s="54" t="s">
        <v>757</v>
      </c>
      <c r="N289" s="54" t="s">
        <v>780</v>
      </c>
      <c r="O289" s="169" t="s">
        <v>1390</v>
      </c>
      <c r="P289" s="55">
        <v>2015</v>
      </c>
      <c r="Q289" s="163" t="str">
        <f t="shared" si="443"/>
        <v>지방</v>
      </c>
      <c r="R289" s="163" t="str">
        <f t="shared" ref="R289:U289" si="454">Q289</f>
        <v>지방</v>
      </c>
      <c r="S289" s="163" t="str">
        <f t="shared" si="454"/>
        <v>지방</v>
      </c>
      <c r="T289" s="163" t="str">
        <f t="shared" si="454"/>
        <v>지방</v>
      </c>
      <c r="U289" s="163" t="str">
        <f t="shared" si="454"/>
        <v>지방</v>
      </c>
      <c r="V289" s="135">
        <f t="shared" si="434"/>
        <v>301</v>
      </c>
      <c r="W289" s="135">
        <f t="shared" si="435"/>
        <v>289</v>
      </c>
      <c r="X289" s="135">
        <f t="shared" si="436"/>
        <v>288</v>
      </c>
      <c r="Y289" s="135">
        <f t="shared" si="437"/>
        <v>287</v>
      </c>
      <c r="Z289" s="136">
        <f t="shared" si="438"/>
        <v>285</v>
      </c>
      <c r="AA289" s="144">
        <f t="shared" si="431"/>
        <v>301</v>
      </c>
      <c r="AB289" s="145">
        <f t="shared" si="445"/>
        <v>289</v>
      </c>
      <c r="AC289" s="145">
        <f t="shared" si="445"/>
        <v>288</v>
      </c>
      <c r="AD289" s="145">
        <f t="shared" si="445"/>
        <v>287</v>
      </c>
      <c r="AE289" s="144">
        <f t="shared" si="445"/>
        <v>285</v>
      </c>
      <c r="AF289" s="144">
        <v>0</v>
      </c>
      <c r="AG289" s="144">
        <v>0</v>
      </c>
      <c r="AH289" s="144">
        <v>0</v>
      </c>
      <c r="AI289" s="144">
        <v>0</v>
      </c>
      <c r="AJ289" s="144">
        <v>0</v>
      </c>
    </row>
    <row r="290" spans="1:36" s="11" customFormat="1" ht="16.350000000000001" customHeight="1">
      <c r="A290" s="308" t="s">
        <v>239</v>
      </c>
      <c r="B290" s="52" t="s">
        <v>249</v>
      </c>
      <c r="C290" s="52" t="s">
        <v>1149</v>
      </c>
      <c r="D290" s="53">
        <f>'[6]마을별 용수수요량'!D290</f>
        <v>31</v>
      </c>
      <c r="E290" s="53">
        <f>'[6]마을별 용수수요량'!E290</f>
        <v>3553</v>
      </c>
      <c r="F290" s="53"/>
      <c r="G290" s="53"/>
      <c r="H290" s="53">
        <v>91</v>
      </c>
      <c r="I290" s="53">
        <v>209</v>
      </c>
      <c r="J290" s="53">
        <f t="shared" si="446"/>
        <v>91</v>
      </c>
      <c r="K290" s="53">
        <f t="shared" si="447"/>
        <v>212</v>
      </c>
      <c r="L290" s="54" t="s">
        <v>804</v>
      </c>
      <c r="M290" s="54" t="s">
        <v>757</v>
      </c>
      <c r="N290" s="54" t="s">
        <v>780</v>
      </c>
      <c r="O290" s="169" t="s">
        <v>1390</v>
      </c>
      <c r="P290" s="55">
        <v>2015</v>
      </c>
      <c r="Q290" s="163" t="str">
        <f t="shared" si="443"/>
        <v>지방</v>
      </c>
      <c r="R290" s="163" t="str">
        <f t="shared" ref="R290:U290" si="455">Q290</f>
        <v>지방</v>
      </c>
      <c r="S290" s="163" t="str">
        <f t="shared" si="455"/>
        <v>지방</v>
      </c>
      <c r="T290" s="163" t="str">
        <f t="shared" si="455"/>
        <v>지방</v>
      </c>
      <c r="U290" s="163" t="str">
        <f t="shared" si="455"/>
        <v>지방</v>
      </c>
      <c r="V290" s="135">
        <f t="shared" si="434"/>
        <v>212</v>
      </c>
      <c r="W290" s="135">
        <f t="shared" si="435"/>
        <v>204</v>
      </c>
      <c r="X290" s="135">
        <f t="shared" si="436"/>
        <v>203</v>
      </c>
      <c r="Y290" s="135">
        <f t="shared" si="437"/>
        <v>202</v>
      </c>
      <c r="Z290" s="136">
        <f t="shared" si="438"/>
        <v>200</v>
      </c>
      <c r="AA290" s="144">
        <f t="shared" si="431"/>
        <v>212</v>
      </c>
      <c r="AB290" s="145">
        <f t="shared" si="445"/>
        <v>204</v>
      </c>
      <c r="AC290" s="145">
        <f t="shared" si="445"/>
        <v>203</v>
      </c>
      <c r="AD290" s="145">
        <f t="shared" si="445"/>
        <v>202</v>
      </c>
      <c r="AE290" s="144">
        <f t="shared" si="445"/>
        <v>200</v>
      </c>
      <c r="AF290" s="144">
        <v>0</v>
      </c>
      <c r="AG290" s="144">
        <v>0</v>
      </c>
      <c r="AH290" s="144">
        <v>0</v>
      </c>
      <c r="AI290" s="144">
        <v>0</v>
      </c>
      <c r="AJ290" s="144">
        <v>0</v>
      </c>
    </row>
    <row r="291" spans="1:36" s="11" customFormat="1" ht="16.350000000000001" customHeight="1">
      <c r="A291" s="308" t="s">
        <v>239</v>
      </c>
      <c r="B291" s="52" t="s">
        <v>250</v>
      </c>
      <c r="C291" s="52" t="s">
        <v>251</v>
      </c>
      <c r="D291" s="53">
        <f>'[6]마을별 용수수요량'!D291</f>
        <v>18</v>
      </c>
      <c r="E291" s="53">
        <f>'[6]마을별 용수수요량'!E291</f>
        <v>1995</v>
      </c>
      <c r="F291" s="53"/>
      <c r="G291" s="53"/>
      <c r="H291" s="53">
        <v>52</v>
      </c>
      <c r="I291" s="53">
        <v>118</v>
      </c>
      <c r="J291" s="53">
        <f t="shared" si="446"/>
        <v>52</v>
      </c>
      <c r="K291" s="53">
        <f t="shared" si="447"/>
        <v>120</v>
      </c>
      <c r="L291" s="54" t="s">
        <v>804</v>
      </c>
      <c r="M291" s="54" t="s">
        <v>757</v>
      </c>
      <c r="N291" s="54" t="s">
        <v>780</v>
      </c>
      <c r="O291" s="169" t="s">
        <v>1390</v>
      </c>
      <c r="P291" s="55">
        <v>2015</v>
      </c>
      <c r="Q291" s="163" t="str">
        <f t="shared" si="443"/>
        <v>지방</v>
      </c>
      <c r="R291" s="163" t="str">
        <f t="shared" ref="R291:U291" si="456">Q291</f>
        <v>지방</v>
      </c>
      <c r="S291" s="163" t="str">
        <f t="shared" si="456"/>
        <v>지방</v>
      </c>
      <c r="T291" s="163" t="str">
        <f t="shared" si="456"/>
        <v>지방</v>
      </c>
      <c r="U291" s="163" t="str">
        <f t="shared" si="456"/>
        <v>지방</v>
      </c>
      <c r="V291" s="135">
        <f t="shared" si="434"/>
        <v>120</v>
      </c>
      <c r="W291" s="135">
        <f t="shared" si="435"/>
        <v>115</v>
      </c>
      <c r="X291" s="135">
        <f t="shared" si="436"/>
        <v>115</v>
      </c>
      <c r="Y291" s="135">
        <f t="shared" si="437"/>
        <v>114</v>
      </c>
      <c r="Z291" s="136">
        <f t="shared" si="438"/>
        <v>113</v>
      </c>
      <c r="AA291" s="144">
        <f t="shared" si="431"/>
        <v>120</v>
      </c>
      <c r="AB291" s="145">
        <f t="shared" si="445"/>
        <v>115</v>
      </c>
      <c r="AC291" s="145">
        <f t="shared" si="445"/>
        <v>115</v>
      </c>
      <c r="AD291" s="145">
        <f t="shared" si="445"/>
        <v>114</v>
      </c>
      <c r="AE291" s="144">
        <f t="shared" si="445"/>
        <v>113</v>
      </c>
      <c r="AF291" s="144">
        <v>0</v>
      </c>
      <c r="AG291" s="144">
        <v>0</v>
      </c>
      <c r="AH291" s="144">
        <v>0</v>
      </c>
      <c r="AI291" s="144">
        <v>0</v>
      </c>
      <c r="AJ291" s="144">
        <v>0</v>
      </c>
    </row>
    <row r="292" spans="1:36" s="11" customFormat="1" ht="16.350000000000001" customHeight="1">
      <c r="A292" s="308" t="s">
        <v>239</v>
      </c>
      <c r="B292" s="52" t="s">
        <v>252</v>
      </c>
      <c r="C292" s="52" t="s">
        <v>598</v>
      </c>
      <c r="D292" s="53">
        <f>'[6]마을별 용수수요량'!D292</f>
        <v>34</v>
      </c>
      <c r="E292" s="53">
        <f>'[6]마을별 용수수요량'!E292</f>
        <v>5161</v>
      </c>
      <c r="F292" s="53"/>
      <c r="G292" s="53"/>
      <c r="H292" s="53">
        <v>43</v>
      </c>
      <c r="I292" s="53">
        <v>109</v>
      </c>
      <c r="J292" s="53">
        <f t="shared" si="446"/>
        <v>43</v>
      </c>
      <c r="K292" s="53">
        <f t="shared" si="447"/>
        <v>111</v>
      </c>
      <c r="L292" s="54" t="s">
        <v>804</v>
      </c>
      <c r="M292" s="54" t="s">
        <v>757</v>
      </c>
      <c r="N292" s="54" t="s">
        <v>780</v>
      </c>
      <c r="O292" s="169" t="s">
        <v>1390</v>
      </c>
      <c r="P292" s="55">
        <v>2015</v>
      </c>
      <c r="Q292" s="163" t="str">
        <f t="shared" si="443"/>
        <v>지방</v>
      </c>
      <c r="R292" s="163" t="str">
        <f t="shared" ref="R292:U292" si="457">Q292</f>
        <v>지방</v>
      </c>
      <c r="S292" s="163" t="str">
        <f t="shared" si="457"/>
        <v>지방</v>
      </c>
      <c r="T292" s="163" t="str">
        <f t="shared" si="457"/>
        <v>지방</v>
      </c>
      <c r="U292" s="163" t="str">
        <f t="shared" si="457"/>
        <v>지방</v>
      </c>
      <c r="V292" s="135">
        <f t="shared" si="434"/>
        <v>111</v>
      </c>
      <c r="W292" s="135">
        <f t="shared" si="435"/>
        <v>107</v>
      </c>
      <c r="X292" s="135">
        <f t="shared" si="436"/>
        <v>106</v>
      </c>
      <c r="Y292" s="135">
        <f t="shared" si="437"/>
        <v>106</v>
      </c>
      <c r="Z292" s="136">
        <f t="shared" si="438"/>
        <v>105</v>
      </c>
      <c r="AA292" s="144">
        <f t="shared" si="431"/>
        <v>111</v>
      </c>
      <c r="AB292" s="145">
        <f t="shared" si="445"/>
        <v>107</v>
      </c>
      <c r="AC292" s="145">
        <f t="shared" si="445"/>
        <v>106</v>
      </c>
      <c r="AD292" s="145">
        <f t="shared" si="445"/>
        <v>106</v>
      </c>
      <c r="AE292" s="144">
        <f t="shared" si="445"/>
        <v>105</v>
      </c>
      <c r="AF292" s="144">
        <v>0</v>
      </c>
      <c r="AG292" s="144">
        <v>0</v>
      </c>
      <c r="AH292" s="144">
        <v>0</v>
      </c>
      <c r="AI292" s="144">
        <v>0</v>
      </c>
      <c r="AJ292" s="144">
        <v>0</v>
      </c>
    </row>
    <row r="293" spans="1:36" s="11" customFormat="1" ht="16.350000000000001" customHeight="1">
      <c r="A293" s="308" t="s">
        <v>239</v>
      </c>
      <c r="B293" s="52" t="s">
        <v>253</v>
      </c>
      <c r="C293" s="52" t="s">
        <v>423</v>
      </c>
      <c r="D293" s="53">
        <f>'[6]마을별 용수수요량'!D293</f>
        <v>42</v>
      </c>
      <c r="E293" s="53">
        <f>'[6]마을별 용수수요량'!E293</f>
        <v>5241</v>
      </c>
      <c r="F293" s="53"/>
      <c r="G293" s="53"/>
      <c r="H293" s="53">
        <v>61</v>
      </c>
      <c r="I293" s="53">
        <v>136</v>
      </c>
      <c r="J293" s="53">
        <f t="shared" si="446"/>
        <v>61</v>
      </c>
      <c r="K293" s="53">
        <f t="shared" si="447"/>
        <v>138</v>
      </c>
      <c r="L293" s="54" t="s">
        <v>804</v>
      </c>
      <c r="M293" s="54" t="s">
        <v>757</v>
      </c>
      <c r="N293" s="54" t="s">
        <v>780</v>
      </c>
      <c r="O293" s="169" t="s">
        <v>1390</v>
      </c>
      <c r="P293" s="55">
        <v>2015</v>
      </c>
      <c r="Q293" s="163" t="str">
        <f t="shared" si="443"/>
        <v>지방</v>
      </c>
      <c r="R293" s="163" t="str">
        <f t="shared" ref="R293:U293" si="458">Q293</f>
        <v>지방</v>
      </c>
      <c r="S293" s="163" t="str">
        <f t="shared" si="458"/>
        <v>지방</v>
      </c>
      <c r="T293" s="163" t="str">
        <f t="shared" si="458"/>
        <v>지방</v>
      </c>
      <c r="U293" s="163" t="str">
        <f t="shared" si="458"/>
        <v>지방</v>
      </c>
      <c r="V293" s="135">
        <f t="shared" si="434"/>
        <v>138</v>
      </c>
      <c r="W293" s="135">
        <f t="shared" si="435"/>
        <v>133</v>
      </c>
      <c r="X293" s="135">
        <f t="shared" si="436"/>
        <v>132</v>
      </c>
      <c r="Y293" s="135">
        <f t="shared" si="437"/>
        <v>132</v>
      </c>
      <c r="Z293" s="136">
        <f t="shared" si="438"/>
        <v>130</v>
      </c>
      <c r="AA293" s="144">
        <f t="shared" si="431"/>
        <v>138</v>
      </c>
      <c r="AB293" s="145">
        <f t="shared" si="445"/>
        <v>133</v>
      </c>
      <c r="AC293" s="145">
        <f t="shared" si="445"/>
        <v>132</v>
      </c>
      <c r="AD293" s="145">
        <f t="shared" si="445"/>
        <v>132</v>
      </c>
      <c r="AE293" s="144">
        <f t="shared" si="445"/>
        <v>130</v>
      </c>
      <c r="AF293" s="144">
        <v>0</v>
      </c>
      <c r="AG293" s="144">
        <v>0</v>
      </c>
      <c r="AH293" s="144">
        <v>0</v>
      </c>
      <c r="AI293" s="144">
        <v>0</v>
      </c>
      <c r="AJ293" s="144">
        <v>0</v>
      </c>
    </row>
    <row r="294" spans="1:36" s="11" customFormat="1" ht="16.350000000000001" customHeight="1">
      <c r="A294" s="308" t="s">
        <v>239</v>
      </c>
      <c r="B294" s="52" t="s">
        <v>254</v>
      </c>
      <c r="C294" s="52" t="s">
        <v>1150</v>
      </c>
      <c r="D294" s="53">
        <f>'[6]마을별 용수수요량'!D294</f>
        <v>34</v>
      </c>
      <c r="E294" s="53">
        <f>'[6]마을별 용수수요량'!E294</f>
        <v>5049</v>
      </c>
      <c r="F294" s="53"/>
      <c r="G294" s="53"/>
      <c r="H294" s="53">
        <v>55</v>
      </c>
      <c r="I294" s="53">
        <v>144</v>
      </c>
      <c r="J294" s="53">
        <f t="shared" si="446"/>
        <v>55</v>
      </c>
      <c r="K294" s="53">
        <f t="shared" si="447"/>
        <v>146</v>
      </c>
      <c r="L294" s="54" t="s">
        <v>804</v>
      </c>
      <c r="M294" s="54" t="s">
        <v>757</v>
      </c>
      <c r="N294" s="54" t="s">
        <v>780</v>
      </c>
      <c r="O294" s="169" t="s">
        <v>1390</v>
      </c>
      <c r="P294" s="55">
        <v>2015</v>
      </c>
      <c r="Q294" s="163" t="str">
        <f t="shared" si="443"/>
        <v>지방</v>
      </c>
      <c r="R294" s="163" t="str">
        <f t="shared" ref="R294:U294" si="459">Q294</f>
        <v>지방</v>
      </c>
      <c r="S294" s="163" t="str">
        <f t="shared" si="459"/>
        <v>지방</v>
      </c>
      <c r="T294" s="163" t="str">
        <f t="shared" si="459"/>
        <v>지방</v>
      </c>
      <c r="U294" s="163" t="str">
        <f t="shared" si="459"/>
        <v>지방</v>
      </c>
      <c r="V294" s="135">
        <f t="shared" si="434"/>
        <v>146</v>
      </c>
      <c r="W294" s="135">
        <f t="shared" si="435"/>
        <v>140</v>
      </c>
      <c r="X294" s="135">
        <f t="shared" si="436"/>
        <v>140</v>
      </c>
      <c r="Y294" s="135">
        <f t="shared" si="437"/>
        <v>139</v>
      </c>
      <c r="Z294" s="136">
        <f t="shared" si="438"/>
        <v>138</v>
      </c>
      <c r="AA294" s="144">
        <f t="shared" si="431"/>
        <v>146</v>
      </c>
      <c r="AB294" s="145">
        <f t="shared" si="445"/>
        <v>140</v>
      </c>
      <c r="AC294" s="145">
        <f t="shared" si="445"/>
        <v>140</v>
      </c>
      <c r="AD294" s="145">
        <f t="shared" si="445"/>
        <v>139</v>
      </c>
      <c r="AE294" s="144">
        <f t="shared" si="445"/>
        <v>138</v>
      </c>
      <c r="AF294" s="144">
        <v>0</v>
      </c>
      <c r="AG294" s="144">
        <v>0</v>
      </c>
      <c r="AH294" s="144">
        <v>0</v>
      </c>
      <c r="AI294" s="144">
        <v>0</v>
      </c>
      <c r="AJ294" s="144">
        <v>0</v>
      </c>
    </row>
    <row r="295" spans="1:36" s="11" customFormat="1" ht="16.350000000000001" customHeight="1">
      <c r="A295" s="309" t="s">
        <v>239</v>
      </c>
      <c r="B295" s="233" t="s">
        <v>255</v>
      </c>
      <c r="C295" s="233" t="s">
        <v>256</v>
      </c>
      <c r="D295" s="234">
        <f>'[6]마을별 용수수요량'!D295</f>
        <v>31</v>
      </c>
      <c r="E295" s="234">
        <f>'[6]마을별 용수수요량'!E295</f>
        <v>4261</v>
      </c>
      <c r="F295" s="234"/>
      <c r="G295" s="234"/>
      <c r="H295" s="234">
        <v>40</v>
      </c>
      <c r="I295" s="234">
        <v>90</v>
      </c>
      <c r="J295" s="234">
        <f t="shared" si="446"/>
        <v>40</v>
      </c>
      <c r="K295" s="234">
        <f>K281-SUM(K282:K294)</f>
        <v>92</v>
      </c>
      <c r="L295" s="235" t="s">
        <v>804</v>
      </c>
      <c r="M295" s="235" t="s">
        <v>757</v>
      </c>
      <c r="N295" s="235" t="s">
        <v>780</v>
      </c>
      <c r="O295" s="236" t="s">
        <v>1390</v>
      </c>
      <c r="P295" s="237">
        <v>2015</v>
      </c>
      <c r="Q295" s="238" t="str">
        <f t="shared" si="443"/>
        <v>지방</v>
      </c>
      <c r="R295" s="238" t="str">
        <f t="shared" ref="R295:U295" si="460">Q295</f>
        <v>지방</v>
      </c>
      <c r="S295" s="238" t="str">
        <f t="shared" si="460"/>
        <v>지방</v>
      </c>
      <c r="T295" s="238" t="str">
        <f t="shared" si="460"/>
        <v>지방</v>
      </c>
      <c r="U295" s="238" t="str">
        <f t="shared" si="460"/>
        <v>지방</v>
      </c>
      <c r="V295" s="239">
        <f t="shared" si="434"/>
        <v>92</v>
      </c>
      <c r="W295" s="239">
        <f t="shared" si="435"/>
        <v>88</v>
      </c>
      <c r="X295" s="239">
        <f t="shared" si="436"/>
        <v>87</v>
      </c>
      <c r="Y295" s="239">
        <f t="shared" si="437"/>
        <v>87</v>
      </c>
      <c r="Z295" s="240">
        <f t="shared" si="438"/>
        <v>89</v>
      </c>
      <c r="AA295" s="149">
        <f t="shared" si="431"/>
        <v>92</v>
      </c>
      <c r="AB295" s="149">
        <f>AB281-SUM(AB282:AB294)</f>
        <v>88</v>
      </c>
      <c r="AC295" s="149">
        <f>AC281-SUM(AC282:AC294)</f>
        <v>87</v>
      </c>
      <c r="AD295" s="149">
        <f>AD281-SUM(AD282:AD294)</f>
        <v>87</v>
      </c>
      <c r="AE295" s="144">
        <f>AE281-SUM(AE282:AE294)</f>
        <v>89</v>
      </c>
      <c r="AF295" s="144">
        <v>0</v>
      </c>
      <c r="AG295" s="144">
        <v>0</v>
      </c>
      <c r="AH295" s="144">
        <v>0</v>
      </c>
      <c r="AI295" s="144">
        <v>0</v>
      </c>
      <c r="AJ295" s="144">
        <v>0</v>
      </c>
    </row>
    <row r="296" spans="1:36" s="13" customFormat="1" ht="16.350000000000001" customHeight="1">
      <c r="A296" s="305" t="s">
        <v>257</v>
      </c>
      <c r="B296" s="243" t="s">
        <v>105</v>
      </c>
      <c r="C296" s="244"/>
      <c r="D296" s="218">
        <f>SUM(D297:D323)</f>
        <v>98</v>
      </c>
      <c r="E296" s="218">
        <f>SUM(E297:E323)</f>
        <v>3659</v>
      </c>
      <c r="F296" s="218"/>
      <c r="G296" s="218"/>
      <c r="H296" s="218">
        <f>SUM(H297:H323)</f>
        <v>1174</v>
      </c>
      <c r="I296" s="218">
        <f>SUM(I297:I323)</f>
        <v>2562</v>
      </c>
      <c r="J296" s="218">
        <f t="shared" si="446"/>
        <v>1174</v>
      </c>
      <c r="K296" s="218">
        <v>2657</v>
      </c>
      <c r="L296" s="245"/>
      <c r="M296" s="245"/>
      <c r="N296" s="245"/>
      <c r="O296" s="246"/>
      <c r="P296" s="245"/>
      <c r="Q296" s="222"/>
      <c r="R296" s="222"/>
      <c r="S296" s="222"/>
      <c r="T296" s="222"/>
      <c r="U296" s="222"/>
      <c r="V296" s="223">
        <f t="shared" si="434"/>
        <v>2657</v>
      </c>
      <c r="W296" s="223">
        <f t="shared" si="435"/>
        <v>2551</v>
      </c>
      <c r="X296" s="223">
        <f t="shared" si="436"/>
        <v>2542</v>
      </c>
      <c r="Y296" s="223">
        <f t="shared" si="437"/>
        <v>2533</v>
      </c>
      <c r="Z296" s="224">
        <f t="shared" si="438"/>
        <v>2512</v>
      </c>
      <c r="AA296" s="143">
        <f t="shared" si="431"/>
        <v>2657</v>
      </c>
      <c r="AB296" s="146">
        <f>VLOOKUP($A296,'[5]1.2.생잔모형산출결과'!$B$13:$H$36,3,FALSE)</f>
        <v>2551</v>
      </c>
      <c r="AC296" s="146">
        <f>VLOOKUP($A296,'[5]1.2.생잔모형산출결과'!$B$13:$H$36,4,FALSE)</f>
        <v>2542</v>
      </c>
      <c r="AD296" s="146">
        <f>VLOOKUP($A296,'[5]1.2.생잔모형산출결과'!$B$13:$H$36,5,FALSE)</f>
        <v>2533</v>
      </c>
      <c r="AE296" s="146">
        <f>VLOOKUP($A296,'[5]1.2.생잔모형산출결과'!$B$13:$H$36,6,FALSE)</f>
        <v>2512</v>
      </c>
      <c r="AF296" s="141">
        <f>SUM(AF297:AF323)</f>
        <v>0</v>
      </c>
      <c r="AG296" s="141">
        <f>SUM(AG297:AG323)</f>
        <v>0</v>
      </c>
      <c r="AH296" s="141">
        <f>SUM(AH297:AH323)</f>
        <v>0</v>
      </c>
      <c r="AI296" s="142">
        <f>SUM(AI297:AI323)</f>
        <v>0</v>
      </c>
      <c r="AJ296" s="142">
        <f>SUM(AJ297:AJ323)</f>
        <v>0</v>
      </c>
    </row>
    <row r="297" spans="1:36" s="11" customFormat="1" ht="16.350000000000001" customHeight="1">
      <c r="A297" s="308" t="s">
        <v>257</v>
      </c>
      <c r="B297" s="57" t="s">
        <v>424</v>
      </c>
      <c r="C297" s="57" t="s">
        <v>425</v>
      </c>
      <c r="D297" s="53">
        <f>'[6]마을별 용수수요량'!D297</f>
        <v>0</v>
      </c>
      <c r="E297" s="53">
        <f>'[6]마을별 용수수요량'!E297</f>
        <v>0</v>
      </c>
      <c r="F297" s="53"/>
      <c r="G297" s="53"/>
      <c r="H297" s="53">
        <v>30</v>
      </c>
      <c r="I297" s="53">
        <v>79</v>
      </c>
      <c r="J297" s="53">
        <f t="shared" si="446"/>
        <v>30</v>
      </c>
      <c r="K297" s="53">
        <f>ROUND($K$296*I297/$I$296,0)</f>
        <v>82</v>
      </c>
      <c r="L297" s="54" t="s">
        <v>804</v>
      </c>
      <c r="M297" s="54" t="s">
        <v>757</v>
      </c>
      <c r="N297" s="54" t="s">
        <v>780</v>
      </c>
      <c r="O297" s="169" t="s">
        <v>1393</v>
      </c>
      <c r="P297" s="55">
        <v>2015</v>
      </c>
      <c r="Q297" s="163" t="str">
        <f t="shared" ref="Q297:Q319" si="461">$L297</f>
        <v>지방</v>
      </c>
      <c r="R297" s="163" t="str">
        <f t="shared" ref="R297:U297" si="462">Q297</f>
        <v>지방</v>
      </c>
      <c r="S297" s="163" t="str">
        <f t="shared" si="462"/>
        <v>지방</v>
      </c>
      <c r="T297" s="163" t="str">
        <f t="shared" si="462"/>
        <v>지방</v>
      </c>
      <c r="U297" s="163" t="str">
        <f t="shared" si="462"/>
        <v>지방</v>
      </c>
      <c r="V297" s="135">
        <f t="shared" si="434"/>
        <v>82</v>
      </c>
      <c r="W297" s="135">
        <f t="shared" si="435"/>
        <v>79</v>
      </c>
      <c r="X297" s="135">
        <f t="shared" si="436"/>
        <v>78</v>
      </c>
      <c r="Y297" s="135">
        <f t="shared" si="437"/>
        <v>78</v>
      </c>
      <c r="Z297" s="136">
        <f t="shared" si="438"/>
        <v>78</v>
      </c>
      <c r="AA297" s="144">
        <f t="shared" si="431"/>
        <v>82</v>
      </c>
      <c r="AB297" s="145">
        <f t="shared" ref="AB297:AE322" si="463">ROUND(AB$296*$AA297/$AA$296,0)</f>
        <v>79</v>
      </c>
      <c r="AC297" s="145">
        <f t="shared" si="463"/>
        <v>78</v>
      </c>
      <c r="AD297" s="145">
        <f t="shared" si="463"/>
        <v>78</v>
      </c>
      <c r="AE297" s="144">
        <f t="shared" si="463"/>
        <v>78</v>
      </c>
      <c r="AF297" s="144">
        <v>0</v>
      </c>
      <c r="AG297" s="144">
        <v>0</v>
      </c>
      <c r="AH297" s="144">
        <v>0</v>
      </c>
      <c r="AI297" s="144">
        <v>0</v>
      </c>
      <c r="AJ297" s="144">
        <v>0</v>
      </c>
    </row>
    <row r="298" spans="1:36" s="11" customFormat="1" ht="16.350000000000001" customHeight="1">
      <c r="A298" s="308" t="s">
        <v>257</v>
      </c>
      <c r="B298" s="57" t="s">
        <v>426</v>
      </c>
      <c r="C298" s="57" t="s">
        <v>427</v>
      </c>
      <c r="D298" s="53">
        <f>'[6]마을별 용수수요량'!D298</f>
        <v>0</v>
      </c>
      <c r="E298" s="53">
        <f>'[6]마을별 용수수요량'!E298</f>
        <v>0</v>
      </c>
      <c r="F298" s="53"/>
      <c r="G298" s="53"/>
      <c r="H298" s="53">
        <v>60</v>
      </c>
      <c r="I298" s="53">
        <v>131</v>
      </c>
      <c r="J298" s="53">
        <f t="shared" si="446"/>
        <v>60</v>
      </c>
      <c r="K298" s="53">
        <f t="shared" ref="K298:K322" si="464">ROUND($K$296*I298/$I$296,0)</f>
        <v>136</v>
      </c>
      <c r="L298" s="54" t="s">
        <v>804</v>
      </c>
      <c r="M298" s="54" t="s">
        <v>757</v>
      </c>
      <c r="N298" s="54" t="s">
        <v>780</v>
      </c>
      <c r="O298" s="169" t="s">
        <v>1392</v>
      </c>
      <c r="P298" s="55">
        <v>2015</v>
      </c>
      <c r="Q298" s="163" t="str">
        <f t="shared" si="461"/>
        <v>지방</v>
      </c>
      <c r="R298" s="163" t="str">
        <f t="shared" ref="R298:U298" si="465">Q298</f>
        <v>지방</v>
      </c>
      <c r="S298" s="163" t="str">
        <f t="shared" si="465"/>
        <v>지방</v>
      </c>
      <c r="T298" s="163" t="str">
        <f t="shared" si="465"/>
        <v>지방</v>
      </c>
      <c r="U298" s="163" t="str">
        <f t="shared" si="465"/>
        <v>지방</v>
      </c>
      <c r="V298" s="135">
        <f t="shared" si="434"/>
        <v>136</v>
      </c>
      <c r="W298" s="135">
        <f t="shared" si="435"/>
        <v>131</v>
      </c>
      <c r="X298" s="135">
        <f t="shared" si="436"/>
        <v>130</v>
      </c>
      <c r="Y298" s="135">
        <f t="shared" si="437"/>
        <v>130</v>
      </c>
      <c r="Z298" s="136">
        <f t="shared" si="438"/>
        <v>129</v>
      </c>
      <c r="AA298" s="144">
        <f t="shared" si="431"/>
        <v>136</v>
      </c>
      <c r="AB298" s="145">
        <f t="shared" si="463"/>
        <v>131</v>
      </c>
      <c r="AC298" s="145">
        <f t="shared" si="463"/>
        <v>130</v>
      </c>
      <c r="AD298" s="145">
        <f t="shared" si="463"/>
        <v>130</v>
      </c>
      <c r="AE298" s="144">
        <f t="shared" si="463"/>
        <v>129</v>
      </c>
      <c r="AF298" s="144">
        <v>0</v>
      </c>
      <c r="AG298" s="144">
        <v>0</v>
      </c>
      <c r="AH298" s="144">
        <v>0</v>
      </c>
      <c r="AI298" s="144">
        <v>0</v>
      </c>
      <c r="AJ298" s="144">
        <v>0</v>
      </c>
    </row>
    <row r="299" spans="1:36" s="11" customFormat="1" ht="16.350000000000001" customHeight="1">
      <c r="A299" s="308" t="s">
        <v>257</v>
      </c>
      <c r="B299" s="57" t="s">
        <v>428</v>
      </c>
      <c r="C299" s="57" t="s">
        <v>429</v>
      </c>
      <c r="D299" s="53">
        <f>'[6]마을별 용수수요량'!D299</f>
        <v>0</v>
      </c>
      <c r="E299" s="53">
        <f>'[6]마을별 용수수요량'!E299</f>
        <v>0</v>
      </c>
      <c r="F299" s="53"/>
      <c r="G299" s="53"/>
      <c r="H299" s="53">
        <v>40</v>
      </c>
      <c r="I299" s="53">
        <v>89</v>
      </c>
      <c r="J299" s="53">
        <f t="shared" si="446"/>
        <v>40</v>
      </c>
      <c r="K299" s="53">
        <f t="shared" si="464"/>
        <v>92</v>
      </c>
      <c r="L299" s="54" t="s">
        <v>804</v>
      </c>
      <c r="M299" s="54" t="s">
        <v>757</v>
      </c>
      <c r="N299" s="54" t="s">
        <v>780</v>
      </c>
      <c r="O299" s="169" t="s">
        <v>1392</v>
      </c>
      <c r="P299" s="55">
        <v>2015</v>
      </c>
      <c r="Q299" s="163" t="str">
        <f t="shared" si="461"/>
        <v>지방</v>
      </c>
      <c r="R299" s="163" t="str">
        <f t="shared" ref="R299:U299" si="466">Q299</f>
        <v>지방</v>
      </c>
      <c r="S299" s="163" t="str">
        <f t="shared" si="466"/>
        <v>지방</v>
      </c>
      <c r="T299" s="163" t="str">
        <f t="shared" si="466"/>
        <v>지방</v>
      </c>
      <c r="U299" s="163" t="str">
        <f t="shared" si="466"/>
        <v>지방</v>
      </c>
      <c r="V299" s="135">
        <f t="shared" si="434"/>
        <v>92</v>
      </c>
      <c r="W299" s="135">
        <f t="shared" si="435"/>
        <v>88</v>
      </c>
      <c r="X299" s="135">
        <f t="shared" si="436"/>
        <v>88</v>
      </c>
      <c r="Y299" s="135">
        <f t="shared" si="437"/>
        <v>88</v>
      </c>
      <c r="Z299" s="136">
        <f t="shared" si="438"/>
        <v>87</v>
      </c>
      <c r="AA299" s="144">
        <f t="shared" si="431"/>
        <v>92</v>
      </c>
      <c r="AB299" s="145">
        <f t="shared" si="463"/>
        <v>88</v>
      </c>
      <c r="AC299" s="145">
        <f t="shared" si="463"/>
        <v>88</v>
      </c>
      <c r="AD299" s="145">
        <f t="shared" si="463"/>
        <v>88</v>
      </c>
      <c r="AE299" s="144">
        <f t="shared" si="463"/>
        <v>87</v>
      </c>
      <c r="AF299" s="144">
        <v>0</v>
      </c>
      <c r="AG299" s="144">
        <v>0</v>
      </c>
      <c r="AH299" s="144">
        <v>0</v>
      </c>
      <c r="AI299" s="144">
        <v>0</v>
      </c>
      <c r="AJ299" s="144">
        <v>0</v>
      </c>
    </row>
    <row r="300" spans="1:36" s="11" customFormat="1" ht="16.350000000000001" customHeight="1">
      <c r="A300" s="308" t="s">
        <v>257</v>
      </c>
      <c r="B300" s="57" t="s">
        <v>430</v>
      </c>
      <c r="C300" s="57" t="s">
        <v>431</v>
      </c>
      <c r="D300" s="53">
        <f>'[6]마을별 용수수요량'!D300</f>
        <v>0</v>
      </c>
      <c r="E300" s="53">
        <f>'[6]마을별 용수수요량'!E300</f>
        <v>0</v>
      </c>
      <c r="F300" s="53"/>
      <c r="G300" s="53"/>
      <c r="H300" s="53">
        <v>52</v>
      </c>
      <c r="I300" s="53">
        <v>119</v>
      </c>
      <c r="J300" s="53">
        <f t="shared" si="446"/>
        <v>52</v>
      </c>
      <c r="K300" s="53">
        <f t="shared" si="464"/>
        <v>123</v>
      </c>
      <c r="L300" s="54" t="s">
        <v>804</v>
      </c>
      <c r="M300" s="54" t="s">
        <v>757</v>
      </c>
      <c r="N300" s="54" t="s">
        <v>780</v>
      </c>
      <c r="O300" s="169" t="s">
        <v>1392</v>
      </c>
      <c r="P300" s="55">
        <v>2015</v>
      </c>
      <c r="Q300" s="163" t="str">
        <f t="shared" si="461"/>
        <v>지방</v>
      </c>
      <c r="R300" s="163" t="str">
        <f t="shared" ref="R300:U300" si="467">Q300</f>
        <v>지방</v>
      </c>
      <c r="S300" s="163" t="str">
        <f t="shared" si="467"/>
        <v>지방</v>
      </c>
      <c r="T300" s="163" t="str">
        <f t="shared" si="467"/>
        <v>지방</v>
      </c>
      <c r="U300" s="163" t="str">
        <f t="shared" si="467"/>
        <v>지방</v>
      </c>
      <c r="V300" s="135">
        <f t="shared" si="434"/>
        <v>123</v>
      </c>
      <c r="W300" s="135">
        <f t="shared" si="435"/>
        <v>118</v>
      </c>
      <c r="X300" s="135">
        <f t="shared" si="436"/>
        <v>118</v>
      </c>
      <c r="Y300" s="135">
        <f t="shared" si="437"/>
        <v>117</v>
      </c>
      <c r="Z300" s="136">
        <f t="shared" si="438"/>
        <v>116</v>
      </c>
      <c r="AA300" s="144">
        <f t="shared" si="431"/>
        <v>123</v>
      </c>
      <c r="AB300" s="145">
        <f t="shared" si="463"/>
        <v>118</v>
      </c>
      <c r="AC300" s="145">
        <f t="shared" si="463"/>
        <v>118</v>
      </c>
      <c r="AD300" s="145">
        <f t="shared" si="463"/>
        <v>117</v>
      </c>
      <c r="AE300" s="144">
        <f t="shared" si="463"/>
        <v>116</v>
      </c>
      <c r="AF300" s="144">
        <v>0</v>
      </c>
      <c r="AG300" s="144">
        <v>0</v>
      </c>
      <c r="AH300" s="144">
        <v>0</v>
      </c>
      <c r="AI300" s="144">
        <v>0</v>
      </c>
      <c r="AJ300" s="144">
        <v>0</v>
      </c>
    </row>
    <row r="301" spans="1:36" s="11" customFormat="1" ht="16.350000000000001" customHeight="1">
      <c r="A301" s="308" t="s">
        <v>257</v>
      </c>
      <c r="B301" s="57" t="s">
        <v>432</v>
      </c>
      <c r="C301" s="57" t="s">
        <v>345</v>
      </c>
      <c r="D301" s="53">
        <f>'[6]마을별 용수수요량'!D301</f>
        <v>0</v>
      </c>
      <c r="E301" s="53">
        <f>'[6]마을별 용수수요량'!E301</f>
        <v>0</v>
      </c>
      <c r="F301" s="53"/>
      <c r="G301" s="53"/>
      <c r="H301" s="53">
        <v>56</v>
      </c>
      <c r="I301" s="53">
        <v>131</v>
      </c>
      <c r="J301" s="53">
        <f t="shared" si="446"/>
        <v>56</v>
      </c>
      <c r="K301" s="53">
        <f t="shared" si="464"/>
        <v>136</v>
      </c>
      <c r="L301" s="54" t="s">
        <v>804</v>
      </c>
      <c r="M301" s="54" t="s">
        <v>757</v>
      </c>
      <c r="N301" s="54" t="s">
        <v>780</v>
      </c>
      <c r="O301" s="169" t="s">
        <v>1392</v>
      </c>
      <c r="P301" s="55">
        <v>2015</v>
      </c>
      <c r="Q301" s="163" t="str">
        <f t="shared" si="461"/>
        <v>지방</v>
      </c>
      <c r="R301" s="163" t="str">
        <f t="shared" ref="R301:U301" si="468">Q301</f>
        <v>지방</v>
      </c>
      <c r="S301" s="163" t="str">
        <f t="shared" si="468"/>
        <v>지방</v>
      </c>
      <c r="T301" s="163" t="str">
        <f t="shared" si="468"/>
        <v>지방</v>
      </c>
      <c r="U301" s="163" t="str">
        <f t="shared" si="468"/>
        <v>지방</v>
      </c>
      <c r="V301" s="135">
        <f t="shared" si="434"/>
        <v>136</v>
      </c>
      <c r="W301" s="135">
        <f t="shared" si="435"/>
        <v>131</v>
      </c>
      <c r="X301" s="135">
        <f t="shared" si="436"/>
        <v>130</v>
      </c>
      <c r="Y301" s="135">
        <f t="shared" si="437"/>
        <v>130</v>
      </c>
      <c r="Z301" s="136">
        <f t="shared" si="438"/>
        <v>129</v>
      </c>
      <c r="AA301" s="144">
        <f t="shared" si="431"/>
        <v>136</v>
      </c>
      <c r="AB301" s="145">
        <f t="shared" si="463"/>
        <v>131</v>
      </c>
      <c r="AC301" s="145">
        <f t="shared" si="463"/>
        <v>130</v>
      </c>
      <c r="AD301" s="145">
        <f t="shared" si="463"/>
        <v>130</v>
      </c>
      <c r="AE301" s="144">
        <f t="shared" si="463"/>
        <v>129</v>
      </c>
      <c r="AF301" s="144">
        <v>0</v>
      </c>
      <c r="AG301" s="144">
        <v>0</v>
      </c>
      <c r="AH301" s="144">
        <v>0</v>
      </c>
      <c r="AI301" s="144">
        <v>0</v>
      </c>
      <c r="AJ301" s="144">
        <v>0</v>
      </c>
    </row>
    <row r="302" spans="1:36" s="11" customFormat="1" ht="16.350000000000001" customHeight="1">
      <c r="A302" s="308" t="s">
        <v>257</v>
      </c>
      <c r="B302" s="57" t="s">
        <v>433</v>
      </c>
      <c r="C302" s="57" t="s">
        <v>1151</v>
      </c>
      <c r="D302" s="53">
        <f>'[6]마을별 용수수요량'!D302</f>
        <v>29</v>
      </c>
      <c r="E302" s="53">
        <f>'[6]마을별 용수수요량'!E302</f>
        <v>0</v>
      </c>
      <c r="F302" s="53"/>
      <c r="G302" s="53"/>
      <c r="H302" s="53">
        <v>69</v>
      </c>
      <c r="I302" s="53">
        <v>144</v>
      </c>
      <c r="J302" s="53">
        <f t="shared" si="446"/>
        <v>69</v>
      </c>
      <c r="K302" s="53">
        <f t="shared" si="464"/>
        <v>149</v>
      </c>
      <c r="L302" s="54" t="s">
        <v>804</v>
      </c>
      <c r="M302" s="54" t="s">
        <v>757</v>
      </c>
      <c r="N302" s="54" t="s">
        <v>780</v>
      </c>
      <c r="O302" s="169" t="s">
        <v>1392</v>
      </c>
      <c r="P302" s="55">
        <v>2015</v>
      </c>
      <c r="Q302" s="163" t="str">
        <f t="shared" si="461"/>
        <v>지방</v>
      </c>
      <c r="R302" s="163" t="str">
        <f t="shared" ref="R302:U302" si="469">Q302</f>
        <v>지방</v>
      </c>
      <c r="S302" s="163" t="str">
        <f t="shared" si="469"/>
        <v>지방</v>
      </c>
      <c r="T302" s="163" t="str">
        <f t="shared" si="469"/>
        <v>지방</v>
      </c>
      <c r="U302" s="163" t="str">
        <f t="shared" si="469"/>
        <v>지방</v>
      </c>
      <c r="V302" s="135">
        <f t="shared" si="434"/>
        <v>149</v>
      </c>
      <c r="W302" s="135">
        <f t="shared" si="435"/>
        <v>143</v>
      </c>
      <c r="X302" s="135">
        <f t="shared" si="436"/>
        <v>143</v>
      </c>
      <c r="Y302" s="135">
        <f t="shared" si="437"/>
        <v>142</v>
      </c>
      <c r="Z302" s="136">
        <f t="shared" si="438"/>
        <v>141</v>
      </c>
      <c r="AA302" s="144">
        <f t="shared" si="431"/>
        <v>149</v>
      </c>
      <c r="AB302" s="145">
        <f t="shared" si="463"/>
        <v>143</v>
      </c>
      <c r="AC302" s="145">
        <f t="shared" si="463"/>
        <v>143</v>
      </c>
      <c r="AD302" s="145">
        <f t="shared" si="463"/>
        <v>142</v>
      </c>
      <c r="AE302" s="144">
        <f t="shared" si="463"/>
        <v>141</v>
      </c>
      <c r="AF302" s="144">
        <v>0</v>
      </c>
      <c r="AG302" s="144">
        <v>0</v>
      </c>
      <c r="AH302" s="144">
        <v>0</v>
      </c>
      <c r="AI302" s="144">
        <v>0</v>
      </c>
      <c r="AJ302" s="144">
        <v>0</v>
      </c>
    </row>
    <row r="303" spans="1:36" s="11" customFormat="1" ht="16.350000000000001" customHeight="1">
      <c r="A303" s="308" t="s">
        <v>257</v>
      </c>
      <c r="B303" s="57" t="s">
        <v>434</v>
      </c>
      <c r="C303" s="57" t="s">
        <v>435</v>
      </c>
      <c r="D303" s="53">
        <f>'[6]마을별 용수수요량'!D303</f>
        <v>0</v>
      </c>
      <c r="E303" s="53">
        <f>'[6]마을별 용수수요량'!E303</f>
        <v>0</v>
      </c>
      <c r="F303" s="53"/>
      <c r="G303" s="53"/>
      <c r="H303" s="53">
        <v>46</v>
      </c>
      <c r="I303" s="53">
        <v>97</v>
      </c>
      <c r="J303" s="53">
        <f t="shared" si="446"/>
        <v>46</v>
      </c>
      <c r="K303" s="53">
        <f t="shared" si="464"/>
        <v>101</v>
      </c>
      <c r="L303" s="54" t="s">
        <v>1257</v>
      </c>
      <c r="M303" s="54" t="s">
        <v>1257</v>
      </c>
      <c r="N303" s="54" t="s">
        <v>1258</v>
      </c>
      <c r="O303" s="169"/>
      <c r="P303" s="55">
        <v>2015</v>
      </c>
      <c r="Q303" s="163" t="str">
        <f t="shared" si="461"/>
        <v>마을</v>
      </c>
      <c r="R303" s="163" t="str">
        <f t="shared" ref="R303:U303" si="470">Q303</f>
        <v>마을</v>
      </c>
      <c r="S303" s="163" t="str">
        <f t="shared" si="470"/>
        <v>마을</v>
      </c>
      <c r="T303" s="163" t="str">
        <f t="shared" si="470"/>
        <v>마을</v>
      </c>
      <c r="U303" s="163" t="str">
        <f t="shared" si="470"/>
        <v>마을</v>
      </c>
      <c r="V303" s="135">
        <f t="shared" si="434"/>
        <v>101</v>
      </c>
      <c r="W303" s="135">
        <f t="shared" si="435"/>
        <v>97</v>
      </c>
      <c r="X303" s="135">
        <f t="shared" si="436"/>
        <v>97</v>
      </c>
      <c r="Y303" s="135">
        <f t="shared" si="437"/>
        <v>96</v>
      </c>
      <c r="Z303" s="136">
        <f t="shared" si="438"/>
        <v>95</v>
      </c>
      <c r="AA303" s="144">
        <f t="shared" si="431"/>
        <v>101</v>
      </c>
      <c r="AB303" s="145">
        <f t="shared" si="463"/>
        <v>97</v>
      </c>
      <c r="AC303" s="145">
        <f t="shared" si="463"/>
        <v>97</v>
      </c>
      <c r="AD303" s="145">
        <f t="shared" si="463"/>
        <v>96</v>
      </c>
      <c r="AE303" s="144">
        <f t="shared" si="463"/>
        <v>95</v>
      </c>
      <c r="AF303" s="144">
        <v>0</v>
      </c>
      <c r="AG303" s="144">
        <v>0</v>
      </c>
      <c r="AH303" s="144">
        <v>0</v>
      </c>
      <c r="AI303" s="144">
        <v>0</v>
      </c>
      <c r="AJ303" s="144">
        <v>0</v>
      </c>
    </row>
    <row r="304" spans="1:36" s="11" customFormat="1" ht="16.350000000000001" customHeight="1">
      <c r="A304" s="308" t="s">
        <v>257</v>
      </c>
      <c r="B304" s="57" t="s">
        <v>436</v>
      </c>
      <c r="C304" s="57" t="s">
        <v>437</v>
      </c>
      <c r="D304" s="53">
        <f>'[6]마을별 용수수요량'!D304</f>
        <v>0</v>
      </c>
      <c r="E304" s="53">
        <f>'[6]마을별 용수수요량'!E304</f>
        <v>0</v>
      </c>
      <c r="F304" s="53"/>
      <c r="G304" s="53"/>
      <c r="H304" s="53">
        <v>48</v>
      </c>
      <c r="I304" s="53">
        <v>100</v>
      </c>
      <c r="J304" s="53">
        <f t="shared" si="446"/>
        <v>48</v>
      </c>
      <c r="K304" s="53">
        <f t="shared" si="464"/>
        <v>104</v>
      </c>
      <c r="L304" s="54" t="s">
        <v>804</v>
      </c>
      <c r="M304" s="54" t="s">
        <v>757</v>
      </c>
      <c r="N304" s="54" t="s">
        <v>780</v>
      </c>
      <c r="O304" s="169" t="s">
        <v>1392</v>
      </c>
      <c r="P304" s="55">
        <v>2015</v>
      </c>
      <c r="Q304" s="163" t="str">
        <f t="shared" si="461"/>
        <v>지방</v>
      </c>
      <c r="R304" s="163" t="str">
        <f t="shared" ref="R304:U304" si="471">Q304</f>
        <v>지방</v>
      </c>
      <c r="S304" s="163" t="str">
        <f t="shared" si="471"/>
        <v>지방</v>
      </c>
      <c r="T304" s="163" t="str">
        <f t="shared" si="471"/>
        <v>지방</v>
      </c>
      <c r="U304" s="163" t="str">
        <f t="shared" si="471"/>
        <v>지방</v>
      </c>
      <c r="V304" s="135">
        <f t="shared" si="434"/>
        <v>104</v>
      </c>
      <c r="W304" s="135">
        <f t="shared" si="435"/>
        <v>100</v>
      </c>
      <c r="X304" s="135">
        <f t="shared" si="436"/>
        <v>99</v>
      </c>
      <c r="Y304" s="135">
        <f t="shared" si="437"/>
        <v>99</v>
      </c>
      <c r="Z304" s="136">
        <f t="shared" si="438"/>
        <v>98</v>
      </c>
      <c r="AA304" s="144">
        <f t="shared" si="431"/>
        <v>104</v>
      </c>
      <c r="AB304" s="145">
        <f t="shared" si="463"/>
        <v>100</v>
      </c>
      <c r="AC304" s="145">
        <f t="shared" si="463"/>
        <v>99</v>
      </c>
      <c r="AD304" s="145">
        <f t="shared" si="463"/>
        <v>99</v>
      </c>
      <c r="AE304" s="144">
        <f t="shared" si="463"/>
        <v>98</v>
      </c>
      <c r="AF304" s="144">
        <v>0</v>
      </c>
      <c r="AG304" s="144">
        <v>0</v>
      </c>
      <c r="AH304" s="144">
        <v>0</v>
      </c>
      <c r="AI304" s="144">
        <v>0</v>
      </c>
      <c r="AJ304" s="144">
        <v>0</v>
      </c>
    </row>
    <row r="305" spans="1:36" s="11" customFormat="1" ht="16.350000000000001" customHeight="1">
      <c r="A305" s="308" t="s">
        <v>257</v>
      </c>
      <c r="B305" s="247" t="s">
        <v>438</v>
      </c>
      <c r="C305" s="57" t="s">
        <v>439</v>
      </c>
      <c r="D305" s="53">
        <f>'[6]마을별 용수수요량'!D305</f>
        <v>1</v>
      </c>
      <c r="E305" s="53">
        <f>'[6]마을별 용수수요량'!E305</f>
        <v>1</v>
      </c>
      <c r="F305" s="53"/>
      <c r="G305" s="53"/>
      <c r="H305" s="53">
        <v>131</v>
      </c>
      <c r="I305" s="53">
        <v>322</v>
      </c>
      <c r="J305" s="53">
        <f t="shared" si="446"/>
        <v>131</v>
      </c>
      <c r="K305" s="53">
        <f t="shared" si="464"/>
        <v>334</v>
      </c>
      <c r="L305" s="54" t="s">
        <v>804</v>
      </c>
      <c r="M305" s="54" t="s">
        <v>757</v>
      </c>
      <c r="N305" s="54" t="s">
        <v>780</v>
      </c>
      <c r="O305" s="169" t="s">
        <v>1392</v>
      </c>
      <c r="P305" s="55">
        <v>2015</v>
      </c>
      <c r="Q305" s="163" t="str">
        <f t="shared" si="461"/>
        <v>지방</v>
      </c>
      <c r="R305" s="163" t="str">
        <f t="shared" ref="R305:U305" si="472">Q305</f>
        <v>지방</v>
      </c>
      <c r="S305" s="163" t="str">
        <f t="shared" si="472"/>
        <v>지방</v>
      </c>
      <c r="T305" s="163" t="str">
        <f t="shared" si="472"/>
        <v>지방</v>
      </c>
      <c r="U305" s="163" t="str">
        <f t="shared" si="472"/>
        <v>지방</v>
      </c>
      <c r="V305" s="135">
        <f t="shared" si="434"/>
        <v>334</v>
      </c>
      <c r="W305" s="135">
        <f t="shared" si="435"/>
        <v>321</v>
      </c>
      <c r="X305" s="135">
        <f t="shared" si="436"/>
        <v>320</v>
      </c>
      <c r="Y305" s="135">
        <f t="shared" si="437"/>
        <v>318</v>
      </c>
      <c r="Z305" s="136">
        <f t="shared" si="438"/>
        <v>316</v>
      </c>
      <c r="AA305" s="144">
        <f t="shared" si="431"/>
        <v>334</v>
      </c>
      <c r="AB305" s="145">
        <f t="shared" si="463"/>
        <v>321</v>
      </c>
      <c r="AC305" s="145">
        <f t="shared" si="463"/>
        <v>320</v>
      </c>
      <c r="AD305" s="145">
        <f t="shared" si="463"/>
        <v>318</v>
      </c>
      <c r="AE305" s="144">
        <f t="shared" si="463"/>
        <v>316</v>
      </c>
      <c r="AF305" s="144">
        <v>0</v>
      </c>
      <c r="AG305" s="144">
        <v>0</v>
      </c>
      <c r="AH305" s="144">
        <v>0</v>
      </c>
      <c r="AI305" s="144">
        <v>0</v>
      </c>
      <c r="AJ305" s="144">
        <v>0</v>
      </c>
    </row>
    <row r="306" spans="1:36" s="11" customFormat="1" ht="16.350000000000001" customHeight="1">
      <c r="A306" s="308" t="s">
        <v>257</v>
      </c>
      <c r="B306" s="333"/>
      <c r="C306" s="57" t="s">
        <v>440</v>
      </c>
      <c r="D306" s="53">
        <f>'[6]마을별 용수수요량'!D306</f>
        <v>0</v>
      </c>
      <c r="E306" s="53">
        <f>'[6]마을별 용수수요량'!E306</f>
        <v>0</v>
      </c>
      <c r="F306" s="53"/>
      <c r="G306" s="53"/>
      <c r="H306" s="53">
        <v>14</v>
      </c>
      <c r="I306" s="53">
        <v>30</v>
      </c>
      <c r="J306" s="53">
        <f>H306</f>
        <v>14</v>
      </c>
      <c r="K306" s="53">
        <f>ROUND($K$296*I306/$I$296,0)</f>
        <v>31</v>
      </c>
      <c r="L306" s="54" t="s">
        <v>804</v>
      </c>
      <c r="M306" s="54" t="s">
        <v>622</v>
      </c>
      <c r="N306" s="54" t="s">
        <v>753</v>
      </c>
      <c r="O306" s="169" t="s">
        <v>1392</v>
      </c>
      <c r="P306" s="55">
        <v>2015</v>
      </c>
      <c r="Q306" s="163" t="str">
        <f t="shared" si="461"/>
        <v>지방</v>
      </c>
      <c r="R306" s="163" t="str">
        <f t="shared" ref="R306:U306" si="473">Q306</f>
        <v>지방</v>
      </c>
      <c r="S306" s="163" t="str">
        <f t="shared" si="473"/>
        <v>지방</v>
      </c>
      <c r="T306" s="163" t="str">
        <f t="shared" si="473"/>
        <v>지방</v>
      </c>
      <c r="U306" s="163" t="str">
        <f t="shared" si="473"/>
        <v>지방</v>
      </c>
      <c r="V306" s="135">
        <f t="shared" si="434"/>
        <v>31</v>
      </c>
      <c r="W306" s="135">
        <f t="shared" si="435"/>
        <v>30</v>
      </c>
      <c r="X306" s="135">
        <f t="shared" si="436"/>
        <v>30</v>
      </c>
      <c r="Y306" s="135">
        <f t="shared" si="437"/>
        <v>30</v>
      </c>
      <c r="Z306" s="136">
        <f t="shared" si="438"/>
        <v>29</v>
      </c>
      <c r="AA306" s="144">
        <f t="shared" si="431"/>
        <v>31</v>
      </c>
      <c r="AB306" s="145">
        <f t="shared" si="463"/>
        <v>30</v>
      </c>
      <c r="AC306" s="145">
        <f t="shared" si="463"/>
        <v>30</v>
      </c>
      <c r="AD306" s="145">
        <f t="shared" si="463"/>
        <v>30</v>
      </c>
      <c r="AE306" s="144">
        <f t="shared" si="463"/>
        <v>29</v>
      </c>
      <c r="AF306" s="144">
        <v>0</v>
      </c>
      <c r="AG306" s="144">
        <v>0</v>
      </c>
      <c r="AH306" s="144">
        <v>0</v>
      </c>
      <c r="AI306" s="144">
        <v>0</v>
      </c>
      <c r="AJ306" s="144">
        <v>0</v>
      </c>
    </row>
    <row r="307" spans="1:36" s="11" customFormat="1" ht="16.350000000000001" customHeight="1">
      <c r="A307" s="308" t="s">
        <v>257</v>
      </c>
      <c r="B307" s="57" t="s">
        <v>441</v>
      </c>
      <c r="C307" s="57" t="s">
        <v>442</v>
      </c>
      <c r="D307" s="53">
        <f>'[6]마을별 용수수요량'!D307</f>
        <v>0</v>
      </c>
      <c r="E307" s="53">
        <f>'[6]마을별 용수수요량'!E307</f>
        <v>0</v>
      </c>
      <c r="F307" s="53"/>
      <c r="G307" s="53"/>
      <c r="H307" s="53">
        <v>56</v>
      </c>
      <c r="I307" s="53">
        <v>117</v>
      </c>
      <c r="J307" s="53">
        <f t="shared" si="446"/>
        <v>56</v>
      </c>
      <c r="K307" s="53">
        <f t="shared" si="464"/>
        <v>121</v>
      </c>
      <c r="L307" s="54" t="s">
        <v>804</v>
      </c>
      <c r="M307" s="54" t="s">
        <v>622</v>
      </c>
      <c r="N307" s="54" t="s">
        <v>753</v>
      </c>
      <c r="O307" s="169" t="s">
        <v>1392</v>
      </c>
      <c r="P307" s="55">
        <v>2015</v>
      </c>
      <c r="Q307" s="163" t="str">
        <f t="shared" si="461"/>
        <v>지방</v>
      </c>
      <c r="R307" s="163" t="str">
        <f t="shared" ref="R307:U307" si="474">Q307</f>
        <v>지방</v>
      </c>
      <c r="S307" s="163" t="str">
        <f t="shared" si="474"/>
        <v>지방</v>
      </c>
      <c r="T307" s="163" t="str">
        <f t="shared" si="474"/>
        <v>지방</v>
      </c>
      <c r="U307" s="163" t="str">
        <f t="shared" si="474"/>
        <v>지방</v>
      </c>
      <c r="V307" s="135">
        <f t="shared" si="434"/>
        <v>121</v>
      </c>
      <c r="W307" s="135">
        <f t="shared" si="435"/>
        <v>116</v>
      </c>
      <c r="X307" s="135">
        <f t="shared" si="436"/>
        <v>116</v>
      </c>
      <c r="Y307" s="135">
        <f t="shared" si="437"/>
        <v>115</v>
      </c>
      <c r="Z307" s="136">
        <f t="shared" si="438"/>
        <v>114</v>
      </c>
      <c r="AA307" s="144">
        <f t="shared" si="431"/>
        <v>121</v>
      </c>
      <c r="AB307" s="145">
        <f t="shared" si="463"/>
        <v>116</v>
      </c>
      <c r="AC307" s="145">
        <f t="shared" si="463"/>
        <v>116</v>
      </c>
      <c r="AD307" s="145">
        <f t="shared" si="463"/>
        <v>115</v>
      </c>
      <c r="AE307" s="144">
        <f t="shared" si="463"/>
        <v>114</v>
      </c>
      <c r="AF307" s="144">
        <v>0</v>
      </c>
      <c r="AG307" s="144">
        <v>0</v>
      </c>
      <c r="AH307" s="144">
        <v>0</v>
      </c>
      <c r="AI307" s="144">
        <v>0</v>
      </c>
      <c r="AJ307" s="144">
        <v>0</v>
      </c>
    </row>
    <row r="308" spans="1:36" s="11" customFormat="1" ht="16.350000000000001" customHeight="1">
      <c r="A308" s="308" t="s">
        <v>257</v>
      </c>
      <c r="B308" s="247" t="s">
        <v>443</v>
      </c>
      <c r="C308" s="57" t="s">
        <v>444</v>
      </c>
      <c r="D308" s="53">
        <f>'[6]마을별 용수수요량'!D308</f>
        <v>0</v>
      </c>
      <c r="E308" s="53">
        <f>'[6]마을별 용수수요량'!E308</f>
        <v>0</v>
      </c>
      <c r="F308" s="53"/>
      <c r="G308" s="53"/>
      <c r="H308" s="53">
        <v>24</v>
      </c>
      <c r="I308" s="53">
        <v>43</v>
      </c>
      <c r="J308" s="53">
        <f t="shared" si="446"/>
        <v>24</v>
      </c>
      <c r="K308" s="53">
        <f t="shared" si="464"/>
        <v>45</v>
      </c>
      <c r="L308" s="54" t="str">
        <f t="shared" ref="L308:L313" si="475">M308</f>
        <v>소규모</v>
      </c>
      <c r="M308" s="54" t="s">
        <v>808</v>
      </c>
      <c r="N308" s="54" t="s">
        <v>827</v>
      </c>
      <c r="O308" s="278"/>
      <c r="P308" s="55">
        <v>2015</v>
      </c>
      <c r="Q308" s="163" t="str">
        <f t="shared" si="461"/>
        <v>소규모</v>
      </c>
      <c r="R308" s="163" t="str">
        <f t="shared" ref="R308:U308" si="476">Q308</f>
        <v>소규모</v>
      </c>
      <c r="S308" s="163" t="str">
        <f t="shared" si="476"/>
        <v>소규모</v>
      </c>
      <c r="T308" s="163" t="str">
        <f t="shared" si="476"/>
        <v>소규모</v>
      </c>
      <c r="U308" s="163" t="str">
        <f t="shared" si="476"/>
        <v>소규모</v>
      </c>
      <c r="V308" s="135">
        <f t="shared" si="434"/>
        <v>45</v>
      </c>
      <c r="W308" s="135">
        <f t="shared" si="435"/>
        <v>43</v>
      </c>
      <c r="X308" s="135">
        <f t="shared" si="436"/>
        <v>43</v>
      </c>
      <c r="Y308" s="135">
        <f t="shared" si="437"/>
        <v>43</v>
      </c>
      <c r="Z308" s="136">
        <f t="shared" si="438"/>
        <v>43</v>
      </c>
      <c r="AA308" s="144">
        <f t="shared" si="431"/>
        <v>45</v>
      </c>
      <c r="AB308" s="145">
        <f t="shared" si="463"/>
        <v>43</v>
      </c>
      <c r="AC308" s="145">
        <f t="shared" si="463"/>
        <v>43</v>
      </c>
      <c r="AD308" s="145">
        <f t="shared" si="463"/>
        <v>43</v>
      </c>
      <c r="AE308" s="144">
        <f t="shared" si="463"/>
        <v>43</v>
      </c>
      <c r="AF308" s="144">
        <v>0</v>
      </c>
      <c r="AG308" s="144">
        <v>0</v>
      </c>
      <c r="AH308" s="144">
        <v>0</v>
      </c>
      <c r="AI308" s="144">
        <v>0</v>
      </c>
      <c r="AJ308" s="144">
        <v>0</v>
      </c>
    </row>
    <row r="309" spans="1:36" s="11" customFormat="1" ht="16.350000000000001" customHeight="1">
      <c r="A309" s="308" t="s">
        <v>257</v>
      </c>
      <c r="B309" s="333"/>
      <c r="C309" s="57" t="s">
        <v>1152</v>
      </c>
      <c r="D309" s="53">
        <f>'[6]마을별 용수수요량'!D309</f>
        <v>0</v>
      </c>
      <c r="E309" s="53">
        <f>'[6]마을별 용수수요량'!E309</f>
        <v>0</v>
      </c>
      <c r="F309" s="53"/>
      <c r="G309" s="53"/>
      <c r="H309" s="53">
        <v>9</v>
      </c>
      <c r="I309" s="53">
        <v>18</v>
      </c>
      <c r="J309" s="53">
        <f t="shared" si="446"/>
        <v>9</v>
      </c>
      <c r="K309" s="53">
        <f t="shared" si="464"/>
        <v>19</v>
      </c>
      <c r="L309" s="54" t="str">
        <f t="shared" si="475"/>
        <v>소규모</v>
      </c>
      <c r="M309" s="54" t="s">
        <v>808</v>
      </c>
      <c r="N309" s="54" t="s">
        <v>827</v>
      </c>
      <c r="O309" s="278"/>
      <c r="P309" s="55">
        <v>2015</v>
      </c>
      <c r="Q309" s="163" t="str">
        <f t="shared" si="461"/>
        <v>소규모</v>
      </c>
      <c r="R309" s="163" t="str">
        <f t="shared" ref="R309:U309" si="477">Q309</f>
        <v>소규모</v>
      </c>
      <c r="S309" s="163" t="str">
        <f t="shared" si="477"/>
        <v>소규모</v>
      </c>
      <c r="T309" s="163" t="str">
        <f t="shared" si="477"/>
        <v>소규모</v>
      </c>
      <c r="U309" s="163" t="str">
        <f t="shared" si="477"/>
        <v>소규모</v>
      </c>
      <c r="V309" s="135">
        <f t="shared" si="434"/>
        <v>19</v>
      </c>
      <c r="W309" s="135">
        <f t="shared" si="435"/>
        <v>18</v>
      </c>
      <c r="X309" s="135">
        <f t="shared" si="436"/>
        <v>18</v>
      </c>
      <c r="Y309" s="135">
        <f t="shared" si="437"/>
        <v>18</v>
      </c>
      <c r="Z309" s="136">
        <f t="shared" si="438"/>
        <v>18</v>
      </c>
      <c r="AA309" s="144">
        <f t="shared" si="431"/>
        <v>19</v>
      </c>
      <c r="AB309" s="145">
        <f t="shared" si="463"/>
        <v>18</v>
      </c>
      <c r="AC309" s="145">
        <f t="shared" si="463"/>
        <v>18</v>
      </c>
      <c r="AD309" s="145">
        <f t="shared" si="463"/>
        <v>18</v>
      </c>
      <c r="AE309" s="144">
        <f t="shared" si="463"/>
        <v>18</v>
      </c>
      <c r="AF309" s="144">
        <v>0</v>
      </c>
      <c r="AG309" s="144">
        <v>0</v>
      </c>
      <c r="AH309" s="144">
        <v>0</v>
      </c>
      <c r="AI309" s="144">
        <v>0</v>
      </c>
      <c r="AJ309" s="144">
        <v>0</v>
      </c>
    </row>
    <row r="310" spans="1:36" s="11" customFormat="1" ht="16.350000000000001" customHeight="1">
      <c r="A310" s="308" t="s">
        <v>257</v>
      </c>
      <c r="B310" s="247" t="s">
        <v>445</v>
      </c>
      <c r="C310" s="57" t="s">
        <v>446</v>
      </c>
      <c r="D310" s="53">
        <f>'[6]마을별 용수수요량'!D310</f>
        <v>0</v>
      </c>
      <c r="E310" s="53">
        <f>'[6]마을별 용수수요량'!E310</f>
        <v>0</v>
      </c>
      <c r="F310" s="53"/>
      <c r="G310" s="53"/>
      <c r="H310" s="53">
        <v>20</v>
      </c>
      <c r="I310" s="53">
        <v>37</v>
      </c>
      <c r="J310" s="53">
        <f t="shared" si="446"/>
        <v>20</v>
      </c>
      <c r="K310" s="53">
        <f t="shared" si="464"/>
        <v>38</v>
      </c>
      <c r="L310" s="54" t="str">
        <f t="shared" si="475"/>
        <v>소규모</v>
      </c>
      <c r="M310" s="54" t="s">
        <v>808</v>
      </c>
      <c r="N310" s="54" t="s">
        <v>828</v>
      </c>
      <c r="O310" s="278"/>
      <c r="P310" s="55">
        <v>2015</v>
      </c>
      <c r="Q310" s="163" t="str">
        <f t="shared" si="461"/>
        <v>소규모</v>
      </c>
      <c r="R310" s="163" t="str">
        <f t="shared" ref="R310:U310" si="478">Q310</f>
        <v>소규모</v>
      </c>
      <c r="S310" s="163" t="str">
        <f t="shared" si="478"/>
        <v>소규모</v>
      </c>
      <c r="T310" s="163" t="str">
        <f t="shared" si="478"/>
        <v>소규모</v>
      </c>
      <c r="U310" s="163" t="str">
        <f t="shared" si="478"/>
        <v>소규모</v>
      </c>
      <c r="V310" s="135">
        <f t="shared" si="434"/>
        <v>38</v>
      </c>
      <c r="W310" s="135">
        <f t="shared" si="435"/>
        <v>36</v>
      </c>
      <c r="X310" s="135">
        <f t="shared" si="436"/>
        <v>36</v>
      </c>
      <c r="Y310" s="135">
        <f t="shared" si="437"/>
        <v>36</v>
      </c>
      <c r="Z310" s="136">
        <f t="shared" si="438"/>
        <v>36</v>
      </c>
      <c r="AA310" s="144">
        <f t="shared" si="431"/>
        <v>38</v>
      </c>
      <c r="AB310" s="145">
        <f t="shared" si="463"/>
        <v>36</v>
      </c>
      <c r="AC310" s="145">
        <f t="shared" si="463"/>
        <v>36</v>
      </c>
      <c r="AD310" s="145">
        <f t="shared" si="463"/>
        <v>36</v>
      </c>
      <c r="AE310" s="144">
        <f t="shared" si="463"/>
        <v>36</v>
      </c>
      <c r="AF310" s="144">
        <v>0</v>
      </c>
      <c r="AG310" s="144">
        <v>0</v>
      </c>
      <c r="AH310" s="144">
        <v>0</v>
      </c>
      <c r="AI310" s="144">
        <v>0</v>
      </c>
      <c r="AJ310" s="144">
        <v>0</v>
      </c>
    </row>
    <row r="311" spans="1:36" s="11" customFormat="1" ht="16.350000000000001" customHeight="1">
      <c r="A311" s="308" t="s">
        <v>257</v>
      </c>
      <c r="B311" s="333"/>
      <c r="C311" s="57" t="s">
        <v>447</v>
      </c>
      <c r="D311" s="53">
        <f>'[6]마을별 용수수요량'!D311</f>
        <v>0</v>
      </c>
      <c r="E311" s="53">
        <f>'[6]마을별 용수수요량'!E311</f>
        <v>0</v>
      </c>
      <c r="F311" s="53"/>
      <c r="G311" s="53"/>
      <c r="H311" s="53">
        <v>8</v>
      </c>
      <c r="I311" s="53">
        <v>14</v>
      </c>
      <c r="J311" s="53">
        <f t="shared" si="446"/>
        <v>8</v>
      </c>
      <c r="K311" s="53">
        <f t="shared" si="464"/>
        <v>15</v>
      </c>
      <c r="L311" s="54" t="str">
        <f t="shared" si="475"/>
        <v>미급수</v>
      </c>
      <c r="M311" s="54" t="s">
        <v>754</v>
      </c>
      <c r="N311" s="54" t="s">
        <v>754</v>
      </c>
      <c r="O311" s="278"/>
      <c r="P311" s="55"/>
      <c r="Q311" s="163" t="str">
        <f t="shared" si="461"/>
        <v>미급수</v>
      </c>
      <c r="R311" s="163" t="str">
        <f t="shared" ref="R311:U311" si="479">Q311</f>
        <v>미급수</v>
      </c>
      <c r="S311" s="163" t="str">
        <f t="shared" si="479"/>
        <v>미급수</v>
      </c>
      <c r="T311" s="163" t="str">
        <f t="shared" si="479"/>
        <v>미급수</v>
      </c>
      <c r="U311" s="163" t="str">
        <f t="shared" si="479"/>
        <v>미급수</v>
      </c>
      <c r="V311" s="135">
        <f t="shared" si="434"/>
        <v>15</v>
      </c>
      <c r="W311" s="135">
        <f t="shared" si="435"/>
        <v>14</v>
      </c>
      <c r="X311" s="135">
        <f t="shared" si="436"/>
        <v>14</v>
      </c>
      <c r="Y311" s="135">
        <f t="shared" si="437"/>
        <v>14</v>
      </c>
      <c r="Z311" s="136">
        <f t="shared" si="438"/>
        <v>14</v>
      </c>
      <c r="AA311" s="144">
        <f t="shared" si="431"/>
        <v>15</v>
      </c>
      <c r="AB311" s="145">
        <f t="shared" si="463"/>
        <v>14</v>
      </c>
      <c r="AC311" s="145">
        <f t="shared" si="463"/>
        <v>14</v>
      </c>
      <c r="AD311" s="145">
        <f t="shared" si="463"/>
        <v>14</v>
      </c>
      <c r="AE311" s="144">
        <f t="shared" si="463"/>
        <v>14</v>
      </c>
      <c r="AF311" s="144">
        <v>0</v>
      </c>
      <c r="AG311" s="144">
        <v>0</v>
      </c>
      <c r="AH311" s="144">
        <v>0</v>
      </c>
      <c r="AI311" s="144">
        <v>0</v>
      </c>
      <c r="AJ311" s="144">
        <v>0</v>
      </c>
    </row>
    <row r="312" spans="1:36" s="11" customFormat="1" ht="16.350000000000001" customHeight="1">
      <c r="A312" s="308" t="s">
        <v>257</v>
      </c>
      <c r="B312" s="247" t="s">
        <v>448</v>
      </c>
      <c r="C312" s="57" t="s">
        <v>449</v>
      </c>
      <c r="D312" s="53">
        <f>'[6]마을별 용수수요량'!D312</f>
        <v>0</v>
      </c>
      <c r="E312" s="53">
        <f>'[6]마을별 용수수요량'!E312</f>
        <v>0</v>
      </c>
      <c r="F312" s="53"/>
      <c r="G312" s="53"/>
      <c r="H312" s="53">
        <v>46</v>
      </c>
      <c r="I312" s="53">
        <v>95</v>
      </c>
      <c r="J312" s="53">
        <f t="shared" si="446"/>
        <v>46</v>
      </c>
      <c r="K312" s="53">
        <f t="shared" si="464"/>
        <v>99</v>
      </c>
      <c r="L312" s="54" t="str">
        <f t="shared" si="475"/>
        <v>소규모</v>
      </c>
      <c r="M312" s="54" t="s">
        <v>808</v>
      </c>
      <c r="N312" s="54" t="s">
        <v>829</v>
      </c>
      <c r="O312" s="278"/>
      <c r="P312" s="55">
        <v>2015</v>
      </c>
      <c r="Q312" s="163" t="str">
        <f t="shared" si="461"/>
        <v>소규모</v>
      </c>
      <c r="R312" s="163" t="str">
        <f t="shared" ref="R312:U312" si="480">Q312</f>
        <v>소규모</v>
      </c>
      <c r="S312" s="163" t="str">
        <f t="shared" si="480"/>
        <v>소규모</v>
      </c>
      <c r="T312" s="163" t="str">
        <f t="shared" si="480"/>
        <v>소규모</v>
      </c>
      <c r="U312" s="163" t="str">
        <f t="shared" si="480"/>
        <v>소규모</v>
      </c>
      <c r="V312" s="135">
        <f t="shared" si="434"/>
        <v>99</v>
      </c>
      <c r="W312" s="135">
        <f t="shared" si="435"/>
        <v>95</v>
      </c>
      <c r="X312" s="135">
        <f t="shared" si="436"/>
        <v>95</v>
      </c>
      <c r="Y312" s="135">
        <f t="shared" si="437"/>
        <v>94</v>
      </c>
      <c r="Z312" s="136">
        <f t="shared" si="438"/>
        <v>94</v>
      </c>
      <c r="AA312" s="144">
        <f t="shared" si="431"/>
        <v>99</v>
      </c>
      <c r="AB312" s="145">
        <f t="shared" si="463"/>
        <v>95</v>
      </c>
      <c r="AC312" s="145">
        <f t="shared" si="463"/>
        <v>95</v>
      </c>
      <c r="AD312" s="145">
        <f t="shared" si="463"/>
        <v>94</v>
      </c>
      <c r="AE312" s="144">
        <f t="shared" si="463"/>
        <v>94</v>
      </c>
      <c r="AF312" s="144">
        <v>0</v>
      </c>
      <c r="AG312" s="144">
        <v>0</v>
      </c>
      <c r="AH312" s="144">
        <v>0</v>
      </c>
      <c r="AI312" s="144">
        <v>0</v>
      </c>
      <c r="AJ312" s="144">
        <v>0</v>
      </c>
    </row>
    <row r="313" spans="1:36" s="11" customFormat="1" ht="16.350000000000001" customHeight="1">
      <c r="A313" s="308" t="s">
        <v>257</v>
      </c>
      <c r="B313" s="333"/>
      <c r="C313" s="57" t="s">
        <v>450</v>
      </c>
      <c r="D313" s="53">
        <f>'[6]마을별 용수수요량'!D313</f>
        <v>0</v>
      </c>
      <c r="E313" s="53">
        <f>'[6]마을별 용수수요량'!E313</f>
        <v>0</v>
      </c>
      <c r="F313" s="53"/>
      <c r="G313" s="53"/>
      <c r="H313" s="53">
        <v>24</v>
      </c>
      <c r="I313" s="53">
        <v>54</v>
      </c>
      <c r="J313" s="53">
        <f t="shared" si="446"/>
        <v>24</v>
      </c>
      <c r="K313" s="53">
        <f t="shared" si="464"/>
        <v>56</v>
      </c>
      <c r="L313" s="54" t="str">
        <f t="shared" si="475"/>
        <v>소규모</v>
      </c>
      <c r="M313" s="54" t="s">
        <v>808</v>
      </c>
      <c r="N313" s="54" t="s">
        <v>830</v>
      </c>
      <c r="O313" s="278"/>
      <c r="P313" s="55">
        <v>2015</v>
      </c>
      <c r="Q313" s="163" t="str">
        <f t="shared" si="461"/>
        <v>소규모</v>
      </c>
      <c r="R313" s="163" t="str">
        <f t="shared" ref="R313:U313" si="481">Q313</f>
        <v>소규모</v>
      </c>
      <c r="S313" s="163" t="str">
        <f t="shared" si="481"/>
        <v>소규모</v>
      </c>
      <c r="T313" s="163" t="str">
        <f t="shared" si="481"/>
        <v>소규모</v>
      </c>
      <c r="U313" s="163" t="str">
        <f t="shared" si="481"/>
        <v>소규모</v>
      </c>
      <c r="V313" s="135">
        <f t="shared" si="434"/>
        <v>56</v>
      </c>
      <c r="W313" s="135">
        <f t="shared" si="435"/>
        <v>54</v>
      </c>
      <c r="X313" s="135">
        <f t="shared" si="436"/>
        <v>54</v>
      </c>
      <c r="Y313" s="135">
        <f t="shared" si="437"/>
        <v>53</v>
      </c>
      <c r="Z313" s="136">
        <f t="shared" si="438"/>
        <v>53</v>
      </c>
      <c r="AA313" s="144">
        <f t="shared" si="431"/>
        <v>56</v>
      </c>
      <c r="AB313" s="145">
        <f t="shared" si="463"/>
        <v>54</v>
      </c>
      <c r="AC313" s="145">
        <f t="shared" si="463"/>
        <v>54</v>
      </c>
      <c r="AD313" s="145">
        <f t="shared" si="463"/>
        <v>53</v>
      </c>
      <c r="AE313" s="144">
        <f t="shared" si="463"/>
        <v>53</v>
      </c>
      <c r="AF313" s="144">
        <v>0</v>
      </c>
      <c r="AG313" s="144">
        <v>0</v>
      </c>
      <c r="AH313" s="144">
        <v>0</v>
      </c>
      <c r="AI313" s="144">
        <v>0</v>
      </c>
      <c r="AJ313" s="144">
        <v>0</v>
      </c>
    </row>
    <row r="314" spans="1:36" s="11" customFormat="1" ht="16.350000000000001" customHeight="1">
      <c r="A314" s="309" t="s">
        <v>257</v>
      </c>
      <c r="B314" s="58" t="s">
        <v>451</v>
      </c>
      <c r="C314" s="58" t="s">
        <v>831</v>
      </c>
      <c r="D314" s="56">
        <f>'[6]마을별 용수수요량'!D314</f>
        <v>30</v>
      </c>
      <c r="E314" s="56">
        <f>'[6]마을별 용수수요량'!E314</f>
        <v>3148</v>
      </c>
      <c r="F314" s="56"/>
      <c r="G314" s="56"/>
      <c r="H314" s="56">
        <v>42</v>
      </c>
      <c r="I314" s="56">
        <v>85</v>
      </c>
      <c r="J314" s="56">
        <f t="shared" si="446"/>
        <v>42</v>
      </c>
      <c r="K314" s="56">
        <f t="shared" si="464"/>
        <v>88</v>
      </c>
      <c r="L314" s="63" t="s">
        <v>804</v>
      </c>
      <c r="M314" s="63" t="s">
        <v>757</v>
      </c>
      <c r="N314" s="63" t="s">
        <v>780</v>
      </c>
      <c r="O314" s="171" t="s">
        <v>1394</v>
      </c>
      <c r="P314" s="64">
        <v>2015</v>
      </c>
      <c r="Q314" s="166" t="str">
        <f t="shared" si="461"/>
        <v>지방</v>
      </c>
      <c r="R314" s="166" t="str">
        <f t="shared" ref="R314:U314" si="482">Q314</f>
        <v>지방</v>
      </c>
      <c r="S314" s="166" t="str">
        <f t="shared" si="482"/>
        <v>지방</v>
      </c>
      <c r="T314" s="166" t="str">
        <f t="shared" si="482"/>
        <v>지방</v>
      </c>
      <c r="U314" s="166" t="str">
        <f t="shared" si="482"/>
        <v>지방</v>
      </c>
      <c r="V314" s="147">
        <f t="shared" si="434"/>
        <v>88</v>
      </c>
      <c r="W314" s="147">
        <f t="shared" si="435"/>
        <v>84</v>
      </c>
      <c r="X314" s="147">
        <f t="shared" si="436"/>
        <v>84</v>
      </c>
      <c r="Y314" s="147">
        <f t="shared" si="437"/>
        <v>84</v>
      </c>
      <c r="Z314" s="148">
        <f t="shared" si="438"/>
        <v>83</v>
      </c>
      <c r="AA314" s="144">
        <f t="shared" si="431"/>
        <v>88</v>
      </c>
      <c r="AB314" s="145">
        <f t="shared" si="463"/>
        <v>84</v>
      </c>
      <c r="AC314" s="145">
        <f t="shared" si="463"/>
        <v>84</v>
      </c>
      <c r="AD314" s="145">
        <f t="shared" si="463"/>
        <v>84</v>
      </c>
      <c r="AE314" s="144">
        <f t="shared" si="463"/>
        <v>83</v>
      </c>
      <c r="AF314" s="144">
        <v>0</v>
      </c>
      <c r="AG314" s="144">
        <v>0</v>
      </c>
      <c r="AH314" s="144">
        <v>0</v>
      </c>
      <c r="AI314" s="144">
        <v>0</v>
      </c>
      <c r="AJ314" s="144">
        <v>0</v>
      </c>
    </row>
    <row r="315" spans="1:36" s="11" customFormat="1" ht="16.350000000000001" customHeight="1">
      <c r="A315" s="323" t="s">
        <v>257</v>
      </c>
      <c r="B315" s="321" t="s">
        <v>1463</v>
      </c>
      <c r="C315" s="321" t="s">
        <v>452</v>
      </c>
      <c r="D315" s="314">
        <f>'[6]마을별 용수수요량'!D315</f>
        <v>0</v>
      </c>
      <c r="E315" s="314">
        <f>'[6]마을별 용수수요량'!E315</f>
        <v>0</v>
      </c>
      <c r="F315" s="314"/>
      <c r="G315" s="314"/>
      <c r="H315" s="314">
        <v>38</v>
      </c>
      <c r="I315" s="314">
        <v>79</v>
      </c>
      <c r="J315" s="314">
        <f t="shared" si="446"/>
        <v>38</v>
      </c>
      <c r="K315" s="314">
        <f t="shared" si="464"/>
        <v>82</v>
      </c>
      <c r="L315" s="316" t="str">
        <f>M315</f>
        <v>소규모</v>
      </c>
      <c r="M315" s="316" t="s">
        <v>808</v>
      </c>
      <c r="N315" s="316" t="s">
        <v>832</v>
      </c>
      <c r="O315" s="317"/>
      <c r="P315" s="318">
        <v>2015</v>
      </c>
      <c r="Q315" s="319" t="str">
        <f t="shared" si="461"/>
        <v>소규모</v>
      </c>
      <c r="R315" s="319" t="str">
        <f t="shared" ref="R315:U315" si="483">Q315</f>
        <v>소규모</v>
      </c>
      <c r="S315" s="319" t="str">
        <f t="shared" si="483"/>
        <v>소규모</v>
      </c>
      <c r="T315" s="319" t="str">
        <f t="shared" si="483"/>
        <v>소규모</v>
      </c>
      <c r="U315" s="319" t="str">
        <f t="shared" si="483"/>
        <v>소규모</v>
      </c>
      <c r="V315" s="315">
        <f t="shared" si="434"/>
        <v>82</v>
      </c>
      <c r="W315" s="315">
        <f t="shared" si="435"/>
        <v>79</v>
      </c>
      <c r="X315" s="315">
        <f t="shared" si="436"/>
        <v>78</v>
      </c>
      <c r="Y315" s="315">
        <f t="shared" si="437"/>
        <v>78</v>
      </c>
      <c r="Z315" s="320">
        <f t="shared" si="438"/>
        <v>78</v>
      </c>
      <c r="AA315" s="144">
        <f t="shared" si="431"/>
        <v>82</v>
      </c>
      <c r="AB315" s="145">
        <f t="shared" si="463"/>
        <v>79</v>
      </c>
      <c r="AC315" s="145">
        <f t="shared" si="463"/>
        <v>78</v>
      </c>
      <c r="AD315" s="145">
        <f t="shared" si="463"/>
        <v>78</v>
      </c>
      <c r="AE315" s="144">
        <f t="shared" si="463"/>
        <v>78</v>
      </c>
      <c r="AF315" s="144">
        <v>0</v>
      </c>
      <c r="AG315" s="144">
        <v>0</v>
      </c>
      <c r="AH315" s="144">
        <v>0</v>
      </c>
      <c r="AI315" s="144">
        <v>0</v>
      </c>
      <c r="AJ315" s="144">
        <v>0</v>
      </c>
    </row>
    <row r="316" spans="1:36" s="11" customFormat="1" ht="16.350000000000001" customHeight="1">
      <c r="A316" s="308" t="s">
        <v>257</v>
      </c>
      <c r="B316" s="247" t="s">
        <v>453</v>
      </c>
      <c r="C316" s="57" t="s">
        <v>455</v>
      </c>
      <c r="D316" s="53">
        <f>'[6]마을별 용수수요량'!D316</f>
        <v>0</v>
      </c>
      <c r="E316" s="53">
        <f>'[6]마을별 용수수요량'!E316</f>
        <v>0</v>
      </c>
      <c r="F316" s="53"/>
      <c r="G316" s="53"/>
      <c r="H316" s="53">
        <v>44</v>
      </c>
      <c r="I316" s="53">
        <v>74</v>
      </c>
      <c r="J316" s="53">
        <f t="shared" si="446"/>
        <v>44</v>
      </c>
      <c r="K316" s="53">
        <f t="shared" si="464"/>
        <v>77</v>
      </c>
      <c r="L316" s="54" t="str">
        <f>M316</f>
        <v>소규모</v>
      </c>
      <c r="M316" s="54" t="s">
        <v>808</v>
      </c>
      <c r="N316" s="54" t="s">
        <v>455</v>
      </c>
      <c r="O316" s="278"/>
      <c r="P316" s="55">
        <v>2015</v>
      </c>
      <c r="Q316" s="163" t="str">
        <f t="shared" si="461"/>
        <v>소규모</v>
      </c>
      <c r="R316" s="163" t="str">
        <f t="shared" ref="R316:U316" si="484">Q316</f>
        <v>소규모</v>
      </c>
      <c r="S316" s="163" t="str">
        <f t="shared" si="484"/>
        <v>소규모</v>
      </c>
      <c r="T316" s="163" t="str">
        <f t="shared" si="484"/>
        <v>소규모</v>
      </c>
      <c r="U316" s="163" t="str">
        <f t="shared" si="484"/>
        <v>소규모</v>
      </c>
      <c r="V316" s="135">
        <f t="shared" si="434"/>
        <v>77</v>
      </c>
      <c r="W316" s="135">
        <f t="shared" si="435"/>
        <v>74</v>
      </c>
      <c r="X316" s="135">
        <f t="shared" si="436"/>
        <v>74</v>
      </c>
      <c r="Y316" s="135">
        <f t="shared" si="437"/>
        <v>73</v>
      </c>
      <c r="Z316" s="136">
        <f t="shared" si="438"/>
        <v>73</v>
      </c>
      <c r="AA316" s="144">
        <f t="shared" si="431"/>
        <v>77</v>
      </c>
      <c r="AB316" s="145">
        <f t="shared" si="463"/>
        <v>74</v>
      </c>
      <c r="AC316" s="145">
        <f t="shared" si="463"/>
        <v>74</v>
      </c>
      <c r="AD316" s="145">
        <f t="shared" si="463"/>
        <v>73</v>
      </c>
      <c r="AE316" s="144">
        <f t="shared" si="463"/>
        <v>73</v>
      </c>
      <c r="AF316" s="144">
        <v>0</v>
      </c>
      <c r="AG316" s="144">
        <v>0</v>
      </c>
      <c r="AH316" s="144">
        <v>0</v>
      </c>
      <c r="AI316" s="144">
        <v>0</v>
      </c>
      <c r="AJ316" s="144">
        <v>0</v>
      </c>
    </row>
    <row r="317" spans="1:36" s="11" customFormat="1" ht="16.350000000000001" customHeight="1">
      <c r="A317" s="308" t="s">
        <v>257</v>
      </c>
      <c r="B317" s="333"/>
      <c r="C317" s="57" t="s">
        <v>454</v>
      </c>
      <c r="D317" s="53">
        <f>'[6]마을별 용수수요량'!D317</f>
        <v>0</v>
      </c>
      <c r="E317" s="53">
        <f>'[6]마을별 용수수요량'!E317</f>
        <v>0</v>
      </c>
      <c r="F317" s="53"/>
      <c r="G317" s="53"/>
      <c r="H317" s="53">
        <v>43</v>
      </c>
      <c r="I317" s="53">
        <v>103</v>
      </c>
      <c r="J317" s="135">
        <f t="shared" si="446"/>
        <v>43</v>
      </c>
      <c r="K317" s="135">
        <f t="shared" si="464"/>
        <v>107</v>
      </c>
      <c r="L317" s="54" t="s">
        <v>804</v>
      </c>
      <c r="M317" s="54" t="s">
        <v>622</v>
      </c>
      <c r="N317" s="54" t="s">
        <v>753</v>
      </c>
      <c r="O317" s="278" t="s">
        <v>1390</v>
      </c>
      <c r="P317" s="55">
        <v>2030</v>
      </c>
      <c r="Q317" s="163" t="s">
        <v>807</v>
      </c>
      <c r="R317" s="163" t="str">
        <f>Q317</f>
        <v>마을</v>
      </c>
      <c r="S317" s="163" t="str">
        <f>R317</f>
        <v>마을</v>
      </c>
      <c r="T317" s="163" t="s">
        <v>804</v>
      </c>
      <c r="U317" s="163" t="str">
        <f t="shared" ref="U317" si="485">T317</f>
        <v>지방</v>
      </c>
      <c r="V317" s="135">
        <f t="shared" si="434"/>
        <v>107</v>
      </c>
      <c r="W317" s="135">
        <f t="shared" si="435"/>
        <v>103</v>
      </c>
      <c r="X317" s="135">
        <f t="shared" si="436"/>
        <v>102</v>
      </c>
      <c r="Y317" s="135">
        <f t="shared" si="437"/>
        <v>102</v>
      </c>
      <c r="Z317" s="136">
        <f t="shared" si="438"/>
        <v>101</v>
      </c>
      <c r="AA317" s="144">
        <f t="shared" si="431"/>
        <v>107</v>
      </c>
      <c r="AB317" s="145">
        <f t="shared" si="463"/>
        <v>103</v>
      </c>
      <c r="AC317" s="145">
        <f t="shared" si="463"/>
        <v>102</v>
      </c>
      <c r="AD317" s="145">
        <f t="shared" si="463"/>
        <v>102</v>
      </c>
      <c r="AE317" s="144">
        <f t="shared" si="463"/>
        <v>101</v>
      </c>
      <c r="AF317" s="144">
        <v>0</v>
      </c>
      <c r="AG317" s="144">
        <v>0</v>
      </c>
      <c r="AH317" s="144">
        <v>0</v>
      </c>
      <c r="AI317" s="144">
        <v>0</v>
      </c>
      <c r="AJ317" s="144">
        <v>0</v>
      </c>
    </row>
    <row r="318" spans="1:36" s="11" customFormat="1" ht="16.350000000000001" customHeight="1">
      <c r="A318" s="308" t="s">
        <v>257</v>
      </c>
      <c r="B318" s="247" t="s">
        <v>456</v>
      </c>
      <c r="C318" s="57" t="s">
        <v>457</v>
      </c>
      <c r="D318" s="53">
        <f>'[6]마을별 용수수요량'!D318</f>
        <v>38</v>
      </c>
      <c r="E318" s="53">
        <f>'[6]마을별 용수수요량'!E318</f>
        <v>510</v>
      </c>
      <c r="F318" s="53"/>
      <c r="G318" s="53"/>
      <c r="H318" s="53">
        <v>46</v>
      </c>
      <c r="I318" s="53">
        <v>101</v>
      </c>
      <c r="J318" s="53">
        <f t="shared" si="446"/>
        <v>46</v>
      </c>
      <c r="K318" s="53">
        <f t="shared" si="464"/>
        <v>105</v>
      </c>
      <c r="L318" s="54" t="s">
        <v>804</v>
      </c>
      <c r="M318" s="54" t="s">
        <v>757</v>
      </c>
      <c r="N318" s="54" t="s">
        <v>780</v>
      </c>
      <c r="O318" s="278" t="s">
        <v>1390</v>
      </c>
      <c r="P318" s="55">
        <v>2015</v>
      </c>
      <c r="Q318" s="163" t="str">
        <f t="shared" si="461"/>
        <v>지방</v>
      </c>
      <c r="R318" s="163" t="str">
        <f t="shared" ref="R318:U318" si="486">Q318</f>
        <v>지방</v>
      </c>
      <c r="S318" s="163" t="str">
        <f t="shared" si="486"/>
        <v>지방</v>
      </c>
      <c r="T318" s="163" t="str">
        <f t="shared" si="486"/>
        <v>지방</v>
      </c>
      <c r="U318" s="163" t="str">
        <f t="shared" si="486"/>
        <v>지방</v>
      </c>
      <c r="V318" s="135">
        <f t="shared" si="434"/>
        <v>105</v>
      </c>
      <c r="W318" s="135">
        <f t="shared" si="435"/>
        <v>101</v>
      </c>
      <c r="X318" s="135">
        <f t="shared" si="436"/>
        <v>100</v>
      </c>
      <c r="Y318" s="135">
        <f t="shared" si="437"/>
        <v>100</v>
      </c>
      <c r="Z318" s="136">
        <f t="shared" si="438"/>
        <v>99</v>
      </c>
      <c r="AA318" s="144">
        <f t="shared" si="431"/>
        <v>105</v>
      </c>
      <c r="AB318" s="145">
        <f t="shared" si="463"/>
        <v>101</v>
      </c>
      <c r="AC318" s="145">
        <f t="shared" si="463"/>
        <v>100</v>
      </c>
      <c r="AD318" s="145">
        <f t="shared" si="463"/>
        <v>100</v>
      </c>
      <c r="AE318" s="144">
        <f t="shared" si="463"/>
        <v>99</v>
      </c>
      <c r="AF318" s="144">
        <v>0</v>
      </c>
      <c r="AG318" s="144">
        <v>0</v>
      </c>
      <c r="AH318" s="144">
        <v>0</v>
      </c>
      <c r="AI318" s="144">
        <v>0</v>
      </c>
      <c r="AJ318" s="144">
        <v>0</v>
      </c>
    </row>
    <row r="319" spans="1:36" s="11" customFormat="1" ht="16.350000000000001" customHeight="1">
      <c r="A319" s="308" t="s">
        <v>257</v>
      </c>
      <c r="B319" s="333"/>
      <c r="C319" s="57" t="s">
        <v>458</v>
      </c>
      <c r="D319" s="53">
        <f>'[6]마을별 용수수요량'!D319</f>
        <v>0</v>
      </c>
      <c r="E319" s="53">
        <f>'[6]마을별 용수수요량'!E319</f>
        <v>0</v>
      </c>
      <c r="F319" s="53"/>
      <c r="G319" s="53"/>
      <c r="H319" s="53">
        <v>26</v>
      </c>
      <c r="I319" s="53">
        <v>71</v>
      </c>
      <c r="J319" s="53">
        <f t="shared" si="446"/>
        <v>26</v>
      </c>
      <c r="K319" s="53">
        <f t="shared" si="464"/>
        <v>74</v>
      </c>
      <c r="L319" s="54" t="str">
        <f>M319</f>
        <v>소규모</v>
      </c>
      <c r="M319" s="54" t="s">
        <v>808</v>
      </c>
      <c r="N319" s="54" t="s">
        <v>833</v>
      </c>
      <c r="O319" s="278"/>
      <c r="P319" s="55">
        <v>2015</v>
      </c>
      <c r="Q319" s="163" t="str">
        <f t="shared" si="461"/>
        <v>소규모</v>
      </c>
      <c r="R319" s="163" t="str">
        <f t="shared" ref="R319:U323" si="487">Q319</f>
        <v>소규모</v>
      </c>
      <c r="S319" s="163" t="str">
        <f t="shared" si="487"/>
        <v>소규모</v>
      </c>
      <c r="T319" s="163" t="str">
        <f t="shared" si="487"/>
        <v>소규모</v>
      </c>
      <c r="U319" s="163" t="str">
        <f t="shared" si="487"/>
        <v>소규모</v>
      </c>
      <c r="V319" s="135">
        <f t="shared" si="434"/>
        <v>74</v>
      </c>
      <c r="W319" s="135">
        <f t="shared" si="435"/>
        <v>71</v>
      </c>
      <c r="X319" s="135">
        <f t="shared" si="436"/>
        <v>71</v>
      </c>
      <c r="Y319" s="135">
        <f t="shared" si="437"/>
        <v>71</v>
      </c>
      <c r="Z319" s="136">
        <f t="shared" si="438"/>
        <v>70</v>
      </c>
      <c r="AA319" s="144">
        <f t="shared" si="431"/>
        <v>74</v>
      </c>
      <c r="AB319" s="145">
        <f t="shared" si="463"/>
        <v>71</v>
      </c>
      <c r="AC319" s="145">
        <f t="shared" si="463"/>
        <v>71</v>
      </c>
      <c r="AD319" s="145">
        <f t="shared" si="463"/>
        <v>71</v>
      </c>
      <c r="AE319" s="144">
        <f t="shared" si="463"/>
        <v>70</v>
      </c>
      <c r="AF319" s="144">
        <v>0</v>
      </c>
      <c r="AG319" s="144">
        <v>0</v>
      </c>
      <c r="AH319" s="144">
        <v>0</v>
      </c>
      <c r="AI319" s="144">
        <v>0</v>
      </c>
      <c r="AJ319" s="144">
        <v>0</v>
      </c>
    </row>
    <row r="320" spans="1:36" s="11" customFormat="1" ht="16.350000000000001" customHeight="1">
      <c r="A320" s="308" t="s">
        <v>257</v>
      </c>
      <c r="B320" s="57" t="s">
        <v>459</v>
      </c>
      <c r="C320" s="57" t="s">
        <v>460</v>
      </c>
      <c r="D320" s="53">
        <f>'[6]마을별 용수수요량'!D320</f>
        <v>0</v>
      </c>
      <c r="E320" s="53">
        <f>'[6]마을별 용수수요량'!E320</f>
        <v>0</v>
      </c>
      <c r="F320" s="53"/>
      <c r="G320" s="53"/>
      <c r="H320" s="53">
        <v>66</v>
      </c>
      <c r="I320" s="53">
        <v>142</v>
      </c>
      <c r="J320" s="135">
        <f t="shared" si="446"/>
        <v>66</v>
      </c>
      <c r="K320" s="135">
        <f t="shared" si="464"/>
        <v>147</v>
      </c>
      <c r="L320" s="54" t="s">
        <v>804</v>
      </c>
      <c r="M320" s="54" t="s">
        <v>622</v>
      </c>
      <c r="N320" s="54" t="s">
        <v>753</v>
      </c>
      <c r="O320" s="278" t="s">
        <v>1390</v>
      </c>
      <c r="P320" s="55">
        <v>2030</v>
      </c>
      <c r="Q320" s="163" t="s">
        <v>807</v>
      </c>
      <c r="R320" s="163" t="str">
        <f t="shared" ref="R320:S323" si="488">Q320</f>
        <v>마을</v>
      </c>
      <c r="S320" s="163" t="str">
        <f t="shared" si="488"/>
        <v>마을</v>
      </c>
      <c r="T320" s="163" t="s">
        <v>804</v>
      </c>
      <c r="U320" s="163" t="str">
        <f t="shared" si="487"/>
        <v>지방</v>
      </c>
      <c r="V320" s="135">
        <f t="shared" si="434"/>
        <v>147</v>
      </c>
      <c r="W320" s="135">
        <f t="shared" si="435"/>
        <v>141</v>
      </c>
      <c r="X320" s="135">
        <f t="shared" si="436"/>
        <v>141</v>
      </c>
      <c r="Y320" s="135">
        <f t="shared" si="437"/>
        <v>140</v>
      </c>
      <c r="Z320" s="136">
        <f t="shared" si="438"/>
        <v>139</v>
      </c>
      <c r="AA320" s="144">
        <f t="shared" si="431"/>
        <v>147</v>
      </c>
      <c r="AB320" s="145">
        <f t="shared" si="463"/>
        <v>141</v>
      </c>
      <c r="AC320" s="145">
        <f t="shared" si="463"/>
        <v>141</v>
      </c>
      <c r="AD320" s="145">
        <f t="shared" si="463"/>
        <v>140</v>
      </c>
      <c r="AE320" s="144">
        <f t="shared" si="463"/>
        <v>139</v>
      </c>
      <c r="AF320" s="144">
        <v>0</v>
      </c>
      <c r="AG320" s="144">
        <v>0</v>
      </c>
      <c r="AH320" s="144">
        <v>0</v>
      </c>
      <c r="AI320" s="144">
        <v>0</v>
      </c>
      <c r="AJ320" s="144">
        <v>0</v>
      </c>
    </row>
    <row r="321" spans="1:36" s="11" customFormat="1" ht="16.350000000000001" customHeight="1">
      <c r="A321" s="308" t="s">
        <v>257</v>
      </c>
      <c r="B321" s="247" t="s">
        <v>461</v>
      </c>
      <c r="C321" s="57" t="s">
        <v>463</v>
      </c>
      <c r="D321" s="53">
        <f>'[6]마을별 용수수요량'!D321</f>
        <v>0</v>
      </c>
      <c r="E321" s="53">
        <f>'[6]마을별 용수수요량'!E321</f>
        <v>0</v>
      </c>
      <c r="F321" s="53"/>
      <c r="G321" s="53"/>
      <c r="H321" s="53">
        <v>19</v>
      </c>
      <c r="I321" s="53">
        <v>57</v>
      </c>
      <c r="J321" s="135">
        <f t="shared" si="446"/>
        <v>19</v>
      </c>
      <c r="K321" s="135">
        <f t="shared" si="464"/>
        <v>59</v>
      </c>
      <c r="L321" s="54" t="s">
        <v>804</v>
      </c>
      <c r="M321" s="54" t="s">
        <v>622</v>
      </c>
      <c r="N321" s="54" t="s">
        <v>753</v>
      </c>
      <c r="O321" s="278" t="s">
        <v>1390</v>
      </c>
      <c r="P321" s="55">
        <v>2030</v>
      </c>
      <c r="Q321" s="163" t="s">
        <v>1213</v>
      </c>
      <c r="R321" s="163" t="str">
        <f t="shared" si="488"/>
        <v>소규모</v>
      </c>
      <c r="S321" s="163" t="str">
        <f t="shared" si="488"/>
        <v>소규모</v>
      </c>
      <c r="T321" s="163" t="s">
        <v>804</v>
      </c>
      <c r="U321" s="163" t="str">
        <f t="shared" si="487"/>
        <v>지방</v>
      </c>
      <c r="V321" s="135">
        <f t="shared" si="434"/>
        <v>59</v>
      </c>
      <c r="W321" s="135">
        <f t="shared" si="435"/>
        <v>57</v>
      </c>
      <c r="X321" s="135">
        <f t="shared" si="436"/>
        <v>56</v>
      </c>
      <c r="Y321" s="135">
        <f t="shared" si="437"/>
        <v>56</v>
      </c>
      <c r="Z321" s="136">
        <f t="shared" si="438"/>
        <v>56</v>
      </c>
      <c r="AA321" s="144">
        <f t="shared" si="431"/>
        <v>59</v>
      </c>
      <c r="AB321" s="145">
        <f t="shared" si="463"/>
        <v>57</v>
      </c>
      <c r="AC321" s="145">
        <f t="shared" si="463"/>
        <v>56</v>
      </c>
      <c r="AD321" s="145">
        <f t="shared" si="463"/>
        <v>56</v>
      </c>
      <c r="AE321" s="144">
        <f t="shared" si="463"/>
        <v>56</v>
      </c>
      <c r="AF321" s="144">
        <v>0</v>
      </c>
      <c r="AG321" s="144">
        <v>0</v>
      </c>
      <c r="AH321" s="144">
        <v>0</v>
      </c>
      <c r="AI321" s="144">
        <v>0</v>
      </c>
      <c r="AJ321" s="144">
        <v>0</v>
      </c>
    </row>
    <row r="322" spans="1:36" s="11" customFormat="1" ht="16.350000000000001" customHeight="1">
      <c r="A322" s="308" t="s">
        <v>257</v>
      </c>
      <c r="B322" s="333"/>
      <c r="C322" s="57" t="s">
        <v>462</v>
      </c>
      <c r="D322" s="53">
        <f>'[6]마을별 용수수요량'!D322</f>
        <v>0</v>
      </c>
      <c r="E322" s="53">
        <f>'[6]마을별 용수수요량'!E322</f>
        <v>0</v>
      </c>
      <c r="F322" s="53"/>
      <c r="G322" s="53"/>
      <c r="H322" s="53">
        <v>35</v>
      </c>
      <c r="I322" s="53">
        <v>77</v>
      </c>
      <c r="J322" s="135">
        <f t="shared" si="446"/>
        <v>35</v>
      </c>
      <c r="K322" s="135">
        <f t="shared" si="464"/>
        <v>80</v>
      </c>
      <c r="L322" s="54" t="s">
        <v>804</v>
      </c>
      <c r="M322" s="54" t="s">
        <v>622</v>
      </c>
      <c r="N322" s="54" t="s">
        <v>753</v>
      </c>
      <c r="O322" s="278" t="s">
        <v>1390</v>
      </c>
      <c r="P322" s="55">
        <v>2030</v>
      </c>
      <c r="Q322" s="163" t="s">
        <v>1213</v>
      </c>
      <c r="R322" s="163" t="str">
        <f t="shared" si="488"/>
        <v>소규모</v>
      </c>
      <c r="S322" s="163" t="str">
        <f t="shared" si="488"/>
        <v>소규모</v>
      </c>
      <c r="T322" s="163" t="s">
        <v>804</v>
      </c>
      <c r="U322" s="163" t="str">
        <f t="shared" ref="U322" si="489">T322</f>
        <v>지방</v>
      </c>
      <c r="V322" s="135">
        <f t="shared" si="434"/>
        <v>80</v>
      </c>
      <c r="W322" s="135">
        <f t="shared" si="435"/>
        <v>77</v>
      </c>
      <c r="X322" s="135">
        <f t="shared" si="436"/>
        <v>77</v>
      </c>
      <c r="Y322" s="135">
        <f t="shared" si="437"/>
        <v>76</v>
      </c>
      <c r="Z322" s="136">
        <f t="shared" si="438"/>
        <v>76</v>
      </c>
      <c r="AA322" s="144">
        <f t="shared" si="431"/>
        <v>80</v>
      </c>
      <c r="AB322" s="145">
        <f t="shared" si="463"/>
        <v>77</v>
      </c>
      <c r="AC322" s="145">
        <f t="shared" si="463"/>
        <v>77</v>
      </c>
      <c r="AD322" s="145">
        <f t="shared" si="463"/>
        <v>76</v>
      </c>
      <c r="AE322" s="144">
        <f t="shared" si="463"/>
        <v>76</v>
      </c>
      <c r="AF322" s="144">
        <v>0</v>
      </c>
      <c r="AG322" s="144">
        <v>0</v>
      </c>
      <c r="AH322" s="144">
        <v>0</v>
      </c>
      <c r="AI322" s="144">
        <v>0</v>
      </c>
      <c r="AJ322" s="144">
        <v>0</v>
      </c>
    </row>
    <row r="323" spans="1:36" s="11" customFormat="1" ht="16.350000000000001" customHeight="1">
      <c r="A323" s="309" t="s">
        <v>257</v>
      </c>
      <c r="B323" s="58" t="s">
        <v>464</v>
      </c>
      <c r="C323" s="58" t="s">
        <v>465</v>
      </c>
      <c r="D323" s="56">
        <f>'[6]마을별 용수수요량'!D323</f>
        <v>0</v>
      </c>
      <c r="E323" s="56">
        <f>'[6]마을별 용수수요량'!E323</f>
        <v>0</v>
      </c>
      <c r="F323" s="56"/>
      <c r="G323" s="56"/>
      <c r="H323" s="56">
        <v>82</v>
      </c>
      <c r="I323" s="56">
        <v>153</v>
      </c>
      <c r="J323" s="147">
        <f t="shared" si="446"/>
        <v>82</v>
      </c>
      <c r="K323" s="147">
        <f>K296-SUM(K297:K322)</f>
        <v>157</v>
      </c>
      <c r="L323" s="63" t="s">
        <v>804</v>
      </c>
      <c r="M323" s="63" t="s">
        <v>622</v>
      </c>
      <c r="N323" s="63" t="s">
        <v>753</v>
      </c>
      <c r="O323" s="278" t="s">
        <v>1390</v>
      </c>
      <c r="P323" s="64">
        <v>2030</v>
      </c>
      <c r="Q323" s="166" t="s">
        <v>807</v>
      </c>
      <c r="R323" s="166" t="str">
        <f t="shared" si="488"/>
        <v>마을</v>
      </c>
      <c r="S323" s="166" t="str">
        <f t="shared" si="488"/>
        <v>마을</v>
      </c>
      <c r="T323" s="166" t="s">
        <v>804</v>
      </c>
      <c r="U323" s="166" t="str">
        <f t="shared" si="487"/>
        <v>지방</v>
      </c>
      <c r="V323" s="147">
        <f t="shared" si="434"/>
        <v>157</v>
      </c>
      <c r="W323" s="147">
        <f t="shared" si="435"/>
        <v>150</v>
      </c>
      <c r="X323" s="147">
        <f t="shared" si="436"/>
        <v>150</v>
      </c>
      <c r="Y323" s="147">
        <f t="shared" si="437"/>
        <v>152</v>
      </c>
      <c r="Z323" s="148">
        <f t="shared" si="438"/>
        <v>147</v>
      </c>
      <c r="AA323" s="150">
        <f t="shared" si="431"/>
        <v>157</v>
      </c>
      <c r="AB323" s="150">
        <f>AB296-SUM(AB297:AB322)</f>
        <v>150</v>
      </c>
      <c r="AC323" s="150">
        <f>AC296-SUM(AC297:AC322)</f>
        <v>150</v>
      </c>
      <c r="AD323" s="150">
        <f>AD296-SUM(AD297:AD322)</f>
        <v>152</v>
      </c>
      <c r="AE323" s="144">
        <f>AE296-SUM(AE297:AE322)</f>
        <v>147</v>
      </c>
      <c r="AF323" s="144">
        <v>0</v>
      </c>
      <c r="AG323" s="144">
        <v>0</v>
      </c>
      <c r="AH323" s="144">
        <v>0</v>
      </c>
      <c r="AI323" s="144">
        <v>0</v>
      </c>
      <c r="AJ323" s="144">
        <v>0</v>
      </c>
    </row>
    <row r="324" spans="1:36" s="13" customFormat="1" ht="16.350000000000001" customHeight="1">
      <c r="A324" s="305" t="s">
        <v>258</v>
      </c>
      <c r="B324" s="241" t="s">
        <v>259</v>
      </c>
      <c r="C324" s="242"/>
      <c r="D324" s="211">
        <f>SUM(D325:D377)</f>
        <v>0</v>
      </c>
      <c r="E324" s="211">
        <f>SUM(E325:E377)</f>
        <v>0</v>
      </c>
      <c r="F324" s="211"/>
      <c r="G324" s="211"/>
      <c r="H324" s="211">
        <f>SUM(H325:H377)</f>
        <v>1687</v>
      </c>
      <c r="I324" s="211">
        <f>SUM(I325:I377)</f>
        <v>3211</v>
      </c>
      <c r="J324" s="211">
        <v>1687</v>
      </c>
      <c r="K324" s="211">
        <v>3235</v>
      </c>
      <c r="L324" s="212"/>
      <c r="M324" s="212"/>
      <c r="N324" s="212"/>
      <c r="O324" s="170"/>
      <c r="P324" s="212"/>
      <c r="Q324" s="213"/>
      <c r="R324" s="213"/>
      <c r="S324" s="213"/>
      <c r="T324" s="213"/>
      <c r="U324" s="213"/>
      <c r="V324" s="214">
        <f t="shared" si="434"/>
        <v>3235</v>
      </c>
      <c r="W324" s="214">
        <f t="shared" si="435"/>
        <v>3106</v>
      </c>
      <c r="X324" s="214">
        <f t="shared" si="436"/>
        <v>3094</v>
      </c>
      <c r="Y324" s="214">
        <f t="shared" si="437"/>
        <v>3083</v>
      </c>
      <c r="Z324" s="215">
        <f t="shared" si="438"/>
        <v>3058</v>
      </c>
      <c r="AA324" s="143">
        <f t="shared" si="431"/>
        <v>3235</v>
      </c>
      <c r="AB324" s="146">
        <f>VLOOKUP($A324,'[5]1.2.생잔모형산출결과'!$B$13:$H$36,3,FALSE)</f>
        <v>3106</v>
      </c>
      <c r="AC324" s="146">
        <f>VLOOKUP($A324,'[5]1.2.생잔모형산출결과'!$B$13:$H$36,4,FALSE)</f>
        <v>3094</v>
      </c>
      <c r="AD324" s="146">
        <f>VLOOKUP($A324,'[5]1.2.생잔모형산출결과'!$B$13:$H$36,5,FALSE)</f>
        <v>3083</v>
      </c>
      <c r="AE324" s="146">
        <f>VLOOKUP($A324,'[5]1.2.생잔모형산출결과'!$B$13:$H$36,6,FALSE)</f>
        <v>3058</v>
      </c>
      <c r="AF324" s="141">
        <f>SUM(AF325:AF377)</f>
        <v>0</v>
      </c>
      <c r="AG324" s="141">
        <f>SUM(AG325:AG377)</f>
        <v>0</v>
      </c>
      <c r="AH324" s="141">
        <f>SUM(AH325:AH377)</f>
        <v>0</v>
      </c>
      <c r="AI324" s="142">
        <f>SUM(AI325:AI377)</f>
        <v>0</v>
      </c>
      <c r="AJ324" s="142">
        <f>SUM(AJ325:AJ377)</f>
        <v>0</v>
      </c>
    </row>
    <row r="325" spans="1:36" s="11" customFormat="1" ht="16.350000000000001" customHeight="1">
      <c r="A325" s="308" t="s">
        <v>672</v>
      </c>
      <c r="B325" s="247" t="s">
        <v>466</v>
      </c>
      <c r="C325" s="57" t="s">
        <v>467</v>
      </c>
      <c r="D325" s="53">
        <f>'[6]마을별 용수수요량'!D325</f>
        <v>0</v>
      </c>
      <c r="E325" s="53">
        <f>'[6]마을별 용수수요량'!E325</f>
        <v>0</v>
      </c>
      <c r="F325" s="53"/>
      <c r="G325" s="53"/>
      <c r="H325" s="53">
        <v>30</v>
      </c>
      <c r="I325" s="53">
        <v>65</v>
      </c>
      <c r="J325" s="53">
        <f t="shared" si="446"/>
        <v>30</v>
      </c>
      <c r="K325" s="53">
        <f t="shared" ref="K325:K344" si="490">ROUND($K$324*I325/$I$324,0)</f>
        <v>65</v>
      </c>
      <c r="L325" s="54" t="s">
        <v>804</v>
      </c>
      <c r="M325" s="54" t="s">
        <v>750</v>
      </c>
      <c r="N325" s="54" t="s">
        <v>748</v>
      </c>
      <c r="O325" s="169" t="s">
        <v>1396</v>
      </c>
      <c r="P325" s="55" t="s">
        <v>1214</v>
      </c>
      <c r="Q325" s="163" t="str">
        <f t="shared" ref="Q325:Q374" si="491">$L325</f>
        <v>지방</v>
      </c>
      <c r="R325" s="163" t="str">
        <f t="shared" ref="R325:U325" si="492">Q325</f>
        <v>지방</v>
      </c>
      <c r="S325" s="163" t="str">
        <f t="shared" si="492"/>
        <v>지방</v>
      </c>
      <c r="T325" s="163" t="str">
        <f t="shared" si="492"/>
        <v>지방</v>
      </c>
      <c r="U325" s="163" t="str">
        <f t="shared" si="492"/>
        <v>지방</v>
      </c>
      <c r="V325" s="135">
        <f t="shared" si="434"/>
        <v>65</v>
      </c>
      <c r="W325" s="135">
        <f t="shared" si="435"/>
        <v>62</v>
      </c>
      <c r="X325" s="135">
        <f t="shared" si="436"/>
        <v>62</v>
      </c>
      <c r="Y325" s="135">
        <f t="shared" si="437"/>
        <v>62</v>
      </c>
      <c r="Z325" s="136">
        <f t="shared" si="438"/>
        <v>61</v>
      </c>
      <c r="AA325" s="144">
        <f t="shared" si="431"/>
        <v>65</v>
      </c>
      <c r="AB325" s="145">
        <f t="shared" ref="AB325:AE344" si="493">ROUND(AB$324*$AA325/$AA$324,0)</f>
        <v>62</v>
      </c>
      <c r="AC325" s="145">
        <f t="shared" si="493"/>
        <v>62</v>
      </c>
      <c r="AD325" s="145">
        <f t="shared" si="493"/>
        <v>62</v>
      </c>
      <c r="AE325" s="144">
        <f t="shared" si="493"/>
        <v>61</v>
      </c>
      <c r="AF325" s="144">
        <v>0</v>
      </c>
      <c r="AG325" s="144">
        <v>0</v>
      </c>
      <c r="AH325" s="144">
        <v>0</v>
      </c>
      <c r="AI325" s="144">
        <v>0</v>
      </c>
      <c r="AJ325" s="144">
        <v>0</v>
      </c>
    </row>
    <row r="326" spans="1:36" s="11" customFormat="1" ht="16.350000000000001" customHeight="1">
      <c r="A326" s="308" t="s">
        <v>672</v>
      </c>
      <c r="B326" s="333"/>
      <c r="C326" s="57" t="s">
        <v>1160</v>
      </c>
      <c r="D326" s="53">
        <f>'[6]마을별 용수수요량'!D326</f>
        <v>0</v>
      </c>
      <c r="E326" s="53">
        <f>'[6]마을별 용수수요량'!E326</f>
        <v>0</v>
      </c>
      <c r="F326" s="53"/>
      <c r="G326" s="53"/>
      <c r="H326" s="53">
        <v>48</v>
      </c>
      <c r="I326" s="53">
        <v>105</v>
      </c>
      <c r="J326" s="53">
        <f t="shared" si="446"/>
        <v>48</v>
      </c>
      <c r="K326" s="53">
        <f t="shared" si="490"/>
        <v>106</v>
      </c>
      <c r="L326" s="54" t="s">
        <v>804</v>
      </c>
      <c r="M326" s="54" t="s">
        <v>750</v>
      </c>
      <c r="N326" s="54" t="s">
        <v>748</v>
      </c>
      <c r="O326" s="169" t="s">
        <v>1395</v>
      </c>
      <c r="P326" s="55" t="s">
        <v>1214</v>
      </c>
      <c r="Q326" s="163" t="str">
        <f t="shared" si="491"/>
        <v>지방</v>
      </c>
      <c r="R326" s="163" t="str">
        <f t="shared" ref="R326:R331" si="494">Q326</f>
        <v>지방</v>
      </c>
      <c r="S326" s="163" t="str">
        <f t="shared" ref="S326:S331" si="495">R326</f>
        <v>지방</v>
      </c>
      <c r="T326" s="163" t="str">
        <f t="shared" ref="T326:T331" si="496">S326</f>
        <v>지방</v>
      </c>
      <c r="U326" s="163" t="str">
        <f t="shared" ref="U326:U331" si="497">T326</f>
        <v>지방</v>
      </c>
      <c r="V326" s="135">
        <f t="shared" si="434"/>
        <v>106</v>
      </c>
      <c r="W326" s="135">
        <f t="shared" si="435"/>
        <v>102</v>
      </c>
      <c r="X326" s="135">
        <f t="shared" si="436"/>
        <v>101</v>
      </c>
      <c r="Y326" s="135">
        <f t="shared" si="437"/>
        <v>101</v>
      </c>
      <c r="Z326" s="136">
        <f t="shared" si="438"/>
        <v>100</v>
      </c>
      <c r="AA326" s="144">
        <f t="shared" si="431"/>
        <v>106</v>
      </c>
      <c r="AB326" s="145">
        <f t="shared" si="493"/>
        <v>102</v>
      </c>
      <c r="AC326" s="145">
        <f t="shared" si="493"/>
        <v>101</v>
      </c>
      <c r="AD326" s="145">
        <f t="shared" si="493"/>
        <v>101</v>
      </c>
      <c r="AE326" s="144">
        <f t="shared" si="493"/>
        <v>100</v>
      </c>
      <c r="AF326" s="144">
        <v>0</v>
      </c>
      <c r="AG326" s="144">
        <v>0</v>
      </c>
      <c r="AH326" s="144">
        <v>0</v>
      </c>
      <c r="AI326" s="144">
        <v>0</v>
      </c>
      <c r="AJ326" s="144">
        <v>0</v>
      </c>
    </row>
    <row r="327" spans="1:36" s="11" customFormat="1" ht="16.350000000000001" customHeight="1">
      <c r="A327" s="308" t="s">
        <v>672</v>
      </c>
      <c r="B327" s="247" t="s">
        <v>468</v>
      </c>
      <c r="C327" s="57" t="s">
        <v>469</v>
      </c>
      <c r="D327" s="53">
        <f>'[6]마을별 용수수요량'!D327</f>
        <v>0</v>
      </c>
      <c r="E327" s="53">
        <f>'[6]마을별 용수수요량'!E327</f>
        <v>0</v>
      </c>
      <c r="F327" s="53"/>
      <c r="G327" s="53"/>
      <c r="H327" s="53">
        <v>52</v>
      </c>
      <c r="I327" s="53">
        <v>99</v>
      </c>
      <c r="J327" s="53">
        <f t="shared" si="446"/>
        <v>52</v>
      </c>
      <c r="K327" s="53">
        <f t="shared" si="490"/>
        <v>100</v>
      </c>
      <c r="L327" s="54" t="s">
        <v>804</v>
      </c>
      <c r="M327" s="54" t="s">
        <v>750</v>
      </c>
      <c r="N327" s="54" t="s">
        <v>748</v>
      </c>
      <c r="O327" s="169" t="s">
        <v>1395</v>
      </c>
      <c r="P327" s="55" t="s">
        <v>1214</v>
      </c>
      <c r="Q327" s="163" t="str">
        <f t="shared" si="491"/>
        <v>지방</v>
      </c>
      <c r="R327" s="163" t="str">
        <f t="shared" si="494"/>
        <v>지방</v>
      </c>
      <c r="S327" s="163" t="str">
        <f t="shared" si="495"/>
        <v>지방</v>
      </c>
      <c r="T327" s="163" t="str">
        <f t="shared" si="496"/>
        <v>지방</v>
      </c>
      <c r="U327" s="163" t="str">
        <f t="shared" si="497"/>
        <v>지방</v>
      </c>
      <c r="V327" s="135">
        <f t="shared" si="434"/>
        <v>100</v>
      </c>
      <c r="W327" s="135">
        <f t="shared" si="435"/>
        <v>96</v>
      </c>
      <c r="X327" s="135">
        <f t="shared" si="436"/>
        <v>96</v>
      </c>
      <c r="Y327" s="135">
        <f t="shared" si="437"/>
        <v>95</v>
      </c>
      <c r="Z327" s="136">
        <f t="shared" si="438"/>
        <v>95</v>
      </c>
      <c r="AA327" s="144">
        <f t="shared" si="431"/>
        <v>100</v>
      </c>
      <c r="AB327" s="145">
        <f t="shared" si="493"/>
        <v>96</v>
      </c>
      <c r="AC327" s="145">
        <f t="shared" si="493"/>
        <v>96</v>
      </c>
      <c r="AD327" s="145">
        <f t="shared" si="493"/>
        <v>95</v>
      </c>
      <c r="AE327" s="144">
        <f t="shared" si="493"/>
        <v>95</v>
      </c>
      <c r="AF327" s="144">
        <v>0</v>
      </c>
      <c r="AG327" s="144">
        <v>0</v>
      </c>
      <c r="AH327" s="144">
        <v>0</v>
      </c>
      <c r="AI327" s="144">
        <v>0</v>
      </c>
      <c r="AJ327" s="144">
        <v>0</v>
      </c>
    </row>
    <row r="328" spans="1:36" s="11" customFormat="1" ht="16.350000000000001" customHeight="1">
      <c r="A328" s="308" t="s">
        <v>672</v>
      </c>
      <c r="B328" s="333"/>
      <c r="C328" s="57" t="s">
        <v>470</v>
      </c>
      <c r="D328" s="53">
        <f>'[6]마을별 용수수요량'!D328</f>
        <v>0</v>
      </c>
      <c r="E328" s="53">
        <f>'[6]마을별 용수수요량'!E328</f>
        <v>0</v>
      </c>
      <c r="F328" s="53"/>
      <c r="G328" s="53"/>
      <c r="H328" s="53">
        <v>31</v>
      </c>
      <c r="I328" s="53">
        <v>75</v>
      </c>
      <c r="J328" s="53">
        <f t="shared" si="446"/>
        <v>31</v>
      </c>
      <c r="K328" s="53">
        <f t="shared" si="490"/>
        <v>76</v>
      </c>
      <c r="L328" s="54" t="s">
        <v>804</v>
      </c>
      <c r="M328" s="54" t="s">
        <v>750</v>
      </c>
      <c r="N328" s="54" t="s">
        <v>748</v>
      </c>
      <c r="O328" s="169" t="s">
        <v>1395</v>
      </c>
      <c r="P328" s="55" t="s">
        <v>1214</v>
      </c>
      <c r="Q328" s="163" t="str">
        <f t="shared" si="491"/>
        <v>지방</v>
      </c>
      <c r="R328" s="163" t="str">
        <f t="shared" si="494"/>
        <v>지방</v>
      </c>
      <c r="S328" s="163" t="str">
        <f t="shared" si="495"/>
        <v>지방</v>
      </c>
      <c r="T328" s="163" t="str">
        <f t="shared" si="496"/>
        <v>지방</v>
      </c>
      <c r="U328" s="163" t="str">
        <f t="shared" si="497"/>
        <v>지방</v>
      </c>
      <c r="V328" s="135">
        <f t="shared" si="434"/>
        <v>76</v>
      </c>
      <c r="W328" s="135">
        <f t="shared" si="435"/>
        <v>73</v>
      </c>
      <c r="X328" s="135">
        <f t="shared" si="436"/>
        <v>73</v>
      </c>
      <c r="Y328" s="135">
        <f t="shared" si="437"/>
        <v>72</v>
      </c>
      <c r="Z328" s="136">
        <f t="shared" si="438"/>
        <v>72</v>
      </c>
      <c r="AA328" s="144">
        <f t="shared" si="431"/>
        <v>76</v>
      </c>
      <c r="AB328" s="145">
        <f t="shared" si="493"/>
        <v>73</v>
      </c>
      <c r="AC328" s="145">
        <f t="shared" si="493"/>
        <v>73</v>
      </c>
      <c r="AD328" s="145">
        <f t="shared" si="493"/>
        <v>72</v>
      </c>
      <c r="AE328" s="144">
        <f t="shared" si="493"/>
        <v>72</v>
      </c>
      <c r="AF328" s="144">
        <v>0</v>
      </c>
      <c r="AG328" s="144">
        <v>0</v>
      </c>
      <c r="AH328" s="144">
        <v>0</v>
      </c>
      <c r="AI328" s="144">
        <v>0</v>
      </c>
      <c r="AJ328" s="144">
        <v>0</v>
      </c>
    </row>
    <row r="329" spans="1:36" s="11" customFormat="1" ht="16.350000000000001" customHeight="1">
      <c r="A329" s="308" t="s">
        <v>672</v>
      </c>
      <c r="B329" s="57" t="s">
        <v>471</v>
      </c>
      <c r="C329" s="52" t="s">
        <v>472</v>
      </c>
      <c r="D329" s="53">
        <f>'[6]마을별 용수수요량'!D329</f>
        <v>0</v>
      </c>
      <c r="E329" s="53">
        <f>'[6]마을별 용수수요량'!E329</f>
        <v>0</v>
      </c>
      <c r="F329" s="53"/>
      <c r="G329" s="53"/>
      <c r="H329" s="53">
        <v>125</v>
      </c>
      <c r="I329" s="53">
        <v>270</v>
      </c>
      <c r="J329" s="53">
        <f t="shared" si="446"/>
        <v>125</v>
      </c>
      <c r="K329" s="53">
        <f t="shared" si="490"/>
        <v>272</v>
      </c>
      <c r="L329" s="54" t="s">
        <v>804</v>
      </c>
      <c r="M329" s="54" t="s">
        <v>750</v>
      </c>
      <c r="N329" s="54" t="s">
        <v>748</v>
      </c>
      <c r="O329" s="169" t="s">
        <v>1395</v>
      </c>
      <c r="P329" s="55" t="s">
        <v>1214</v>
      </c>
      <c r="Q329" s="163" t="str">
        <f t="shared" si="491"/>
        <v>지방</v>
      </c>
      <c r="R329" s="163" t="str">
        <f t="shared" si="494"/>
        <v>지방</v>
      </c>
      <c r="S329" s="163" t="str">
        <f t="shared" si="495"/>
        <v>지방</v>
      </c>
      <c r="T329" s="163" t="str">
        <f t="shared" si="496"/>
        <v>지방</v>
      </c>
      <c r="U329" s="163" t="str">
        <f t="shared" si="497"/>
        <v>지방</v>
      </c>
      <c r="V329" s="135">
        <f t="shared" si="434"/>
        <v>272</v>
      </c>
      <c r="W329" s="135">
        <f t="shared" si="435"/>
        <v>261</v>
      </c>
      <c r="X329" s="135">
        <f t="shared" si="436"/>
        <v>260</v>
      </c>
      <c r="Y329" s="135">
        <f t="shared" si="437"/>
        <v>259</v>
      </c>
      <c r="Z329" s="136">
        <f t="shared" si="438"/>
        <v>257</v>
      </c>
      <c r="AA329" s="144">
        <f t="shared" si="431"/>
        <v>272</v>
      </c>
      <c r="AB329" s="145">
        <f t="shared" si="493"/>
        <v>261</v>
      </c>
      <c r="AC329" s="145">
        <f t="shared" si="493"/>
        <v>260</v>
      </c>
      <c r="AD329" s="145">
        <f t="shared" si="493"/>
        <v>259</v>
      </c>
      <c r="AE329" s="144">
        <f t="shared" si="493"/>
        <v>257</v>
      </c>
      <c r="AF329" s="144">
        <v>0</v>
      </c>
      <c r="AG329" s="144">
        <v>0</v>
      </c>
      <c r="AH329" s="144">
        <v>0</v>
      </c>
      <c r="AI329" s="144">
        <v>0</v>
      </c>
      <c r="AJ329" s="144">
        <v>0</v>
      </c>
    </row>
    <row r="330" spans="1:36" s="11" customFormat="1" ht="16.350000000000001" customHeight="1">
      <c r="A330" s="308" t="s">
        <v>672</v>
      </c>
      <c r="B330" s="247" t="s">
        <v>473</v>
      </c>
      <c r="C330" s="57" t="s">
        <v>680</v>
      </c>
      <c r="D330" s="53">
        <f>'[6]마을별 용수수요량'!D330</f>
        <v>0</v>
      </c>
      <c r="E330" s="53">
        <f>'[6]마을별 용수수요량'!E330</f>
        <v>0</v>
      </c>
      <c r="F330" s="53"/>
      <c r="G330" s="53"/>
      <c r="H330" s="53">
        <v>50</v>
      </c>
      <c r="I330" s="53">
        <v>118</v>
      </c>
      <c r="J330" s="53">
        <f t="shared" si="446"/>
        <v>50</v>
      </c>
      <c r="K330" s="53">
        <f>ROUND($K$324*I330/$I$324,0)</f>
        <v>119</v>
      </c>
      <c r="L330" s="54" t="s">
        <v>804</v>
      </c>
      <c r="M330" s="54" t="s">
        <v>750</v>
      </c>
      <c r="N330" s="54" t="s">
        <v>748</v>
      </c>
      <c r="O330" s="169" t="s">
        <v>1395</v>
      </c>
      <c r="P330" s="55" t="s">
        <v>1214</v>
      </c>
      <c r="Q330" s="163" t="str">
        <f t="shared" si="491"/>
        <v>지방</v>
      </c>
      <c r="R330" s="163" t="str">
        <f t="shared" si="494"/>
        <v>지방</v>
      </c>
      <c r="S330" s="163" t="str">
        <f t="shared" si="495"/>
        <v>지방</v>
      </c>
      <c r="T330" s="163" t="str">
        <f t="shared" si="496"/>
        <v>지방</v>
      </c>
      <c r="U330" s="163" t="str">
        <f t="shared" si="497"/>
        <v>지방</v>
      </c>
      <c r="V330" s="135">
        <f t="shared" si="434"/>
        <v>119</v>
      </c>
      <c r="W330" s="135">
        <f t="shared" si="435"/>
        <v>114</v>
      </c>
      <c r="X330" s="135">
        <f t="shared" si="436"/>
        <v>114</v>
      </c>
      <c r="Y330" s="135">
        <f t="shared" si="437"/>
        <v>113</v>
      </c>
      <c r="Z330" s="136">
        <f t="shared" si="438"/>
        <v>112</v>
      </c>
      <c r="AA330" s="144">
        <f t="shared" si="431"/>
        <v>119</v>
      </c>
      <c r="AB330" s="145">
        <f t="shared" si="493"/>
        <v>114</v>
      </c>
      <c r="AC330" s="145">
        <f t="shared" si="493"/>
        <v>114</v>
      </c>
      <c r="AD330" s="145">
        <f t="shared" si="493"/>
        <v>113</v>
      </c>
      <c r="AE330" s="144">
        <f t="shared" si="493"/>
        <v>112</v>
      </c>
      <c r="AF330" s="144">
        <v>0</v>
      </c>
      <c r="AG330" s="144">
        <v>0</v>
      </c>
      <c r="AH330" s="144">
        <v>0</v>
      </c>
      <c r="AI330" s="144">
        <v>0</v>
      </c>
      <c r="AJ330" s="144">
        <v>0</v>
      </c>
    </row>
    <row r="331" spans="1:36" s="11" customFormat="1" ht="16.350000000000001" customHeight="1">
      <c r="A331" s="308" t="s">
        <v>672</v>
      </c>
      <c r="B331" s="333"/>
      <c r="C331" s="57" t="s">
        <v>474</v>
      </c>
      <c r="D331" s="53">
        <f>'[6]마을별 용수수요량'!D331</f>
        <v>0</v>
      </c>
      <c r="E331" s="53">
        <f>'[6]마을별 용수수요량'!E331</f>
        <v>0</v>
      </c>
      <c r="F331" s="53"/>
      <c r="G331" s="53"/>
      <c r="H331" s="53">
        <v>4</v>
      </c>
      <c r="I331" s="53">
        <v>12</v>
      </c>
      <c r="J331" s="53">
        <f t="shared" si="446"/>
        <v>4</v>
      </c>
      <c r="K331" s="53">
        <f t="shared" si="490"/>
        <v>12</v>
      </c>
      <c r="L331" s="54" t="s">
        <v>804</v>
      </c>
      <c r="M331" s="54" t="s">
        <v>750</v>
      </c>
      <c r="N331" s="54" t="s">
        <v>748</v>
      </c>
      <c r="O331" s="169" t="s">
        <v>1395</v>
      </c>
      <c r="P331" s="55" t="s">
        <v>1214</v>
      </c>
      <c r="Q331" s="163" t="str">
        <f t="shared" si="491"/>
        <v>지방</v>
      </c>
      <c r="R331" s="163" t="str">
        <f t="shared" si="494"/>
        <v>지방</v>
      </c>
      <c r="S331" s="163" t="str">
        <f t="shared" si="495"/>
        <v>지방</v>
      </c>
      <c r="T331" s="163" t="str">
        <f t="shared" si="496"/>
        <v>지방</v>
      </c>
      <c r="U331" s="163" t="str">
        <f t="shared" si="497"/>
        <v>지방</v>
      </c>
      <c r="V331" s="135">
        <f t="shared" si="434"/>
        <v>12</v>
      </c>
      <c r="W331" s="135">
        <f t="shared" si="435"/>
        <v>12</v>
      </c>
      <c r="X331" s="135">
        <f t="shared" si="436"/>
        <v>11</v>
      </c>
      <c r="Y331" s="135">
        <f t="shared" si="437"/>
        <v>11</v>
      </c>
      <c r="Z331" s="136">
        <f t="shared" si="438"/>
        <v>11</v>
      </c>
      <c r="AA331" s="144">
        <f t="shared" si="431"/>
        <v>12</v>
      </c>
      <c r="AB331" s="145">
        <f t="shared" si="493"/>
        <v>12</v>
      </c>
      <c r="AC331" s="145">
        <f t="shared" si="493"/>
        <v>11</v>
      </c>
      <c r="AD331" s="145">
        <f t="shared" si="493"/>
        <v>11</v>
      </c>
      <c r="AE331" s="144">
        <f t="shared" si="493"/>
        <v>11</v>
      </c>
      <c r="AF331" s="144">
        <v>0</v>
      </c>
      <c r="AG331" s="144">
        <v>0</v>
      </c>
      <c r="AH331" s="144">
        <v>0</v>
      </c>
      <c r="AI331" s="144">
        <v>0</v>
      </c>
      <c r="AJ331" s="144">
        <v>0</v>
      </c>
    </row>
    <row r="332" spans="1:36" s="11" customFormat="1" ht="16.350000000000001" customHeight="1">
      <c r="A332" s="308" t="s">
        <v>672</v>
      </c>
      <c r="B332" s="57" t="s">
        <v>475</v>
      </c>
      <c r="C332" s="57" t="s">
        <v>476</v>
      </c>
      <c r="D332" s="53">
        <f>'[6]마을별 용수수요량'!D332</f>
        <v>0</v>
      </c>
      <c r="E332" s="53">
        <f>'[6]마을별 용수수요량'!E332</f>
        <v>0</v>
      </c>
      <c r="F332" s="53"/>
      <c r="G332" s="53"/>
      <c r="H332" s="53">
        <v>16</v>
      </c>
      <c r="I332" s="53">
        <v>35</v>
      </c>
      <c r="J332" s="53">
        <f t="shared" si="446"/>
        <v>16</v>
      </c>
      <c r="K332" s="53">
        <f t="shared" si="490"/>
        <v>35</v>
      </c>
      <c r="L332" s="54" t="s">
        <v>754</v>
      </c>
      <c r="M332" s="54" t="s">
        <v>754</v>
      </c>
      <c r="N332" s="54" t="s">
        <v>754</v>
      </c>
      <c r="O332" s="278"/>
      <c r="P332" s="55"/>
      <c r="Q332" s="163" t="str">
        <f t="shared" si="491"/>
        <v>미급수</v>
      </c>
      <c r="R332" s="163" t="str">
        <f t="shared" ref="R332:U332" si="498">Q332</f>
        <v>미급수</v>
      </c>
      <c r="S332" s="163" t="str">
        <f t="shared" si="498"/>
        <v>미급수</v>
      </c>
      <c r="T332" s="163" t="str">
        <f t="shared" si="498"/>
        <v>미급수</v>
      </c>
      <c r="U332" s="163" t="str">
        <f t="shared" si="498"/>
        <v>미급수</v>
      </c>
      <c r="V332" s="135">
        <f t="shared" si="434"/>
        <v>35</v>
      </c>
      <c r="W332" s="135">
        <f t="shared" si="435"/>
        <v>34</v>
      </c>
      <c r="X332" s="135">
        <f t="shared" si="436"/>
        <v>33</v>
      </c>
      <c r="Y332" s="135">
        <f t="shared" si="437"/>
        <v>33</v>
      </c>
      <c r="Z332" s="136">
        <f t="shared" si="438"/>
        <v>33</v>
      </c>
      <c r="AA332" s="144">
        <f t="shared" si="431"/>
        <v>35</v>
      </c>
      <c r="AB332" s="145">
        <f t="shared" si="493"/>
        <v>34</v>
      </c>
      <c r="AC332" s="145">
        <f t="shared" si="493"/>
        <v>33</v>
      </c>
      <c r="AD332" s="145">
        <f t="shared" si="493"/>
        <v>33</v>
      </c>
      <c r="AE332" s="144">
        <f t="shared" si="493"/>
        <v>33</v>
      </c>
      <c r="AF332" s="144">
        <v>0</v>
      </c>
      <c r="AG332" s="144">
        <v>0</v>
      </c>
      <c r="AH332" s="144">
        <v>0</v>
      </c>
      <c r="AI332" s="144">
        <v>0</v>
      </c>
      <c r="AJ332" s="144">
        <v>0</v>
      </c>
    </row>
    <row r="333" spans="1:36" s="11" customFormat="1" ht="16.350000000000001" customHeight="1">
      <c r="A333" s="308" t="s">
        <v>672</v>
      </c>
      <c r="B333" s="247" t="s">
        <v>477</v>
      </c>
      <c r="C333" s="57" t="s">
        <v>479</v>
      </c>
      <c r="D333" s="53">
        <f>'[6]마을별 용수수요량'!D333</f>
        <v>0</v>
      </c>
      <c r="E333" s="53">
        <f>'[6]마을별 용수수요량'!E333</f>
        <v>0</v>
      </c>
      <c r="F333" s="53"/>
      <c r="G333" s="53"/>
      <c r="H333" s="53">
        <v>36</v>
      </c>
      <c r="I333" s="53">
        <v>63</v>
      </c>
      <c r="J333" s="53">
        <f t="shared" si="446"/>
        <v>36</v>
      </c>
      <c r="K333" s="53">
        <f>ROUND($K$324*I333/$I$324,0)</f>
        <v>63</v>
      </c>
      <c r="L333" s="54" t="s">
        <v>804</v>
      </c>
      <c r="M333" s="54" t="s">
        <v>750</v>
      </c>
      <c r="N333" s="54" t="s">
        <v>748</v>
      </c>
      <c r="O333" s="278" t="s">
        <v>1403</v>
      </c>
      <c r="P333" s="55">
        <v>2025</v>
      </c>
      <c r="Q333" s="163" t="s">
        <v>808</v>
      </c>
      <c r="R333" s="163" t="s">
        <v>808</v>
      </c>
      <c r="S333" s="163" t="s">
        <v>804</v>
      </c>
      <c r="T333" s="163" t="str">
        <f t="shared" ref="R333:U359" si="499">S333</f>
        <v>지방</v>
      </c>
      <c r="U333" s="163" t="str">
        <f t="shared" si="499"/>
        <v>지방</v>
      </c>
      <c r="V333" s="135">
        <f t="shared" si="434"/>
        <v>63</v>
      </c>
      <c r="W333" s="135">
        <f t="shared" si="435"/>
        <v>60</v>
      </c>
      <c r="X333" s="135">
        <f t="shared" si="436"/>
        <v>60</v>
      </c>
      <c r="Y333" s="135">
        <f t="shared" si="437"/>
        <v>60</v>
      </c>
      <c r="Z333" s="136">
        <f t="shared" si="438"/>
        <v>60</v>
      </c>
      <c r="AA333" s="144">
        <f t="shared" si="431"/>
        <v>63</v>
      </c>
      <c r="AB333" s="145">
        <f t="shared" si="493"/>
        <v>60</v>
      </c>
      <c r="AC333" s="145">
        <f t="shared" si="493"/>
        <v>60</v>
      </c>
      <c r="AD333" s="145">
        <f t="shared" si="493"/>
        <v>60</v>
      </c>
      <c r="AE333" s="144">
        <f t="shared" si="493"/>
        <v>60</v>
      </c>
      <c r="AF333" s="144">
        <v>0</v>
      </c>
      <c r="AG333" s="144">
        <v>0</v>
      </c>
      <c r="AH333" s="144">
        <v>0</v>
      </c>
      <c r="AI333" s="144">
        <v>0</v>
      </c>
      <c r="AJ333" s="144">
        <v>0</v>
      </c>
    </row>
    <row r="334" spans="1:36" s="11" customFormat="1" ht="16.350000000000001" customHeight="1">
      <c r="A334" s="308" t="s">
        <v>672</v>
      </c>
      <c r="B334" s="334"/>
      <c r="C334" s="57" t="s">
        <v>478</v>
      </c>
      <c r="D334" s="53">
        <f>'[6]마을별 용수수요량'!D334</f>
        <v>0</v>
      </c>
      <c r="E334" s="53">
        <f>'[6]마을별 용수수요량'!E334</f>
        <v>0</v>
      </c>
      <c r="F334" s="53"/>
      <c r="G334" s="53"/>
      <c r="H334" s="53">
        <v>14</v>
      </c>
      <c r="I334" s="53">
        <v>16</v>
      </c>
      <c r="J334" s="53">
        <f t="shared" si="446"/>
        <v>14</v>
      </c>
      <c r="K334" s="53">
        <f t="shared" si="490"/>
        <v>16</v>
      </c>
      <c r="L334" s="54" t="s">
        <v>754</v>
      </c>
      <c r="M334" s="54" t="s">
        <v>754</v>
      </c>
      <c r="N334" s="54" t="s">
        <v>754</v>
      </c>
      <c r="O334" s="278"/>
      <c r="P334" s="55"/>
      <c r="Q334" s="163" t="str">
        <f t="shared" si="491"/>
        <v>미급수</v>
      </c>
      <c r="R334" s="163" t="str">
        <f t="shared" si="499"/>
        <v>미급수</v>
      </c>
      <c r="S334" s="163" t="str">
        <f t="shared" si="499"/>
        <v>미급수</v>
      </c>
      <c r="T334" s="163" t="str">
        <f t="shared" si="499"/>
        <v>미급수</v>
      </c>
      <c r="U334" s="163" t="str">
        <f t="shared" si="499"/>
        <v>미급수</v>
      </c>
      <c r="V334" s="135">
        <f t="shared" si="434"/>
        <v>16</v>
      </c>
      <c r="W334" s="135">
        <f t="shared" si="435"/>
        <v>15</v>
      </c>
      <c r="X334" s="135">
        <f t="shared" si="436"/>
        <v>15</v>
      </c>
      <c r="Y334" s="135">
        <f t="shared" si="437"/>
        <v>15</v>
      </c>
      <c r="Z334" s="136">
        <f t="shared" si="438"/>
        <v>15</v>
      </c>
      <c r="AA334" s="144">
        <f t="shared" si="431"/>
        <v>16</v>
      </c>
      <c r="AB334" s="145">
        <f t="shared" si="493"/>
        <v>15</v>
      </c>
      <c r="AC334" s="145">
        <f t="shared" si="493"/>
        <v>15</v>
      </c>
      <c r="AD334" s="145">
        <f t="shared" si="493"/>
        <v>15</v>
      </c>
      <c r="AE334" s="144">
        <f t="shared" si="493"/>
        <v>15</v>
      </c>
      <c r="AF334" s="144">
        <v>0</v>
      </c>
      <c r="AG334" s="144">
        <v>0</v>
      </c>
      <c r="AH334" s="144">
        <v>0</v>
      </c>
      <c r="AI334" s="144">
        <v>0</v>
      </c>
      <c r="AJ334" s="144">
        <v>0</v>
      </c>
    </row>
    <row r="335" spans="1:36" s="11" customFormat="1" ht="16.350000000000001" customHeight="1">
      <c r="A335" s="308" t="s">
        <v>672</v>
      </c>
      <c r="B335" s="333"/>
      <c r="C335" s="57" t="s">
        <v>781</v>
      </c>
      <c r="D335" s="53">
        <f>'[6]마을별 용수수요량'!D335</f>
        <v>0</v>
      </c>
      <c r="E335" s="53">
        <f>'[6]마을별 용수수요량'!E335</f>
        <v>0</v>
      </c>
      <c r="F335" s="53"/>
      <c r="G335" s="53"/>
      <c r="H335" s="53">
        <v>23</v>
      </c>
      <c r="I335" s="53">
        <v>43</v>
      </c>
      <c r="J335" s="53">
        <f t="shared" si="446"/>
        <v>23</v>
      </c>
      <c r="K335" s="53">
        <f t="shared" si="490"/>
        <v>43</v>
      </c>
      <c r="L335" s="54" t="s">
        <v>804</v>
      </c>
      <c r="M335" s="54" t="s">
        <v>750</v>
      </c>
      <c r="N335" s="54" t="s">
        <v>748</v>
      </c>
      <c r="O335" s="278" t="s">
        <v>1403</v>
      </c>
      <c r="P335" s="55">
        <v>2025</v>
      </c>
      <c r="Q335" s="163" t="s">
        <v>808</v>
      </c>
      <c r="R335" s="163" t="s">
        <v>808</v>
      </c>
      <c r="S335" s="163" t="s">
        <v>804</v>
      </c>
      <c r="T335" s="163" t="str">
        <f t="shared" si="499"/>
        <v>지방</v>
      </c>
      <c r="U335" s="163" t="str">
        <f t="shared" si="499"/>
        <v>지방</v>
      </c>
      <c r="V335" s="135">
        <f t="shared" si="434"/>
        <v>43</v>
      </c>
      <c r="W335" s="135">
        <f t="shared" si="435"/>
        <v>41</v>
      </c>
      <c r="X335" s="135">
        <f t="shared" si="436"/>
        <v>41</v>
      </c>
      <c r="Y335" s="135">
        <f t="shared" si="437"/>
        <v>41</v>
      </c>
      <c r="Z335" s="136">
        <f t="shared" si="438"/>
        <v>41</v>
      </c>
      <c r="AA335" s="144">
        <f t="shared" si="431"/>
        <v>43</v>
      </c>
      <c r="AB335" s="145">
        <f t="shared" si="493"/>
        <v>41</v>
      </c>
      <c r="AC335" s="145">
        <f t="shared" si="493"/>
        <v>41</v>
      </c>
      <c r="AD335" s="145">
        <f t="shared" si="493"/>
        <v>41</v>
      </c>
      <c r="AE335" s="144">
        <f t="shared" si="493"/>
        <v>41</v>
      </c>
      <c r="AF335" s="144">
        <v>0</v>
      </c>
      <c r="AG335" s="144">
        <v>0</v>
      </c>
      <c r="AH335" s="144">
        <v>0</v>
      </c>
      <c r="AI335" s="144">
        <v>0</v>
      </c>
      <c r="AJ335" s="144">
        <v>0</v>
      </c>
    </row>
    <row r="336" spans="1:36" s="357" customFormat="1" ht="16.350000000000001" customHeight="1">
      <c r="A336" s="311" t="s">
        <v>672</v>
      </c>
      <c r="B336" s="326" t="s">
        <v>480</v>
      </c>
      <c r="C336" s="324" t="s">
        <v>481</v>
      </c>
      <c r="D336" s="280">
        <f>'[6]마을별 용수수요량'!D336</f>
        <v>0</v>
      </c>
      <c r="E336" s="280">
        <f>'[6]마을별 용수수요량'!E336</f>
        <v>0</v>
      </c>
      <c r="F336" s="280"/>
      <c r="G336" s="280"/>
      <c r="H336" s="280">
        <v>20</v>
      </c>
      <c r="I336" s="280">
        <v>38</v>
      </c>
      <c r="J336" s="280">
        <f t="shared" si="446"/>
        <v>20</v>
      </c>
      <c r="K336" s="280">
        <f t="shared" si="490"/>
        <v>38</v>
      </c>
      <c r="L336" s="281" t="s">
        <v>804</v>
      </c>
      <c r="M336" s="281" t="s">
        <v>750</v>
      </c>
      <c r="N336" s="281" t="s">
        <v>748</v>
      </c>
      <c r="O336" s="278" t="s">
        <v>1403</v>
      </c>
      <c r="P336" s="282">
        <v>2020</v>
      </c>
      <c r="Q336" s="283" t="s">
        <v>808</v>
      </c>
      <c r="R336" s="283" t="s">
        <v>1465</v>
      </c>
      <c r="S336" s="283" t="s">
        <v>804</v>
      </c>
      <c r="T336" s="283" t="str">
        <f t="shared" si="499"/>
        <v>지방</v>
      </c>
      <c r="U336" s="283" t="str">
        <f t="shared" si="499"/>
        <v>지방</v>
      </c>
      <c r="V336" s="149">
        <f t="shared" si="434"/>
        <v>38</v>
      </c>
      <c r="W336" s="149">
        <f t="shared" si="435"/>
        <v>36</v>
      </c>
      <c r="X336" s="149">
        <f t="shared" si="436"/>
        <v>36</v>
      </c>
      <c r="Y336" s="149">
        <f t="shared" si="437"/>
        <v>36</v>
      </c>
      <c r="Z336" s="284">
        <f t="shared" si="438"/>
        <v>36</v>
      </c>
      <c r="AA336" s="144">
        <f t="shared" si="431"/>
        <v>38</v>
      </c>
      <c r="AB336" s="285">
        <f t="shared" si="493"/>
        <v>36</v>
      </c>
      <c r="AC336" s="285">
        <f t="shared" si="493"/>
        <v>36</v>
      </c>
      <c r="AD336" s="285">
        <f t="shared" si="493"/>
        <v>36</v>
      </c>
      <c r="AE336" s="144">
        <f t="shared" si="493"/>
        <v>36</v>
      </c>
      <c r="AF336" s="144">
        <v>0</v>
      </c>
      <c r="AG336" s="144">
        <v>0</v>
      </c>
      <c r="AH336" s="144">
        <v>0</v>
      </c>
      <c r="AI336" s="144">
        <v>0</v>
      </c>
      <c r="AJ336" s="144">
        <v>0</v>
      </c>
    </row>
    <row r="337" spans="1:36" s="357" customFormat="1" ht="16.350000000000001" customHeight="1">
      <c r="A337" s="311" t="s">
        <v>672</v>
      </c>
      <c r="B337" s="358"/>
      <c r="C337" s="324" t="s">
        <v>484</v>
      </c>
      <c r="D337" s="280">
        <f>'[6]마을별 용수수요량'!D337</f>
        <v>0</v>
      </c>
      <c r="E337" s="280">
        <f>'[6]마을별 용수수요량'!E337</f>
        <v>0</v>
      </c>
      <c r="F337" s="280"/>
      <c r="G337" s="280"/>
      <c r="H337" s="280">
        <v>7</v>
      </c>
      <c r="I337" s="280">
        <v>17</v>
      </c>
      <c r="J337" s="280">
        <f t="shared" si="446"/>
        <v>7</v>
      </c>
      <c r="K337" s="280">
        <f>ROUND($K$324*I337/$I$324,0)</f>
        <v>17</v>
      </c>
      <c r="L337" s="281" t="s">
        <v>1259</v>
      </c>
      <c r="M337" s="281" t="s">
        <v>622</v>
      </c>
      <c r="N337" s="281" t="s">
        <v>748</v>
      </c>
      <c r="O337" s="278" t="s">
        <v>1395</v>
      </c>
      <c r="P337" s="282">
        <v>2020</v>
      </c>
      <c r="Q337" s="283" t="s">
        <v>1262</v>
      </c>
      <c r="R337" s="283" t="s">
        <v>1464</v>
      </c>
      <c r="S337" s="283" t="s">
        <v>1256</v>
      </c>
      <c r="T337" s="283" t="str">
        <f t="shared" ref="T337:U337" si="500">S337</f>
        <v>지방</v>
      </c>
      <c r="U337" s="283" t="str">
        <f t="shared" si="500"/>
        <v>지방</v>
      </c>
      <c r="V337" s="149">
        <f t="shared" si="434"/>
        <v>17</v>
      </c>
      <c r="W337" s="149">
        <f t="shared" si="435"/>
        <v>16</v>
      </c>
      <c r="X337" s="149">
        <f t="shared" si="436"/>
        <v>16</v>
      </c>
      <c r="Y337" s="149">
        <f t="shared" si="437"/>
        <v>16</v>
      </c>
      <c r="Z337" s="284">
        <f t="shared" si="438"/>
        <v>16</v>
      </c>
      <c r="AA337" s="144">
        <f t="shared" si="431"/>
        <v>17</v>
      </c>
      <c r="AB337" s="285">
        <f t="shared" si="493"/>
        <v>16</v>
      </c>
      <c r="AC337" s="285">
        <f t="shared" si="493"/>
        <v>16</v>
      </c>
      <c r="AD337" s="285">
        <f t="shared" si="493"/>
        <v>16</v>
      </c>
      <c r="AE337" s="144">
        <f t="shared" si="493"/>
        <v>16</v>
      </c>
      <c r="AF337" s="144">
        <v>0</v>
      </c>
      <c r="AG337" s="144">
        <v>0</v>
      </c>
      <c r="AH337" s="144">
        <v>0</v>
      </c>
      <c r="AI337" s="144">
        <v>0</v>
      </c>
      <c r="AJ337" s="144">
        <v>0</v>
      </c>
    </row>
    <row r="338" spans="1:36" s="357" customFormat="1" ht="16.350000000000001" customHeight="1">
      <c r="A338" s="311" t="s">
        <v>672</v>
      </c>
      <c r="B338" s="358"/>
      <c r="C338" s="324" t="s">
        <v>782</v>
      </c>
      <c r="D338" s="280">
        <f>'[6]마을별 용수수요량'!D338</f>
        <v>0</v>
      </c>
      <c r="E338" s="280">
        <f>'[6]마을별 용수수요량'!E338</f>
        <v>0</v>
      </c>
      <c r="F338" s="280"/>
      <c r="G338" s="280"/>
      <c r="H338" s="280">
        <v>14</v>
      </c>
      <c r="I338" s="280">
        <v>32</v>
      </c>
      <c r="J338" s="280">
        <f t="shared" si="446"/>
        <v>14</v>
      </c>
      <c r="K338" s="280">
        <f t="shared" si="490"/>
        <v>32</v>
      </c>
      <c r="L338" s="281" t="s">
        <v>804</v>
      </c>
      <c r="M338" s="281" t="s">
        <v>750</v>
      </c>
      <c r="N338" s="281" t="s">
        <v>748</v>
      </c>
      <c r="O338" s="278" t="s">
        <v>1403</v>
      </c>
      <c r="P338" s="282">
        <v>2020</v>
      </c>
      <c r="Q338" s="283" t="s">
        <v>754</v>
      </c>
      <c r="R338" s="283" t="s">
        <v>1465</v>
      </c>
      <c r="S338" s="283" t="s">
        <v>804</v>
      </c>
      <c r="T338" s="283" t="str">
        <f t="shared" si="499"/>
        <v>지방</v>
      </c>
      <c r="U338" s="283" t="str">
        <f t="shared" si="499"/>
        <v>지방</v>
      </c>
      <c r="V338" s="149">
        <f t="shared" si="434"/>
        <v>32</v>
      </c>
      <c r="W338" s="149">
        <f t="shared" si="435"/>
        <v>31</v>
      </c>
      <c r="X338" s="149">
        <f t="shared" si="436"/>
        <v>31</v>
      </c>
      <c r="Y338" s="149">
        <f t="shared" si="437"/>
        <v>30</v>
      </c>
      <c r="Z338" s="284">
        <f t="shared" si="438"/>
        <v>30</v>
      </c>
      <c r="AA338" s="144">
        <f t="shared" ref="AA338:AA401" si="501">K338</f>
        <v>32</v>
      </c>
      <c r="AB338" s="285">
        <f t="shared" si="493"/>
        <v>31</v>
      </c>
      <c r="AC338" s="285">
        <f t="shared" si="493"/>
        <v>31</v>
      </c>
      <c r="AD338" s="285">
        <f t="shared" si="493"/>
        <v>30</v>
      </c>
      <c r="AE338" s="144">
        <f t="shared" si="493"/>
        <v>30</v>
      </c>
      <c r="AF338" s="144">
        <v>0</v>
      </c>
      <c r="AG338" s="144">
        <v>0</v>
      </c>
      <c r="AH338" s="144">
        <v>0</v>
      </c>
      <c r="AI338" s="144">
        <v>0</v>
      </c>
      <c r="AJ338" s="144">
        <v>0</v>
      </c>
    </row>
    <row r="339" spans="1:36" s="11" customFormat="1" ht="16.350000000000001" customHeight="1">
      <c r="A339" s="308" t="s">
        <v>672</v>
      </c>
      <c r="B339" s="334"/>
      <c r="C339" s="57" t="s">
        <v>483</v>
      </c>
      <c r="D339" s="53">
        <f>'[6]마을별 용수수요량'!D339</f>
        <v>0</v>
      </c>
      <c r="E339" s="53">
        <f>'[6]마을별 용수수요량'!E339</f>
        <v>0</v>
      </c>
      <c r="F339" s="53"/>
      <c r="G339" s="53"/>
      <c r="H339" s="53">
        <v>10</v>
      </c>
      <c r="I339" s="53">
        <v>20</v>
      </c>
      <c r="J339" s="53">
        <f t="shared" si="446"/>
        <v>10</v>
      </c>
      <c r="K339" s="53">
        <f>ROUND($K$324*I339/$I$324,0)</f>
        <v>20</v>
      </c>
      <c r="L339" s="54" t="s">
        <v>1259</v>
      </c>
      <c r="M339" s="54" t="s">
        <v>622</v>
      </c>
      <c r="N339" s="54" t="s">
        <v>1260</v>
      </c>
      <c r="O339" s="278" t="s">
        <v>1403</v>
      </c>
      <c r="P339" s="55">
        <v>2025</v>
      </c>
      <c r="Q339" s="163" t="s">
        <v>1261</v>
      </c>
      <c r="R339" s="163" t="str">
        <f t="shared" ref="R339:U339" si="502">Q339</f>
        <v>소규모</v>
      </c>
      <c r="S339" s="163" t="s">
        <v>1256</v>
      </c>
      <c r="T339" s="163" t="str">
        <f t="shared" si="502"/>
        <v>지방</v>
      </c>
      <c r="U339" s="163" t="str">
        <f t="shared" si="502"/>
        <v>지방</v>
      </c>
      <c r="V339" s="135">
        <f t="shared" si="434"/>
        <v>20</v>
      </c>
      <c r="W339" s="135">
        <f t="shared" si="435"/>
        <v>19</v>
      </c>
      <c r="X339" s="135">
        <f t="shared" si="436"/>
        <v>19</v>
      </c>
      <c r="Y339" s="135">
        <f t="shared" si="437"/>
        <v>19</v>
      </c>
      <c r="Z339" s="136">
        <f t="shared" si="438"/>
        <v>19</v>
      </c>
      <c r="AA339" s="144">
        <f t="shared" si="501"/>
        <v>20</v>
      </c>
      <c r="AB339" s="145">
        <f t="shared" si="493"/>
        <v>19</v>
      </c>
      <c r="AC339" s="145">
        <f t="shared" si="493"/>
        <v>19</v>
      </c>
      <c r="AD339" s="145">
        <f t="shared" si="493"/>
        <v>19</v>
      </c>
      <c r="AE339" s="144">
        <f t="shared" si="493"/>
        <v>19</v>
      </c>
      <c r="AF339" s="144">
        <v>0</v>
      </c>
      <c r="AG339" s="144">
        <v>0</v>
      </c>
      <c r="AH339" s="144">
        <v>0</v>
      </c>
      <c r="AI339" s="144">
        <v>0</v>
      </c>
      <c r="AJ339" s="144">
        <v>0</v>
      </c>
    </row>
    <row r="340" spans="1:36" s="357" customFormat="1" ht="16.350000000000001" customHeight="1">
      <c r="A340" s="311" t="s">
        <v>672</v>
      </c>
      <c r="B340" s="359"/>
      <c r="C340" s="324" t="s">
        <v>482</v>
      </c>
      <c r="D340" s="280">
        <f>'[6]마을별 용수수요량'!D340</f>
        <v>0</v>
      </c>
      <c r="E340" s="280">
        <f>'[6]마을별 용수수요량'!E340</f>
        <v>0</v>
      </c>
      <c r="F340" s="280"/>
      <c r="G340" s="280"/>
      <c r="H340" s="280">
        <v>28</v>
      </c>
      <c r="I340" s="280">
        <v>88</v>
      </c>
      <c r="J340" s="280">
        <f t="shared" si="446"/>
        <v>28</v>
      </c>
      <c r="K340" s="280">
        <f t="shared" si="490"/>
        <v>89</v>
      </c>
      <c r="L340" s="281" t="s">
        <v>804</v>
      </c>
      <c r="M340" s="281" t="s">
        <v>750</v>
      </c>
      <c r="N340" s="281" t="s">
        <v>748</v>
      </c>
      <c r="O340" s="278" t="s">
        <v>1403</v>
      </c>
      <c r="P340" s="282">
        <v>2020</v>
      </c>
      <c r="Q340" s="283" t="s">
        <v>808</v>
      </c>
      <c r="R340" s="283" t="s">
        <v>1465</v>
      </c>
      <c r="S340" s="283" t="s">
        <v>804</v>
      </c>
      <c r="T340" s="283" t="str">
        <f t="shared" si="499"/>
        <v>지방</v>
      </c>
      <c r="U340" s="283" t="str">
        <f t="shared" si="499"/>
        <v>지방</v>
      </c>
      <c r="V340" s="149">
        <f t="shared" ref="V340:V403" si="503">AA340+AF340</f>
        <v>89</v>
      </c>
      <c r="W340" s="149">
        <f t="shared" ref="W340:W403" si="504">AB340+AG340</f>
        <v>85</v>
      </c>
      <c r="X340" s="149">
        <f t="shared" ref="X340:X403" si="505">AC340+AH340</f>
        <v>85</v>
      </c>
      <c r="Y340" s="149">
        <f t="shared" ref="Y340:Y403" si="506">AD340+AI340</f>
        <v>85</v>
      </c>
      <c r="Z340" s="284">
        <f t="shared" ref="Z340:Z403" si="507">AE340+AJ340</f>
        <v>84</v>
      </c>
      <c r="AA340" s="144">
        <f t="shared" si="501"/>
        <v>89</v>
      </c>
      <c r="AB340" s="285">
        <f t="shared" si="493"/>
        <v>85</v>
      </c>
      <c r="AC340" s="285">
        <f t="shared" si="493"/>
        <v>85</v>
      </c>
      <c r="AD340" s="285">
        <f t="shared" si="493"/>
        <v>85</v>
      </c>
      <c r="AE340" s="144">
        <f t="shared" si="493"/>
        <v>84</v>
      </c>
      <c r="AF340" s="144">
        <v>0</v>
      </c>
      <c r="AG340" s="144">
        <v>0</v>
      </c>
      <c r="AH340" s="144">
        <v>0</v>
      </c>
      <c r="AI340" s="144">
        <v>0</v>
      </c>
      <c r="AJ340" s="144">
        <v>0</v>
      </c>
    </row>
    <row r="341" spans="1:36" s="357" customFormat="1" ht="16.350000000000001" customHeight="1">
      <c r="A341" s="311" t="s">
        <v>672</v>
      </c>
      <c r="B341" s="324" t="s">
        <v>485</v>
      </c>
      <c r="C341" s="279" t="s">
        <v>486</v>
      </c>
      <c r="D341" s="280">
        <f>'[6]마을별 용수수요량'!D341</f>
        <v>0</v>
      </c>
      <c r="E341" s="280">
        <f>'[6]마을별 용수수요량'!E341</f>
        <v>0</v>
      </c>
      <c r="F341" s="280"/>
      <c r="G341" s="280"/>
      <c r="H341" s="280">
        <v>47</v>
      </c>
      <c r="I341" s="280">
        <v>85</v>
      </c>
      <c r="J341" s="280">
        <f t="shared" si="446"/>
        <v>47</v>
      </c>
      <c r="K341" s="280">
        <f t="shared" si="490"/>
        <v>86</v>
      </c>
      <c r="L341" s="281" t="s">
        <v>804</v>
      </c>
      <c r="M341" s="281" t="s">
        <v>750</v>
      </c>
      <c r="N341" s="281" t="s">
        <v>748</v>
      </c>
      <c r="O341" s="278" t="s">
        <v>1395</v>
      </c>
      <c r="P341" s="282">
        <v>2020</v>
      </c>
      <c r="Q341" s="283" t="s">
        <v>808</v>
      </c>
      <c r="R341" s="283" t="s">
        <v>1465</v>
      </c>
      <c r="S341" s="283" t="s">
        <v>804</v>
      </c>
      <c r="T341" s="283" t="str">
        <f t="shared" si="499"/>
        <v>지방</v>
      </c>
      <c r="U341" s="283" t="str">
        <f t="shared" si="499"/>
        <v>지방</v>
      </c>
      <c r="V341" s="149">
        <f t="shared" si="503"/>
        <v>86</v>
      </c>
      <c r="W341" s="149">
        <f t="shared" si="504"/>
        <v>83</v>
      </c>
      <c r="X341" s="149">
        <f t="shared" si="505"/>
        <v>82</v>
      </c>
      <c r="Y341" s="149">
        <f t="shared" si="506"/>
        <v>82</v>
      </c>
      <c r="Z341" s="284">
        <f t="shared" si="507"/>
        <v>81</v>
      </c>
      <c r="AA341" s="144">
        <f t="shared" si="501"/>
        <v>86</v>
      </c>
      <c r="AB341" s="285">
        <f t="shared" si="493"/>
        <v>83</v>
      </c>
      <c r="AC341" s="285">
        <f t="shared" si="493"/>
        <v>82</v>
      </c>
      <c r="AD341" s="285">
        <f t="shared" si="493"/>
        <v>82</v>
      </c>
      <c r="AE341" s="144">
        <f t="shared" si="493"/>
        <v>81</v>
      </c>
      <c r="AF341" s="144">
        <v>0</v>
      </c>
      <c r="AG341" s="144">
        <v>0</v>
      </c>
      <c r="AH341" s="144">
        <v>0</v>
      </c>
      <c r="AI341" s="144">
        <v>0</v>
      </c>
      <c r="AJ341" s="144">
        <v>0</v>
      </c>
    </row>
    <row r="342" spans="1:36" s="357" customFormat="1" ht="16.350000000000001" customHeight="1">
      <c r="A342" s="311" t="s">
        <v>672</v>
      </c>
      <c r="B342" s="326" t="s">
        <v>487</v>
      </c>
      <c r="C342" s="324" t="s">
        <v>365</v>
      </c>
      <c r="D342" s="280">
        <f>'[6]마을별 용수수요량'!D342</f>
        <v>0</v>
      </c>
      <c r="E342" s="280">
        <f>'[6]마을별 용수수요량'!E342</f>
        <v>0</v>
      </c>
      <c r="F342" s="280"/>
      <c r="G342" s="280"/>
      <c r="H342" s="280">
        <v>19</v>
      </c>
      <c r="I342" s="280">
        <v>33</v>
      </c>
      <c r="J342" s="280">
        <f t="shared" si="446"/>
        <v>19</v>
      </c>
      <c r="K342" s="280">
        <f>ROUND($K$324*I342/$I$324,0)</f>
        <v>33</v>
      </c>
      <c r="L342" s="281" t="s">
        <v>804</v>
      </c>
      <c r="M342" s="281" t="s">
        <v>750</v>
      </c>
      <c r="N342" s="281" t="s">
        <v>748</v>
      </c>
      <c r="O342" s="278" t="s">
        <v>1403</v>
      </c>
      <c r="P342" s="282">
        <v>2020</v>
      </c>
      <c r="Q342" s="283" t="s">
        <v>754</v>
      </c>
      <c r="R342" s="283" t="s">
        <v>1465</v>
      </c>
      <c r="S342" s="283" t="s">
        <v>804</v>
      </c>
      <c r="T342" s="283" t="str">
        <f t="shared" si="499"/>
        <v>지방</v>
      </c>
      <c r="U342" s="283" t="str">
        <f t="shared" si="499"/>
        <v>지방</v>
      </c>
      <c r="V342" s="149">
        <f t="shared" si="503"/>
        <v>33</v>
      </c>
      <c r="W342" s="149">
        <f t="shared" si="504"/>
        <v>32</v>
      </c>
      <c r="X342" s="149">
        <f t="shared" si="505"/>
        <v>32</v>
      </c>
      <c r="Y342" s="149">
        <f t="shared" si="506"/>
        <v>31</v>
      </c>
      <c r="Z342" s="284">
        <f t="shared" si="507"/>
        <v>31</v>
      </c>
      <c r="AA342" s="144">
        <f t="shared" si="501"/>
        <v>33</v>
      </c>
      <c r="AB342" s="285">
        <f t="shared" si="493"/>
        <v>32</v>
      </c>
      <c r="AC342" s="285">
        <f t="shared" si="493"/>
        <v>32</v>
      </c>
      <c r="AD342" s="285">
        <f t="shared" si="493"/>
        <v>31</v>
      </c>
      <c r="AE342" s="144">
        <f t="shared" si="493"/>
        <v>31</v>
      </c>
      <c r="AF342" s="144">
        <v>0</v>
      </c>
      <c r="AG342" s="144">
        <v>0</v>
      </c>
      <c r="AH342" s="144">
        <v>0</v>
      </c>
      <c r="AI342" s="144">
        <v>0</v>
      </c>
      <c r="AJ342" s="144">
        <v>0</v>
      </c>
    </row>
    <row r="343" spans="1:36" s="357" customFormat="1" ht="16.350000000000001" customHeight="1">
      <c r="A343" s="311" t="s">
        <v>672</v>
      </c>
      <c r="B343" s="358"/>
      <c r="C343" s="324" t="s">
        <v>984</v>
      </c>
      <c r="D343" s="280">
        <f>'[6]마을별 용수수요량'!D343</f>
        <v>0</v>
      </c>
      <c r="E343" s="280">
        <f>'[6]마을별 용수수요량'!E343</f>
        <v>0</v>
      </c>
      <c r="F343" s="280"/>
      <c r="G343" s="280"/>
      <c r="H343" s="280">
        <v>27</v>
      </c>
      <c r="I343" s="280">
        <v>45</v>
      </c>
      <c r="J343" s="280">
        <f t="shared" si="446"/>
        <v>27</v>
      </c>
      <c r="K343" s="280">
        <f>ROUND($K$324*I343/$I$324,0)</f>
        <v>45</v>
      </c>
      <c r="L343" s="281" t="s">
        <v>804</v>
      </c>
      <c r="M343" s="281" t="s">
        <v>750</v>
      </c>
      <c r="N343" s="281" t="s">
        <v>748</v>
      </c>
      <c r="O343" s="278" t="s">
        <v>1403</v>
      </c>
      <c r="P343" s="282">
        <v>2020</v>
      </c>
      <c r="Q343" s="283" t="s">
        <v>754</v>
      </c>
      <c r="R343" s="283" t="s">
        <v>1465</v>
      </c>
      <c r="S343" s="283" t="s">
        <v>804</v>
      </c>
      <c r="T343" s="283" t="str">
        <f t="shared" si="499"/>
        <v>지방</v>
      </c>
      <c r="U343" s="283" t="str">
        <f t="shared" si="499"/>
        <v>지방</v>
      </c>
      <c r="V343" s="149">
        <f t="shared" si="503"/>
        <v>45</v>
      </c>
      <c r="W343" s="149">
        <f t="shared" si="504"/>
        <v>43</v>
      </c>
      <c r="X343" s="149">
        <f t="shared" si="505"/>
        <v>43</v>
      </c>
      <c r="Y343" s="149">
        <f t="shared" si="506"/>
        <v>43</v>
      </c>
      <c r="Z343" s="284">
        <f t="shared" si="507"/>
        <v>43</v>
      </c>
      <c r="AA343" s="144">
        <f t="shared" si="501"/>
        <v>45</v>
      </c>
      <c r="AB343" s="285">
        <f t="shared" si="493"/>
        <v>43</v>
      </c>
      <c r="AC343" s="285">
        <f t="shared" si="493"/>
        <v>43</v>
      </c>
      <c r="AD343" s="285">
        <f t="shared" si="493"/>
        <v>43</v>
      </c>
      <c r="AE343" s="144">
        <f t="shared" si="493"/>
        <v>43</v>
      </c>
      <c r="AF343" s="144">
        <v>0</v>
      </c>
      <c r="AG343" s="144">
        <v>0</v>
      </c>
      <c r="AH343" s="144">
        <v>0</v>
      </c>
      <c r="AI343" s="144">
        <v>0</v>
      </c>
      <c r="AJ343" s="144">
        <v>0</v>
      </c>
    </row>
    <row r="344" spans="1:36" s="357" customFormat="1" ht="16.350000000000001" customHeight="1">
      <c r="A344" s="311" t="s">
        <v>672</v>
      </c>
      <c r="B344" s="358"/>
      <c r="C344" s="324" t="s">
        <v>786</v>
      </c>
      <c r="D344" s="280">
        <f>'[6]마을별 용수수요량'!D344</f>
        <v>0</v>
      </c>
      <c r="E344" s="280">
        <f>'[6]마을별 용수수요량'!E344</f>
        <v>0</v>
      </c>
      <c r="F344" s="280"/>
      <c r="G344" s="280"/>
      <c r="H344" s="280">
        <v>57</v>
      </c>
      <c r="I344" s="280">
        <v>98</v>
      </c>
      <c r="J344" s="280">
        <f t="shared" si="446"/>
        <v>57</v>
      </c>
      <c r="K344" s="280">
        <f t="shared" si="490"/>
        <v>99</v>
      </c>
      <c r="L344" s="281" t="s">
        <v>804</v>
      </c>
      <c r="M344" s="281" t="s">
        <v>750</v>
      </c>
      <c r="N344" s="281" t="s">
        <v>748</v>
      </c>
      <c r="O344" s="278" t="s">
        <v>1403</v>
      </c>
      <c r="P344" s="282">
        <v>2020</v>
      </c>
      <c r="Q344" s="283" t="s">
        <v>807</v>
      </c>
      <c r="R344" s="283" t="s">
        <v>1465</v>
      </c>
      <c r="S344" s="283" t="s">
        <v>804</v>
      </c>
      <c r="T344" s="283" t="str">
        <f t="shared" si="499"/>
        <v>지방</v>
      </c>
      <c r="U344" s="283" t="str">
        <f t="shared" si="499"/>
        <v>지방</v>
      </c>
      <c r="V344" s="149">
        <f t="shared" si="503"/>
        <v>99</v>
      </c>
      <c r="W344" s="149">
        <f t="shared" si="504"/>
        <v>95</v>
      </c>
      <c r="X344" s="149">
        <f t="shared" si="505"/>
        <v>95</v>
      </c>
      <c r="Y344" s="149">
        <f t="shared" si="506"/>
        <v>94</v>
      </c>
      <c r="Z344" s="284">
        <f t="shared" si="507"/>
        <v>94</v>
      </c>
      <c r="AA344" s="144">
        <f t="shared" si="501"/>
        <v>99</v>
      </c>
      <c r="AB344" s="285">
        <f t="shared" si="493"/>
        <v>95</v>
      </c>
      <c r="AC344" s="285">
        <f t="shared" si="493"/>
        <v>95</v>
      </c>
      <c r="AD344" s="285">
        <f t="shared" si="493"/>
        <v>94</v>
      </c>
      <c r="AE344" s="144">
        <f t="shared" si="493"/>
        <v>94</v>
      </c>
      <c r="AF344" s="144">
        <v>0</v>
      </c>
      <c r="AG344" s="144">
        <v>0</v>
      </c>
      <c r="AH344" s="144">
        <v>0</v>
      </c>
      <c r="AI344" s="144">
        <v>0</v>
      </c>
      <c r="AJ344" s="144">
        <v>0</v>
      </c>
    </row>
    <row r="345" spans="1:36" s="357" customFormat="1" ht="16.350000000000001" customHeight="1">
      <c r="A345" s="311" t="s">
        <v>672</v>
      </c>
      <c r="B345" s="359"/>
      <c r="C345" s="324" t="s">
        <v>783</v>
      </c>
      <c r="D345" s="280">
        <f>'[6]마을별 용수수요량'!D345</f>
        <v>0</v>
      </c>
      <c r="E345" s="280">
        <f>'[6]마을별 용수수요량'!E345</f>
        <v>0</v>
      </c>
      <c r="F345" s="280"/>
      <c r="G345" s="280"/>
      <c r="H345" s="280">
        <v>21</v>
      </c>
      <c r="I345" s="280">
        <v>40</v>
      </c>
      <c r="J345" s="280">
        <f t="shared" si="446"/>
        <v>21</v>
      </c>
      <c r="K345" s="280">
        <f>ROUND($K$324*I345/$I$324,0)</f>
        <v>40</v>
      </c>
      <c r="L345" s="281" t="s">
        <v>804</v>
      </c>
      <c r="M345" s="281" t="s">
        <v>750</v>
      </c>
      <c r="N345" s="281" t="s">
        <v>748</v>
      </c>
      <c r="O345" s="278" t="s">
        <v>1395</v>
      </c>
      <c r="P345" s="282">
        <v>2020</v>
      </c>
      <c r="Q345" s="283" t="s">
        <v>808</v>
      </c>
      <c r="R345" s="283" t="s">
        <v>1465</v>
      </c>
      <c r="S345" s="283" t="s">
        <v>804</v>
      </c>
      <c r="T345" s="283" t="str">
        <f t="shared" si="499"/>
        <v>지방</v>
      </c>
      <c r="U345" s="283" t="str">
        <f t="shared" si="499"/>
        <v>지방</v>
      </c>
      <c r="V345" s="149">
        <f t="shared" si="503"/>
        <v>40</v>
      </c>
      <c r="W345" s="149">
        <f t="shared" si="504"/>
        <v>38</v>
      </c>
      <c r="X345" s="149">
        <f t="shared" si="505"/>
        <v>38</v>
      </c>
      <c r="Y345" s="149">
        <f t="shared" si="506"/>
        <v>38</v>
      </c>
      <c r="Z345" s="284">
        <f t="shared" si="507"/>
        <v>38</v>
      </c>
      <c r="AA345" s="144">
        <f t="shared" si="501"/>
        <v>40</v>
      </c>
      <c r="AB345" s="285">
        <f t="shared" ref="AB345:AE364" si="508">ROUND(AB$324*$AA345/$AA$324,0)</f>
        <v>38</v>
      </c>
      <c r="AC345" s="285">
        <f t="shared" si="508"/>
        <v>38</v>
      </c>
      <c r="AD345" s="285">
        <f t="shared" si="508"/>
        <v>38</v>
      </c>
      <c r="AE345" s="144">
        <f t="shared" si="508"/>
        <v>38</v>
      </c>
      <c r="AF345" s="144">
        <v>0</v>
      </c>
      <c r="AG345" s="144">
        <v>0</v>
      </c>
      <c r="AH345" s="144">
        <v>0</v>
      </c>
      <c r="AI345" s="144">
        <v>0</v>
      </c>
      <c r="AJ345" s="144">
        <v>0</v>
      </c>
    </row>
    <row r="346" spans="1:36" s="357" customFormat="1" ht="16.350000000000001" customHeight="1">
      <c r="A346" s="311" t="s">
        <v>672</v>
      </c>
      <c r="B346" s="326" t="s">
        <v>490</v>
      </c>
      <c r="C346" s="324" t="s">
        <v>784</v>
      </c>
      <c r="D346" s="280">
        <f>'[6]마을별 용수수요량'!D346</f>
        <v>0</v>
      </c>
      <c r="E346" s="280">
        <f>'[6]마을별 용수수요량'!E346</f>
        <v>0</v>
      </c>
      <c r="F346" s="280"/>
      <c r="G346" s="280"/>
      <c r="H346" s="280">
        <v>49</v>
      </c>
      <c r="I346" s="280">
        <v>85</v>
      </c>
      <c r="J346" s="280">
        <f t="shared" si="446"/>
        <v>49</v>
      </c>
      <c r="K346" s="280">
        <f t="shared" ref="K346:K376" si="509">ROUND($K$324*I346/$I$324,0)</f>
        <v>86</v>
      </c>
      <c r="L346" s="281" t="s">
        <v>804</v>
      </c>
      <c r="M346" s="281" t="s">
        <v>750</v>
      </c>
      <c r="N346" s="281" t="s">
        <v>748</v>
      </c>
      <c r="O346" s="278" t="s">
        <v>1395</v>
      </c>
      <c r="P346" s="282">
        <v>2020</v>
      </c>
      <c r="Q346" s="283" t="s">
        <v>754</v>
      </c>
      <c r="R346" s="283" t="s">
        <v>1465</v>
      </c>
      <c r="S346" s="283" t="s">
        <v>804</v>
      </c>
      <c r="T346" s="283" t="str">
        <f t="shared" si="499"/>
        <v>지방</v>
      </c>
      <c r="U346" s="283" t="str">
        <f t="shared" si="499"/>
        <v>지방</v>
      </c>
      <c r="V346" s="149">
        <f t="shared" si="503"/>
        <v>86</v>
      </c>
      <c r="W346" s="149">
        <f t="shared" si="504"/>
        <v>83</v>
      </c>
      <c r="X346" s="149">
        <f t="shared" si="505"/>
        <v>82</v>
      </c>
      <c r="Y346" s="149">
        <f t="shared" si="506"/>
        <v>82</v>
      </c>
      <c r="Z346" s="284">
        <f t="shared" si="507"/>
        <v>81</v>
      </c>
      <c r="AA346" s="144">
        <f t="shared" si="501"/>
        <v>86</v>
      </c>
      <c r="AB346" s="285">
        <f t="shared" si="508"/>
        <v>83</v>
      </c>
      <c r="AC346" s="285">
        <f t="shared" si="508"/>
        <v>82</v>
      </c>
      <c r="AD346" s="285">
        <f t="shared" si="508"/>
        <v>82</v>
      </c>
      <c r="AE346" s="144">
        <f t="shared" si="508"/>
        <v>81</v>
      </c>
      <c r="AF346" s="144">
        <v>0</v>
      </c>
      <c r="AG346" s="144">
        <v>0</v>
      </c>
      <c r="AH346" s="144">
        <v>0</v>
      </c>
      <c r="AI346" s="144">
        <v>0</v>
      </c>
      <c r="AJ346" s="144">
        <v>0</v>
      </c>
    </row>
    <row r="347" spans="1:36" s="357" customFormat="1" ht="16.350000000000001" customHeight="1">
      <c r="A347" s="311" t="s">
        <v>672</v>
      </c>
      <c r="B347" s="358"/>
      <c r="C347" s="324" t="s">
        <v>491</v>
      </c>
      <c r="D347" s="280">
        <f>'[6]마을별 용수수요량'!D347</f>
        <v>0</v>
      </c>
      <c r="E347" s="280">
        <f>'[6]마을별 용수수요량'!E347</f>
        <v>0</v>
      </c>
      <c r="F347" s="280"/>
      <c r="G347" s="280"/>
      <c r="H347" s="280">
        <v>22</v>
      </c>
      <c r="I347" s="280">
        <v>45</v>
      </c>
      <c r="J347" s="280">
        <f t="shared" ref="J347:J377" si="510">H347</f>
        <v>22</v>
      </c>
      <c r="K347" s="280">
        <f t="shared" si="509"/>
        <v>45</v>
      </c>
      <c r="L347" s="281" t="s">
        <v>804</v>
      </c>
      <c r="M347" s="281" t="s">
        <v>750</v>
      </c>
      <c r="N347" s="281" t="s">
        <v>748</v>
      </c>
      <c r="O347" s="278" t="s">
        <v>1395</v>
      </c>
      <c r="P347" s="282">
        <v>2020</v>
      </c>
      <c r="Q347" s="283" t="s">
        <v>754</v>
      </c>
      <c r="R347" s="283" t="s">
        <v>1465</v>
      </c>
      <c r="S347" s="283" t="s">
        <v>804</v>
      </c>
      <c r="T347" s="283" t="str">
        <f t="shared" si="499"/>
        <v>지방</v>
      </c>
      <c r="U347" s="283" t="str">
        <f t="shared" si="499"/>
        <v>지방</v>
      </c>
      <c r="V347" s="149">
        <f t="shared" si="503"/>
        <v>45</v>
      </c>
      <c r="W347" s="149">
        <f t="shared" si="504"/>
        <v>43</v>
      </c>
      <c r="X347" s="149">
        <f t="shared" si="505"/>
        <v>43</v>
      </c>
      <c r="Y347" s="149">
        <f t="shared" si="506"/>
        <v>43</v>
      </c>
      <c r="Z347" s="284">
        <f t="shared" si="507"/>
        <v>43</v>
      </c>
      <c r="AA347" s="144">
        <f t="shared" si="501"/>
        <v>45</v>
      </c>
      <c r="AB347" s="285">
        <f t="shared" si="508"/>
        <v>43</v>
      </c>
      <c r="AC347" s="285">
        <f t="shared" si="508"/>
        <v>43</v>
      </c>
      <c r="AD347" s="285">
        <f t="shared" si="508"/>
        <v>43</v>
      </c>
      <c r="AE347" s="144">
        <f t="shared" si="508"/>
        <v>43</v>
      </c>
      <c r="AF347" s="144">
        <v>0</v>
      </c>
      <c r="AG347" s="144">
        <v>0</v>
      </c>
      <c r="AH347" s="144">
        <v>0</v>
      </c>
      <c r="AI347" s="144">
        <v>0</v>
      </c>
      <c r="AJ347" s="144">
        <v>0</v>
      </c>
    </row>
    <row r="348" spans="1:36" s="357" customFormat="1" ht="16.350000000000001" customHeight="1">
      <c r="A348" s="311" t="s">
        <v>672</v>
      </c>
      <c r="B348" s="359"/>
      <c r="C348" s="324" t="s">
        <v>492</v>
      </c>
      <c r="D348" s="280">
        <f>'[6]마을별 용수수요량'!D348</f>
        <v>0</v>
      </c>
      <c r="E348" s="280">
        <f>'[6]마을별 용수수요량'!E348</f>
        <v>0</v>
      </c>
      <c r="F348" s="280"/>
      <c r="G348" s="280"/>
      <c r="H348" s="280">
        <v>10</v>
      </c>
      <c r="I348" s="280">
        <v>20</v>
      </c>
      <c r="J348" s="280">
        <f t="shared" si="510"/>
        <v>10</v>
      </c>
      <c r="K348" s="280">
        <f t="shared" si="509"/>
        <v>20</v>
      </c>
      <c r="L348" s="281" t="s">
        <v>804</v>
      </c>
      <c r="M348" s="281" t="s">
        <v>750</v>
      </c>
      <c r="N348" s="281" t="s">
        <v>748</v>
      </c>
      <c r="O348" s="278" t="s">
        <v>1395</v>
      </c>
      <c r="P348" s="282">
        <v>2020</v>
      </c>
      <c r="Q348" s="283" t="s">
        <v>1248</v>
      </c>
      <c r="R348" s="283" t="s">
        <v>1464</v>
      </c>
      <c r="S348" s="283" t="s">
        <v>1247</v>
      </c>
      <c r="T348" s="283" t="str">
        <f t="shared" ref="T348:U348" si="511">S348</f>
        <v>지방</v>
      </c>
      <c r="U348" s="283" t="str">
        <f t="shared" si="511"/>
        <v>지방</v>
      </c>
      <c r="V348" s="149">
        <f t="shared" si="503"/>
        <v>20</v>
      </c>
      <c r="W348" s="149">
        <f t="shared" si="504"/>
        <v>19</v>
      </c>
      <c r="X348" s="149">
        <f t="shared" si="505"/>
        <v>19</v>
      </c>
      <c r="Y348" s="149">
        <f t="shared" si="506"/>
        <v>19</v>
      </c>
      <c r="Z348" s="284">
        <f t="shared" si="507"/>
        <v>19</v>
      </c>
      <c r="AA348" s="144">
        <f t="shared" si="501"/>
        <v>20</v>
      </c>
      <c r="AB348" s="285">
        <f t="shared" si="508"/>
        <v>19</v>
      </c>
      <c r="AC348" s="285">
        <f t="shared" si="508"/>
        <v>19</v>
      </c>
      <c r="AD348" s="285">
        <f t="shared" si="508"/>
        <v>19</v>
      </c>
      <c r="AE348" s="144">
        <f t="shared" si="508"/>
        <v>19</v>
      </c>
      <c r="AF348" s="144">
        <v>0</v>
      </c>
      <c r="AG348" s="144">
        <v>0</v>
      </c>
      <c r="AH348" s="144">
        <v>0</v>
      </c>
      <c r="AI348" s="144">
        <v>0</v>
      </c>
      <c r="AJ348" s="144">
        <v>0</v>
      </c>
    </row>
    <row r="349" spans="1:36" s="11" customFormat="1" ht="16.350000000000001" customHeight="1">
      <c r="A349" s="308" t="s">
        <v>672</v>
      </c>
      <c r="B349" s="247" t="s">
        <v>493</v>
      </c>
      <c r="C349" s="57" t="s">
        <v>494</v>
      </c>
      <c r="D349" s="53">
        <f>'[6]마을별 용수수요량'!D349</f>
        <v>0</v>
      </c>
      <c r="E349" s="53">
        <f>'[6]마을별 용수수요량'!E349</f>
        <v>0</v>
      </c>
      <c r="F349" s="53"/>
      <c r="G349" s="53"/>
      <c r="H349" s="53">
        <v>21</v>
      </c>
      <c r="I349" s="53">
        <v>42</v>
      </c>
      <c r="J349" s="53">
        <f t="shared" si="510"/>
        <v>21</v>
      </c>
      <c r="K349" s="53">
        <f t="shared" si="509"/>
        <v>42</v>
      </c>
      <c r="L349" s="54" t="s">
        <v>1249</v>
      </c>
      <c r="M349" s="54" t="s">
        <v>1249</v>
      </c>
      <c r="N349" s="54" t="s">
        <v>1249</v>
      </c>
      <c r="O349" s="278"/>
      <c r="P349" s="55">
        <v>2015</v>
      </c>
      <c r="Q349" s="163" t="s">
        <v>808</v>
      </c>
      <c r="R349" s="163" t="s">
        <v>808</v>
      </c>
      <c r="S349" s="163" t="str">
        <f>R349</f>
        <v>소규모</v>
      </c>
      <c r="T349" s="163" t="str">
        <f t="shared" si="499"/>
        <v>소규모</v>
      </c>
      <c r="U349" s="163" t="str">
        <f t="shared" si="499"/>
        <v>소규모</v>
      </c>
      <c r="V349" s="135">
        <f t="shared" si="503"/>
        <v>42</v>
      </c>
      <c r="W349" s="135">
        <f t="shared" si="504"/>
        <v>40</v>
      </c>
      <c r="X349" s="135">
        <f t="shared" si="505"/>
        <v>40</v>
      </c>
      <c r="Y349" s="135">
        <f t="shared" si="506"/>
        <v>40</v>
      </c>
      <c r="Z349" s="136">
        <f t="shared" si="507"/>
        <v>40</v>
      </c>
      <c r="AA349" s="144">
        <f t="shared" si="501"/>
        <v>42</v>
      </c>
      <c r="AB349" s="145">
        <f t="shared" si="508"/>
        <v>40</v>
      </c>
      <c r="AC349" s="145">
        <f t="shared" si="508"/>
        <v>40</v>
      </c>
      <c r="AD349" s="145">
        <f t="shared" si="508"/>
        <v>40</v>
      </c>
      <c r="AE349" s="144">
        <f t="shared" si="508"/>
        <v>40</v>
      </c>
      <c r="AF349" s="144">
        <v>0</v>
      </c>
      <c r="AG349" s="144">
        <v>0</v>
      </c>
      <c r="AH349" s="144">
        <v>0</v>
      </c>
      <c r="AI349" s="144">
        <v>0</v>
      </c>
      <c r="AJ349" s="144">
        <v>0</v>
      </c>
    </row>
    <row r="350" spans="1:36" s="11" customFormat="1" ht="16.350000000000001" customHeight="1">
      <c r="A350" s="308" t="s">
        <v>672</v>
      </c>
      <c r="B350" s="333"/>
      <c r="C350" s="57" t="s">
        <v>495</v>
      </c>
      <c r="D350" s="53">
        <f>'[6]마을별 용수수요량'!D350</f>
        <v>0</v>
      </c>
      <c r="E350" s="53">
        <f>'[6]마을별 용수수요량'!E350</f>
        <v>0</v>
      </c>
      <c r="F350" s="53"/>
      <c r="G350" s="53"/>
      <c r="H350" s="53">
        <v>16</v>
      </c>
      <c r="I350" s="53">
        <v>45</v>
      </c>
      <c r="J350" s="53">
        <f t="shared" si="510"/>
        <v>16</v>
      </c>
      <c r="K350" s="53">
        <f t="shared" si="509"/>
        <v>45</v>
      </c>
      <c r="L350" s="54" t="s">
        <v>804</v>
      </c>
      <c r="M350" s="54" t="s">
        <v>750</v>
      </c>
      <c r="N350" s="54" t="s">
        <v>748</v>
      </c>
      <c r="O350" s="278" t="s">
        <v>1403</v>
      </c>
      <c r="P350" s="55">
        <v>2030</v>
      </c>
      <c r="Q350" s="163" t="s">
        <v>808</v>
      </c>
      <c r="R350" s="163" t="s">
        <v>808</v>
      </c>
      <c r="S350" s="163" t="s">
        <v>808</v>
      </c>
      <c r="T350" s="163" t="s">
        <v>1247</v>
      </c>
      <c r="U350" s="163" t="str">
        <f t="shared" si="499"/>
        <v>지방</v>
      </c>
      <c r="V350" s="135">
        <f t="shared" si="503"/>
        <v>45</v>
      </c>
      <c r="W350" s="135">
        <f t="shared" si="504"/>
        <v>43</v>
      </c>
      <c r="X350" s="135">
        <f t="shared" si="505"/>
        <v>43</v>
      </c>
      <c r="Y350" s="135">
        <f t="shared" si="506"/>
        <v>43</v>
      </c>
      <c r="Z350" s="136">
        <f t="shared" si="507"/>
        <v>43</v>
      </c>
      <c r="AA350" s="144">
        <f t="shared" si="501"/>
        <v>45</v>
      </c>
      <c r="AB350" s="145">
        <f t="shared" si="508"/>
        <v>43</v>
      </c>
      <c r="AC350" s="145">
        <f t="shared" si="508"/>
        <v>43</v>
      </c>
      <c r="AD350" s="145">
        <f t="shared" si="508"/>
        <v>43</v>
      </c>
      <c r="AE350" s="144">
        <f t="shared" si="508"/>
        <v>43</v>
      </c>
      <c r="AF350" s="144">
        <v>0</v>
      </c>
      <c r="AG350" s="144">
        <v>0</v>
      </c>
      <c r="AH350" s="144">
        <v>0</v>
      </c>
      <c r="AI350" s="144">
        <v>0</v>
      </c>
      <c r="AJ350" s="144">
        <v>0</v>
      </c>
    </row>
    <row r="351" spans="1:36" s="11" customFormat="1" ht="16.350000000000001" customHeight="1">
      <c r="A351" s="308" t="s">
        <v>672</v>
      </c>
      <c r="B351" s="247" t="s">
        <v>496</v>
      </c>
      <c r="C351" s="57" t="s">
        <v>497</v>
      </c>
      <c r="D351" s="53">
        <f>'[6]마을별 용수수요량'!D351</f>
        <v>0</v>
      </c>
      <c r="E351" s="53">
        <f>'[6]마을별 용수수요량'!E351</f>
        <v>0</v>
      </c>
      <c r="F351" s="53"/>
      <c r="G351" s="53"/>
      <c r="H351" s="53">
        <v>56</v>
      </c>
      <c r="I351" s="53">
        <v>99</v>
      </c>
      <c r="J351" s="53">
        <f t="shared" si="510"/>
        <v>56</v>
      </c>
      <c r="K351" s="53">
        <f t="shared" si="509"/>
        <v>100</v>
      </c>
      <c r="L351" s="54" t="s">
        <v>804</v>
      </c>
      <c r="M351" s="54" t="s">
        <v>750</v>
      </c>
      <c r="N351" s="54" t="s">
        <v>748</v>
      </c>
      <c r="O351" s="278" t="s">
        <v>1403</v>
      </c>
      <c r="P351" s="55">
        <v>2030</v>
      </c>
      <c r="Q351" s="163" t="s">
        <v>1249</v>
      </c>
      <c r="R351" s="163" t="s">
        <v>808</v>
      </c>
      <c r="S351" s="163" t="s">
        <v>808</v>
      </c>
      <c r="T351" s="163" t="s">
        <v>1247</v>
      </c>
      <c r="U351" s="163" t="str">
        <f t="shared" si="499"/>
        <v>지방</v>
      </c>
      <c r="V351" s="135">
        <f t="shared" si="503"/>
        <v>100</v>
      </c>
      <c r="W351" s="135">
        <f t="shared" si="504"/>
        <v>96</v>
      </c>
      <c r="X351" s="135">
        <f t="shared" si="505"/>
        <v>96</v>
      </c>
      <c r="Y351" s="135">
        <f t="shared" si="506"/>
        <v>95</v>
      </c>
      <c r="Z351" s="136">
        <f t="shared" si="507"/>
        <v>95</v>
      </c>
      <c r="AA351" s="144">
        <f t="shared" si="501"/>
        <v>100</v>
      </c>
      <c r="AB351" s="145">
        <f t="shared" si="508"/>
        <v>96</v>
      </c>
      <c r="AC351" s="145">
        <f t="shared" si="508"/>
        <v>96</v>
      </c>
      <c r="AD351" s="145">
        <f t="shared" si="508"/>
        <v>95</v>
      </c>
      <c r="AE351" s="144">
        <f t="shared" si="508"/>
        <v>95</v>
      </c>
      <c r="AF351" s="144">
        <v>0</v>
      </c>
      <c r="AG351" s="144">
        <v>0</v>
      </c>
      <c r="AH351" s="144">
        <v>0</v>
      </c>
      <c r="AI351" s="144">
        <v>0</v>
      </c>
      <c r="AJ351" s="144">
        <v>0</v>
      </c>
    </row>
    <row r="352" spans="1:36" s="11" customFormat="1" ht="16.350000000000001" customHeight="1">
      <c r="A352" s="308" t="s">
        <v>672</v>
      </c>
      <c r="B352" s="333"/>
      <c r="C352" s="57" t="s">
        <v>785</v>
      </c>
      <c r="D352" s="53">
        <f>'[6]마을별 용수수요량'!D352</f>
        <v>0</v>
      </c>
      <c r="E352" s="53">
        <f>'[6]마을별 용수수요량'!E352</f>
        <v>0</v>
      </c>
      <c r="F352" s="53"/>
      <c r="G352" s="53"/>
      <c r="H352" s="53">
        <v>27</v>
      </c>
      <c r="I352" s="53">
        <v>58</v>
      </c>
      <c r="J352" s="53">
        <f t="shared" si="510"/>
        <v>27</v>
      </c>
      <c r="K352" s="53">
        <f t="shared" si="509"/>
        <v>58</v>
      </c>
      <c r="L352" s="54" t="s">
        <v>804</v>
      </c>
      <c r="M352" s="54" t="s">
        <v>750</v>
      </c>
      <c r="N352" s="54" t="s">
        <v>748</v>
      </c>
      <c r="O352" s="278" t="s">
        <v>1403</v>
      </c>
      <c r="P352" s="55">
        <v>2030</v>
      </c>
      <c r="Q352" s="163" t="s">
        <v>754</v>
      </c>
      <c r="R352" s="163" t="s">
        <v>1250</v>
      </c>
      <c r="S352" s="163" t="s">
        <v>1250</v>
      </c>
      <c r="T352" s="163" t="s">
        <v>1247</v>
      </c>
      <c r="U352" s="163" t="str">
        <f t="shared" si="499"/>
        <v>지방</v>
      </c>
      <c r="V352" s="135">
        <f t="shared" si="503"/>
        <v>58</v>
      </c>
      <c r="W352" s="135">
        <f t="shared" si="504"/>
        <v>56</v>
      </c>
      <c r="X352" s="135">
        <f t="shared" si="505"/>
        <v>55</v>
      </c>
      <c r="Y352" s="135">
        <f t="shared" si="506"/>
        <v>55</v>
      </c>
      <c r="Z352" s="136">
        <f t="shared" si="507"/>
        <v>55</v>
      </c>
      <c r="AA352" s="144">
        <f t="shared" si="501"/>
        <v>58</v>
      </c>
      <c r="AB352" s="145">
        <f t="shared" si="508"/>
        <v>56</v>
      </c>
      <c r="AC352" s="145">
        <f t="shared" si="508"/>
        <v>55</v>
      </c>
      <c r="AD352" s="145">
        <f t="shared" si="508"/>
        <v>55</v>
      </c>
      <c r="AE352" s="144">
        <f t="shared" si="508"/>
        <v>55</v>
      </c>
      <c r="AF352" s="144">
        <v>0</v>
      </c>
      <c r="AG352" s="144">
        <v>0</v>
      </c>
      <c r="AH352" s="144">
        <v>0</v>
      </c>
      <c r="AI352" s="144">
        <v>0</v>
      </c>
      <c r="AJ352" s="144">
        <v>0</v>
      </c>
    </row>
    <row r="353" spans="1:36" s="11" customFormat="1" ht="16.350000000000001" customHeight="1">
      <c r="A353" s="308" t="s">
        <v>672</v>
      </c>
      <c r="B353" s="57" t="s">
        <v>498</v>
      </c>
      <c r="C353" s="57" t="s">
        <v>499</v>
      </c>
      <c r="D353" s="53">
        <f>'[6]마을별 용수수요량'!D353</f>
        <v>0</v>
      </c>
      <c r="E353" s="53">
        <f>'[6]마을별 용수수요량'!E353</f>
        <v>0</v>
      </c>
      <c r="F353" s="53"/>
      <c r="G353" s="53"/>
      <c r="H353" s="53">
        <v>47</v>
      </c>
      <c r="I353" s="53">
        <v>88</v>
      </c>
      <c r="J353" s="53">
        <f t="shared" si="510"/>
        <v>47</v>
      </c>
      <c r="K353" s="53">
        <f t="shared" si="509"/>
        <v>89</v>
      </c>
      <c r="L353" s="54" t="s">
        <v>804</v>
      </c>
      <c r="M353" s="54" t="s">
        <v>750</v>
      </c>
      <c r="N353" s="54" t="s">
        <v>748</v>
      </c>
      <c r="O353" s="278" t="s">
        <v>1403</v>
      </c>
      <c r="P353" s="55">
        <v>2025</v>
      </c>
      <c r="Q353" s="163" t="s">
        <v>1251</v>
      </c>
      <c r="R353" s="163" t="s">
        <v>1251</v>
      </c>
      <c r="S353" s="163" t="s">
        <v>804</v>
      </c>
      <c r="T353" s="163" t="str">
        <f t="shared" si="499"/>
        <v>지방</v>
      </c>
      <c r="U353" s="163" t="str">
        <f t="shared" si="499"/>
        <v>지방</v>
      </c>
      <c r="V353" s="135">
        <f t="shared" si="503"/>
        <v>89</v>
      </c>
      <c r="W353" s="135">
        <f t="shared" si="504"/>
        <v>85</v>
      </c>
      <c r="X353" s="135">
        <f t="shared" si="505"/>
        <v>85</v>
      </c>
      <c r="Y353" s="135">
        <f t="shared" si="506"/>
        <v>85</v>
      </c>
      <c r="Z353" s="136">
        <f t="shared" si="507"/>
        <v>84</v>
      </c>
      <c r="AA353" s="144">
        <f t="shared" si="501"/>
        <v>89</v>
      </c>
      <c r="AB353" s="145">
        <f t="shared" si="508"/>
        <v>85</v>
      </c>
      <c r="AC353" s="145">
        <f t="shared" si="508"/>
        <v>85</v>
      </c>
      <c r="AD353" s="145">
        <f t="shared" si="508"/>
        <v>85</v>
      </c>
      <c r="AE353" s="144">
        <f t="shared" si="508"/>
        <v>84</v>
      </c>
      <c r="AF353" s="144">
        <v>0</v>
      </c>
      <c r="AG353" s="144">
        <v>0</v>
      </c>
      <c r="AH353" s="144">
        <v>0</v>
      </c>
      <c r="AI353" s="144">
        <v>0</v>
      </c>
      <c r="AJ353" s="144">
        <v>0</v>
      </c>
    </row>
    <row r="354" spans="1:36" s="11" customFormat="1" ht="16.350000000000001" customHeight="1">
      <c r="A354" s="308" t="s">
        <v>672</v>
      </c>
      <c r="B354" s="57" t="s">
        <v>500</v>
      </c>
      <c r="C354" s="57" t="s">
        <v>421</v>
      </c>
      <c r="D354" s="53">
        <f>'[6]마을별 용수수요량'!D354</f>
        <v>0</v>
      </c>
      <c r="E354" s="53">
        <f>'[6]마을별 용수수요량'!E354</f>
        <v>0</v>
      </c>
      <c r="F354" s="53"/>
      <c r="G354" s="53"/>
      <c r="H354" s="53">
        <v>47</v>
      </c>
      <c r="I354" s="53">
        <v>98</v>
      </c>
      <c r="J354" s="53">
        <f t="shared" si="510"/>
        <v>47</v>
      </c>
      <c r="K354" s="53">
        <f t="shared" si="509"/>
        <v>99</v>
      </c>
      <c r="L354" s="54" t="s">
        <v>804</v>
      </c>
      <c r="M354" s="54" t="s">
        <v>750</v>
      </c>
      <c r="N354" s="54" t="s">
        <v>748</v>
      </c>
      <c r="O354" s="278" t="s">
        <v>1403</v>
      </c>
      <c r="P354" s="55">
        <v>2030</v>
      </c>
      <c r="Q354" s="163" t="s">
        <v>807</v>
      </c>
      <c r="R354" s="163" t="s">
        <v>1251</v>
      </c>
      <c r="S354" s="163" t="s">
        <v>1257</v>
      </c>
      <c r="T354" s="163" t="s">
        <v>1256</v>
      </c>
      <c r="U354" s="163" t="str">
        <f t="shared" si="499"/>
        <v>지방</v>
      </c>
      <c r="V354" s="135">
        <f t="shared" si="503"/>
        <v>99</v>
      </c>
      <c r="W354" s="135">
        <f t="shared" si="504"/>
        <v>95</v>
      </c>
      <c r="X354" s="135">
        <f t="shared" si="505"/>
        <v>95</v>
      </c>
      <c r="Y354" s="135">
        <f t="shared" si="506"/>
        <v>94</v>
      </c>
      <c r="Z354" s="136">
        <f t="shared" si="507"/>
        <v>94</v>
      </c>
      <c r="AA354" s="144">
        <f t="shared" si="501"/>
        <v>99</v>
      </c>
      <c r="AB354" s="145">
        <f t="shared" si="508"/>
        <v>95</v>
      </c>
      <c r="AC354" s="145">
        <f t="shared" si="508"/>
        <v>95</v>
      </c>
      <c r="AD354" s="145">
        <f t="shared" si="508"/>
        <v>94</v>
      </c>
      <c r="AE354" s="144">
        <f t="shared" si="508"/>
        <v>94</v>
      </c>
      <c r="AF354" s="144">
        <v>0</v>
      </c>
      <c r="AG354" s="144">
        <v>0</v>
      </c>
      <c r="AH354" s="144">
        <v>0</v>
      </c>
      <c r="AI354" s="144">
        <v>0</v>
      </c>
      <c r="AJ354" s="144">
        <v>0</v>
      </c>
    </row>
    <row r="355" spans="1:36" s="11" customFormat="1" ht="16.350000000000001" customHeight="1">
      <c r="A355" s="308" t="s">
        <v>672</v>
      </c>
      <c r="B355" s="57" t="s">
        <v>501</v>
      </c>
      <c r="C355" s="57" t="s">
        <v>502</v>
      </c>
      <c r="D355" s="53">
        <f>'[6]마을별 용수수요량'!D355</f>
        <v>0</v>
      </c>
      <c r="E355" s="53">
        <f>'[6]마을별 용수수요량'!E355</f>
        <v>0</v>
      </c>
      <c r="F355" s="53"/>
      <c r="G355" s="53"/>
      <c r="H355" s="53">
        <v>44</v>
      </c>
      <c r="I355" s="53">
        <v>80</v>
      </c>
      <c r="J355" s="53">
        <f t="shared" si="510"/>
        <v>44</v>
      </c>
      <c r="K355" s="53">
        <f t="shared" si="509"/>
        <v>81</v>
      </c>
      <c r="L355" s="54" t="s">
        <v>804</v>
      </c>
      <c r="M355" s="54" t="s">
        <v>750</v>
      </c>
      <c r="N355" s="54" t="s">
        <v>748</v>
      </c>
      <c r="O355" s="278" t="s">
        <v>1403</v>
      </c>
      <c r="P355" s="55">
        <v>2030</v>
      </c>
      <c r="Q355" s="163" t="s">
        <v>754</v>
      </c>
      <c r="R355" s="163" t="s">
        <v>808</v>
      </c>
      <c r="S355" s="163" t="s">
        <v>1253</v>
      </c>
      <c r="T355" s="163" t="s">
        <v>1256</v>
      </c>
      <c r="U355" s="163" t="str">
        <f t="shared" si="499"/>
        <v>지방</v>
      </c>
      <c r="V355" s="135">
        <f t="shared" si="503"/>
        <v>81</v>
      </c>
      <c r="W355" s="135">
        <f t="shared" si="504"/>
        <v>78</v>
      </c>
      <c r="X355" s="135">
        <f t="shared" si="505"/>
        <v>77</v>
      </c>
      <c r="Y355" s="135">
        <f t="shared" si="506"/>
        <v>77</v>
      </c>
      <c r="Z355" s="136">
        <f t="shared" si="507"/>
        <v>77</v>
      </c>
      <c r="AA355" s="144">
        <f t="shared" si="501"/>
        <v>81</v>
      </c>
      <c r="AB355" s="145">
        <f t="shared" si="508"/>
        <v>78</v>
      </c>
      <c r="AC355" s="145">
        <f t="shared" si="508"/>
        <v>77</v>
      </c>
      <c r="AD355" s="145">
        <f t="shared" si="508"/>
        <v>77</v>
      </c>
      <c r="AE355" s="144">
        <f t="shared" si="508"/>
        <v>77</v>
      </c>
      <c r="AF355" s="144">
        <v>0</v>
      </c>
      <c r="AG355" s="144">
        <v>0</v>
      </c>
      <c r="AH355" s="144">
        <v>0</v>
      </c>
      <c r="AI355" s="144">
        <v>0</v>
      </c>
      <c r="AJ355" s="144">
        <v>0</v>
      </c>
    </row>
    <row r="356" spans="1:36" s="11" customFormat="1" ht="16.350000000000001" customHeight="1">
      <c r="A356" s="308" t="s">
        <v>672</v>
      </c>
      <c r="B356" s="247" t="s">
        <v>503</v>
      </c>
      <c r="C356" s="57" t="s">
        <v>504</v>
      </c>
      <c r="D356" s="53">
        <f>'[6]마을별 용수수요량'!D356</f>
        <v>0</v>
      </c>
      <c r="E356" s="53">
        <f>'[6]마을별 용수수요량'!E356</f>
        <v>0</v>
      </c>
      <c r="F356" s="53"/>
      <c r="G356" s="53"/>
      <c r="H356" s="53">
        <v>21</v>
      </c>
      <c r="I356" s="53">
        <v>38</v>
      </c>
      <c r="J356" s="53">
        <f t="shared" si="510"/>
        <v>21</v>
      </c>
      <c r="K356" s="53">
        <f t="shared" si="509"/>
        <v>38</v>
      </c>
      <c r="L356" s="54" t="s">
        <v>1249</v>
      </c>
      <c r="M356" s="54" t="s">
        <v>1249</v>
      </c>
      <c r="N356" s="54" t="s">
        <v>1249</v>
      </c>
      <c r="O356" s="278"/>
      <c r="P356" s="55">
        <v>2015</v>
      </c>
      <c r="Q356" s="163" t="s">
        <v>1249</v>
      </c>
      <c r="R356" s="163" t="s">
        <v>808</v>
      </c>
      <c r="S356" s="163" t="str">
        <f>R356</f>
        <v>소규모</v>
      </c>
      <c r="T356" s="163" t="str">
        <f t="shared" si="499"/>
        <v>소규모</v>
      </c>
      <c r="U356" s="163" t="str">
        <f t="shared" si="499"/>
        <v>소규모</v>
      </c>
      <c r="V356" s="135">
        <f t="shared" si="503"/>
        <v>38</v>
      </c>
      <c r="W356" s="135">
        <f t="shared" si="504"/>
        <v>36</v>
      </c>
      <c r="X356" s="135">
        <f t="shared" si="505"/>
        <v>36</v>
      </c>
      <c r="Y356" s="135">
        <f t="shared" si="506"/>
        <v>36</v>
      </c>
      <c r="Z356" s="136">
        <f t="shared" si="507"/>
        <v>36</v>
      </c>
      <c r="AA356" s="144">
        <f t="shared" si="501"/>
        <v>38</v>
      </c>
      <c r="AB356" s="145">
        <f t="shared" si="508"/>
        <v>36</v>
      </c>
      <c r="AC356" s="145">
        <f t="shared" si="508"/>
        <v>36</v>
      </c>
      <c r="AD356" s="145">
        <f t="shared" si="508"/>
        <v>36</v>
      </c>
      <c r="AE356" s="144">
        <f t="shared" si="508"/>
        <v>36</v>
      </c>
      <c r="AF356" s="144">
        <v>0</v>
      </c>
      <c r="AG356" s="144">
        <v>0</v>
      </c>
      <c r="AH356" s="144">
        <v>0</v>
      </c>
      <c r="AI356" s="144">
        <v>0</v>
      </c>
      <c r="AJ356" s="144">
        <v>0</v>
      </c>
    </row>
    <row r="357" spans="1:36" s="11" customFormat="1" ht="16.350000000000001" customHeight="1">
      <c r="A357" s="308" t="s">
        <v>672</v>
      </c>
      <c r="B357" s="334"/>
      <c r="C357" s="57" t="s">
        <v>505</v>
      </c>
      <c r="D357" s="53">
        <f>'[6]마을별 용수수요량'!D357</f>
        <v>0</v>
      </c>
      <c r="E357" s="53">
        <f>'[6]마을별 용수수요량'!E357</f>
        <v>0</v>
      </c>
      <c r="F357" s="53"/>
      <c r="G357" s="53"/>
      <c r="H357" s="53">
        <v>15</v>
      </c>
      <c r="I357" s="53">
        <v>30</v>
      </c>
      <c r="J357" s="53">
        <f t="shared" si="510"/>
        <v>15</v>
      </c>
      <c r="K357" s="53">
        <f t="shared" si="509"/>
        <v>30</v>
      </c>
      <c r="L357" s="54" t="s">
        <v>1249</v>
      </c>
      <c r="M357" s="54" t="s">
        <v>1249</v>
      </c>
      <c r="N357" s="54" t="s">
        <v>1249</v>
      </c>
      <c r="O357" s="278"/>
      <c r="P357" s="55">
        <v>2015</v>
      </c>
      <c r="Q357" s="163" t="s">
        <v>1249</v>
      </c>
      <c r="R357" s="163" t="s">
        <v>808</v>
      </c>
      <c r="S357" s="163" t="str">
        <f>R357</f>
        <v>소규모</v>
      </c>
      <c r="T357" s="163" t="str">
        <f t="shared" si="499"/>
        <v>소규모</v>
      </c>
      <c r="U357" s="163" t="str">
        <f t="shared" si="499"/>
        <v>소규모</v>
      </c>
      <c r="V357" s="135">
        <f t="shared" si="503"/>
        <v>30</v>
      </c>
      <c r="W357" s="135">
        <f t="shared" si="504"/>
        <v>29</v>
      </c>
      <c r="X357" s="135">
        <f t="shared" si="505"/>
        <v>29</v>
      </c>
      <c r="Y357" s="135">
        <f t="shared" si="506"/>
        <v>29</v>
      </c>
      <c r="Z357" s="136">
        <f t="shared" si="507"/>
        <v>28</v>
      </c>
      <c r="AA357" s="144">
        <f t="shared" si="501"/>
        <v>30</v>
      </c>
      <c r="AB357" s="145">
        <f t="shared" si="508"/>
        <v>29</v>
      </c>
      <c r="AC357" s="145">
        <f t="shared" si="508"/>
        <v>29</v>
      </c>
      <c r="AD357" s="145">
        <f t="shared" si="508"/>
        <v>29</v>
      </c>
      <c r="AE357" s="144">
        <f t="shared" si="508"/>
        <v>28</v>
      </c>
      <c r="AF357" s="144">
        <v>0</v>
      </c>
      <c r="AG357" s="144">
        <v>0</v>
      </c>
      <c r="AH357" s="144">
        <v>0</v>
      </c>
      <c r="AI357" s="144">
        <v>0</v>
      </c>
      <c r="AJ357" s="144">
        <v>0</v>
      </c>
    </row>
    <row r="358" spans="1:36" s="11" customFormat="1" ht="16.350000000000001" customHeight="1">
      <c r="A358" s="308" t="s">
        <v>672</v>
      </c>
      <c r="B358" s="333"/>
      <c r="C358" s="57" t="s">
        <v>506</v>
      </c>
      <c r="D358" s="53">
        <f>'[6]마을별 용수수요량'!D358</f>
        <v>0</v>
      </c>
      <c r="E358" s="53">
        <f>'[6]마을별 용수수요량'!E358</f>
        <v>0</v>
      </c>
      <c r="F358" s="53"/>
      <c r="G358" s="53"/>
      <c r="H358" s="53">
        <v>24</v>
      </c>
      <c r="I358" s="53">
        <v>50</v>
      </c>
      <c r="J358" s="53">
        <f t="shared" si="510"/>
        <v>24</v>
      </c>
      <c r="K358" s="53">
        <f t="shared" si="509"/>
        <v>50</v>
      </c>
      <c r="L358" s="54" t="s">
        <v>1249</v>
      </c>
      <c r="M358" s="54" t="s">
        <v>1249</v>
      </c>
      <c r="N358" s="54" t="s">
        <v>1249</v>
      </c>
      <c r="O358" s="278"/>
      <c r="P358" s="55">
        <v>2015</v>
      </c>
      <c r="Q358" s="163" t="s">
        <v>808</v>
      </c>
      <c r="R358" s="163" t="s">
        <v>808</v>
      </c>
      <c r="S358" s="163" t="str">
        <f>R358</f>
        <v>소규모</v>
      </c>
      <c r="T358" s="163" t="str">
        <f t="shared" si="499"/>
        <v>소규모</v>
      </c>
      <c r="U358" s="163" t="str">
        <f t="shared" si="499"/>
        <v>소규모</v>
      </c>
      <c r="V358" s="135">
        <f t="shared" si="503"/>
        <v>50</v>
      </c>
      <c r="W358" s="135">
        <f t="shared" si="504"/>
        <v>48</v>
      </c>
      <c r="X358" s="135">
        <f t="shared" si="505"/>
        <v>48</v>
      </c>
      <c r="Y358" s="135">
        <f t="shared" si="506"/>
        <v>48</v>
      </c>
      <c r="Z358" s="136">
        <f t="shared" si="507"/>
        <v>47</v>
      </c>
      <c r="AA358" s="144">
        <f t="shared" si="501"/>
        <v>50</v>
      </c>
      <c r="AB358" s="145">
        <f t="shared" si="508"/>
        <v>48</v>
      </c>
      <c r="AC358" s="145">
        <f t="shared" si="508"/>
        <v>48</v>
      </c>
      <c r="AD358" s="145">
        <f t="shared" si="508"/>
        <v>48</v>
      </c>
      <c r="AE358" s="144">
        <f t="shared" si="508"/>
        <v>47</v>
      </c>
      <c r="AF358" s="144">
        <v>0</v>
      </c>
      <c r="AG358" s="144">
        <v>0</v>
      </c>
      <c r="AH358" s="144">
        <v>0</v>
      </c>
      <c r="AI358" s="144">
        <v>0</v>
      </c>
      <c r="AJ358" s="144">
        <v>0</v>
      </c>
    </row>
    <row r="359" spans="1:36" s="11" customFormat="1" ht="16.350000000000001" customHeight="1">
      <c r="A359" s="308" t="s">
        <v>672</v>
      </c>
      <c r="B359" s="247" t="s">
        <v>507</v>
      </c>
      <c r="C359" s="76" t="s">
        <v>985</v>
      </c>
      <c r="D359" s="53">
        <f>'[6]마을별 용수수요량'!D359</f>
        <v>0</v>
      </c>
      <c r="E359" s="53">
        <f>'[6]마을별 용수수요량'!E359</f>
        <v>0</v>
      </c>
      <c r="F359" s="53"/>
      <c r="G359" s="53"/>
      <c r="H359" s="53">
        <v>57</v>
      </c>
      <c r="I359" s="53">
        <v>80</v>
      </c>
      <c r="J359" s="53">
        <f t="shared" si="510"/>
        <v>57</v>
      </c>
      <c r="K359" s="53">
        <f t="shared" si="509"/>
        <v>81</v>
      </c>
      <c r="L359" s="54" t="s">
        <v>1249</v>
      </c>
      <c r="M359" s="54" t="s">
        <v>1249</v>
      </c>
      <c r="N359" s="54" t="s">
        <v>1249</v>
      </c>
      <c r="O359" s="278"/>
      <c r="P359" s="55">
        <v>2015</v>
      </c>
      <c r="Q359" s="163" t="s">
        <v>1249</v>
      </c>
      <c r="R359" s="163" t="s">
        <v>808</v>
      </c>
      <c r="S359" s="163" t="str">
        <f>R359</f>
        <v>소규모</v>
      </c>
      <c r="T359" s="163" t="str">
        <f t="shared" si="499"/>
        <v>소규모</v>
      </c>
      <c r="U359" s="163" t="str">
        <f t="shared" si="499"/>
        <v>소규모</v>
      </c>
      <c r="V359" s="135">
        <f t="shared" si="503"/>
        <v>81</v>
      </c>
      <c r="W359" s="135">
        <f t="shared" si="504"/>
        <v>78</v>
      </c>
      <c r="X359" s="135">
        <f t="shared" si="505"/>
        <v>77</v>
      </c>
      <c r="Y359" s="135">
        <f t="shared" si="506"/>
        <v>77</v>
      </c>
      <c r="Z359" s="136">
        <f t="shared" si="507"/>
        <v>77</v>
      </c>
      <c r="AA359" s="144">
        <f t="shared" si="501"/>
        <v>81</v>
      </c>
      <c r="AB359" s="145">
        <f t="shared" si="508"/>
        <v>78</v>
      </c>
      <c r="AC359" s="145">
        <f t="shared" si="508"/>
        <v>77</v>
      </c>
      <c r="AD359" s="145">
        <f t="shared" si="508"/>
        <v>77</v>
      </c>
      <c r="AE359" s="144">
        <f t="shared" si="508"/>
        <v>77</v>
      </c>
      <c r="AF359" s="144">
        <v>0</v>
      </c>
      <c r="AG359" s="144">
        <v>0</v>
      </c>
      <c r="AH359" s="144">
        <v>0</v>
      </c>
      <c r="AI359" s="144">
        <v>0</v>
      </c>
      <c r="AJ359" s="144">
        <v>0</v>
      </c>
    </row>
    <row r="360" spans="1:36" s="11" customFormat="1" ht="16.350000000000001" customHeight="1">
      <c r="A360" s="308" t="s">
        <v>672</v>
      </c>
      <c r="B360" s="333"/>
      <c r="C360" s="57" t="s">
        <v>508</v>
      </c>
      <c r="D360" s="53">
        <f>'[6]마을별 용수수요량'!D360</f>
        <v>0</v>
      </c>
      <c r="E360" s="53">
        <f>'[6]마을별 용수수요량'!E360</f>
        <v>0</v>
      </c>
      <c r="F360" s="53"/>
      <c r="G360" s="53"/>
      <c r="H360" s="53">
        <v>15</v>
      </c>
      <c r="I360" s="53">
        <v>32</v>
      </c>
      <c r="J360" s="53">
        <f t="shared" si="510"/>
        <v>15</v>
      </c>
      <c r="K360" s="53">
        <f t="shared" si="509"/>
        <v>32</v>
      </c>
      <c r="L360" s="54" t="s">
        <v>754</v>
      </c>
      <c r="M360" s="54" t="s">
        <v>754</v>
      </c>
      <c r="N360" s="54" t="s">
        <v>754</v>
      </c>
      <c r="O360" s="278"/>
      <c r="P360" s="55"/>
      <c r="Q360" s="163" t="str">
        <f t="shared" si="491"/>
        <v>미급수</v>
      </c>
      <c r="R360" s="163" t="str">
        <f t="shared" ref="R360:U361" si="512">Q360</f>
        <v>미급수</v>
      </c>
      <c r="S360" s="163" t="str">
        <f t="shared" si="512"/>
        <v>미급수</v>
      </c>
      <c r="T360" s="163" t="str">
        <f t="shared" si="512"/>
        <v>미급수</v>
      </c>
      <c r="U360" s="163" t="str">
        <f t="shared" si="512"/>
        <v>미급수</v>
      </c>
      <c r="V360" s="135">
        <f t="shared" si="503"/>
        <v>32</v>
      </c>
      <c r="W360" s="135">
        <f t="shared" si="504"/>
        <v>31</v>
      </c>
      <c r="X360" s="135">
        <f t="shared" si="505"/>
        <v>31</v>
      </c>
      <c r="Y360" s="135">
        <f t="shared" si="506"/>
        <v>30</v>
      </c>
      <c r="Z360" s="136">
        <f t="shared" si="507"/>
        <v>30</v>
      </c>
      <c r="AA360" s="144">
        <f t="shared" si="501"/>
        <v>32</v>
      </c>
      <c r="AB360" s="145">
        <f t="shared" si="508"/>
        <v>31</v>
      </c>
      <c r="AC360" s="145">
        <f t="shared" si="508"/>
        <v>31</v>
      </c>
      <c r="AD360" s="145">
        <f t="shared" si="508"/>
        <v>30</v>
      </c>
      <c r="AE360" s="144">
        <f t="shared" si="508"/>
        <v>30</v>
      </c>
      <c r="AF360" s="144">
        <v>0</v>
      </c>
      <c r="AG360" s="144">
        <v>0</v>
      </c>
      <c r="AH360" s="144">
        <v>0</v>
      </c>
      <c r="AI360" s="144">
        <v>0</v>
      </c>
      <c r="AJ360" s="144">
        <v>0</v>
      </c>
    </row>
    <row r="361" spans="1:36" s="11" customFormat="1" ht="16.350000000000001" customHeight="1">
      <c r="A361" s="308" t="s">
        <v>672</v>
      </c>
      <c r="B361" s="247" t="s">
        <v>509</v>
      </c>
      <c r="C361" s="57" t="s">
        <v>510</v>
      </c>
      <c r="D361" s="53">
        <f>'[6]마을별 용수수요량'!D361</f>
        <v>0</v>
      </c>
      <c r="E361" s="53">
        <f>'[6]마을별 용수수요량'!E361</f>
        <v>0</v>
      </c>
      <c r="F361" s="53"/>
      <c r="G361" s="53"/>
      <c r="H361" s="53">
        <v>52</v>
      </c>
      <c r="I361" s="53">
        <v>82</v>
      </c>
      <c r="J361" s="53">
        <f t="shared" si="510"/>
        <v>52</v>
      </c>
      <c r="K361" s="53">
        <f t="shared" si="509"/>
        <v>83</v>
      </c>
      <c r="L361" s="54" t="s">
        <v>754</v>
      </c>
      <c r="M361" s="54" t="s">
        <v>754</v>
      </c>
      <c r="N361" s="54" t="s">
        <v>754</v>
      </c>
      <c r="O361" s="278"/>
      <c r="P361" s="55"/>
      <c r="Q361" s="163" t="str">
        <f t="shared" si="491"/>
        <v>미급수</v>
      </c>
      <c r="R361" s="163" t="str">
        <f t="shared" si="512"/>
        <v>미급수</v>
      </c>
      <c r="S361" s="163" t="str">
        <f t="shared" si="512"/>
        <v>미급수</v>
      </c>
      <c r="T361" s="163" t="str">
        <f t="shared" si="512"/>
        <v>미급수</v>
      </c>
      <c r="U361" s="163" t="str">
        <f t="shared" si="512"/>
        <v>미급수</v>
      </c>
      <c r="V361" s="135">
        <f t="shared" si="503"/>
        <v>83</v>
      </c>
      <c r="W361" s="135">
        <f t="shared" si="504"/>
        <v>80</v>
      </c>
      <c r="X361" s="135">
        <f t="shared" si="505"/>
        <v>79</v>
      </c>
      <c r="Y361" s="135">
        <f t="shared" si="506"/>
        <v>79</v>
      </c>
      <c r="Z361" s="136">
        <f t="shared" si="507"/>
        <v>78</v>
      </c>
      <c r="AA361" s="144">
        <f t="shared" si="501"/>
        <v>83</v>
      </c>
      <c r="AB361" s="145">
        <f t="shared" si="508"/>
        <v>80</v>
      </c>
      <c r="AC361" s="145">
        <f t="shared" si="508"/>
        <v>79</v>
      </c>
      <c r="AD361" s="145">
        <f t="shared" si="508"/>
        <v>79</v>
      </c>
      <c r="AE361" s="144">
        <f t="shared" si="508"/>
        <v>78</v>
      </c>
      <c r="AF361" s="144">
        <v>0</v>
      </c>
      <c r="AG361" s="144">
        <v>0</v>
      </c>
      <c r="AH361" s="144">
        <v>0</v>
      </c>
      <c r="AI361" s="144">
        <v>0</v>
      </c>
      <c r="AJ361" s="144">
        <v>0</v>
      </c>
    </row>
    <row r="362" spans="1:36" s="11" customFormat="1" ht="16.350000000000001" customHeight="1">
      <c r="A362" s="308" t="s">
        <v>672</v>
      </c>
      <c r="B362" s="333"/>
      <c r="C362" s="57" t="s">
        <v>511</v>
      </c>
      <c r="D362" s="53">
        <f>'[6]마을별 용수수요량'!D362</f>
        <v>0</v>
      </c>
      <c r="E362" s="53">
        <f>'[6]마을별 용수수요량'!E362</f>
        <v>0</v>
      </c>
      <c r="F362" s="53"/>
      <c r="G362" s="53"/>
      <c r="H362" s="53">
        <v>17</v>
      </c>
      <c r="I362" s="53">
        <v>35</v>
      </c>
      <c r="J362" s="53">
        <f t="shared" si="510"/>
        <v>17</v>
      </c>
      <c r="K362" s="53">
        <f t="shared" si="509"/>
        <v>35</v>
      </c>
      <c r="L362" s="54" t="s">
        <v>754</v>
      </c>
      <c r="M362" s="54" t="s">
        <v>754</v>
      </c>
      <c r="N362" s="54" t="s">
        <v>754</v>
      </c>
      <c r="O362" s="278"/>
      <c r="P362" s="55"/>
      <c r="Q362" s="163" t="str">
        <f t="shared" si="491"/>
        <v>미급수</v>
      </c>
      <c r="R362" s="163" t="str">
        <f t="shared" ref="R362" si="513">Q362</f>
        <v>미급수</v>
      </c>
      <c r="S362" s="163" t="str">
        <f t="shared" ref="S362" si="514">R362</f>
        <v>미급수</v>
      </c>
      <c r="T362" s="163" t="str">
        <f t="shared" ref="T362" si="515">S362</f>
        <v>미급수</v>
      </c>
      <c r="U362" s="163" t="str">
        <f t="shared" ref="U362" si="516">T362</f>
        <v>미급수</v>
      </c>
      <c r="V362" s="135">
        <f t="shared" si="503"/>
        <v>35</v>
      </c>
      <c r="W362" s="135">
        <f t="shared" si="504"/>
        <v>34</v>
      </c>
      <c r="X362" s="135">
        <f t="shared" si="505"/>
        <v>33</v>
      </c>
      <c r="Y362" s="135">
        <f t="shared" si="506"/>
        <v>33</v>
      </c>
      <c r="Z362" s="136">
        <f t="shared" si="507"/>
        <v>33</v>
      </c>
      <c r="AA362" s="144">
        <f t="shared" si="501"/>
        <v>35</v>
      </c>
      <c r="AB362" s="145">
        <f t="shared" si="508"/>
        <v>34</v>
      </c>
      <c r="AC362" s="145">
        <f t="shared" si="508"/>
        <v>33</v>
      </c>
      <c r="AD362" s="145">
        <f t="shared" si="508"/>
        <v>33</v>
      </c>
      <c r="AE362" s="144">
        <f t="shared" si="508"/>
        <v>33</v>
      </c>
      <c r="AF362" s="144">
        <v>0</v>
      </c>
      <c r="AG362" s="144">
        <v>0</v>
      </c>
      <c r="AH362" s="144">
        <v>0</v>
      </c>
      <c r="AI362" s="144">
        <v>0</v>
      </c>
      <c r="AJ362" s="144">
        <v>0</v>
      </c>
    </row>
    <row r="363" spans="1:36" s="11" customFormat="1" ht="16.350000000000001" customHeight="1">
      <c r="A363" s="308" t="s">
        <v>672</v>
      </c>
      <c r="B363" s="57" t="s">
        <v>512</v>
      </c>
      <c r="C363" s="57" t="s">
        <v>513</v>
      </c>
      <c r="D363" s="53">
        <f>'[6]마을별 용수수요량'!D363</f>
        <v>0</v>
      </c>
      <c r="E363" s="53">
        <f>'[6]마을별 용수수요량'!E363</f>
        <v>0</v>
      </c>
      <c r="F363" s="53"/>
      <c r="G363" s="53"/>
      <c r="H363" s="53">
        <v>52</v>
      </c>
      <c r="I363" s="53">
        <v>88</v>
      </c>
      <c r="J363" s="53">
        <f t="shared" si="510"/>
        <v>52</v>
      </c>
      <c r="K363" s="53">
        <f t="shared" si="509"/>
        <v>89</v>
      </c>
      <c r="L363" s="54" t="s">
        <v>804</v>
      </c>
      <c r="M363" s="54" t="s">
        <v>750</v>
      </c>
      <c r="N363" s="54" t="s">
        <v>748</v>
      </c>
      <c r="O363" s="278" t="s">
        <v>1403</v>
      </c>
      <c r="P363" s="55">
        <v>2030</v>
      </c>
      <c r="Q363" s="163" t="s">
        <v>807</v>
      </c>
      <c r="R363" s="163" t="s">
        <v>808</v>
      </c>
      <c r="S363" s="163" t="str">
        <f>R363</f>
        <v>소규모</v>
      </c>
      <c r="T363" s="163" t="s">
        <v>1247</v>
      </c>
      <c r="U363" s="163" t="str">
        <f t="shared" ref="U363:U366" si="517">T363</f>
        <v>지방</v>
      </c>
      <c r="V363" s="135">
        <f t="shared" si="503"/>
        <v>89</v>
      </c>
      <c r="W363" s="135">
        <f t="shared" si="504"/>
        <v>85</v>
      </c>
      <c r="X363" s="135">
        <f t="shared" si="505"/>
        <v>85</v>
      </c>
      <c r="Y363" s="135">
        <f t="shared" si="506"/>
        <v>85</v>
      </c>
      <c r="Z363" s="136">
        <f t="shared" si="507"/>
        <v>84</v>
      </c>
      <c r="AA363" s="144">
        <f t="shared" si="501"/>
        <v>89</v>
      </c>
      <c r="AB363" s="145">
        <f t="shared" si="508"/>
        <v>85</v>
      </c>
      <c r="AC363" s="145">
        <f t="shared" si="508"/>
        <v>85</v>
      </c>
      <c r="AD363" s="145">
        <f t="shared" si="508"/>
        <v>85</v>
      </c>
      <c r="AE363" s="144">
        <f t="shared" si="508"/>
        <v>84</v>
      </c>
      <c r="AF363" s="144">
        <v>0</v>
      </c>
      <c r="AG363" s="144">
        <v>0</v>
      </c>
      <c r="AH363" s="144">
        <v>0</v>
      </c>
      <c r="AI363" s="144">
        <v>0</v>
      </c>
      <c r="AJ363" s="144">
        <v>0</v>
      </c>
    </row>
    <row r="364" spans="1:36" s="11" customFormat="1" ht="16.350000000000001" customHeight="1">
      <c r="A364" s="308" t="s">
        <v>672</v>
      </c>
      <c r="B364" s="247" t="s">
        <v>514</v>
      </c>
      <c r="C364" s="57" t="s">
        <v>1161</v>
      </c>
      <c r="D364" s="53">
        <f>'[6]마을별 용수수요량'!D364</f>
        <v>0</v>
      </c>
      <c r="E364" s="53">
        <f>'[6]마을별 용수수요량'!E364</f>
        <v>0</v>
      </c>
      <c r="F364" s="53"/>
      <c r="G364" s="53"/>
      <c r="H364" s="53">
        <v>26</v>
      </c>
      <c r="I364" s="53">
        <v>45</v>
      </c>
      <c r="J364" s="53">
        <f t="shared" si="510"/>
        <v>26</v>
      </c>
      <c r="K364" s="53">
        <f>ROUND($K$324*I364/$I$324,0)</f>
        <v>45</v>
      </c>
      <c r="L364" s="54" t="s">
        <v>1250</v>
      </c>
      <c r="M364" s="54" t="s">
        <v>1250</v>
      </c>
      <c r="N364" s="54" t="s">
        <v>1250</v>
      </c>
      <c r="O364" s="278"/>
      <c r="P364" s="55"/>
      <c r="Q364" s="163" t="str">
        <f t="shared" si="491"/>
        <v>미급수</v>
      </c>
      <c r="R364" s="163" t="str">
        <f t="shared" ref="R364" si="518">Q364</f>
        <v>미급수</v>
      </c>
      <c r="S364" s="163" t="str">
        <f t="shared" ref="S364:S366" si="519">R364</f>
        <v>미급수</v>
      </c>
      <c r="T364" s="163" t="str">
        <f t="shared" ref="T364" si="520">S364</f>
        <v>미급수</v>
      </c>
      <c r="U364" s="163" t="str">
        <f t="shared" si="517"/>
        <v>미급수</v>
      </c>
      <c r="V364" s="135">
        <f t="shared" si="503"/>
        <v>45</v>
      </c>
      <c r="W364" s="135">
        <f t="shared" si="504"/>
        <v>43</v>
      </c>
      <c r="X364" s="135">
        <f t="shared" si="505"/>
        <v>43</v>
      </c>
      <c r="Y364" s="135">
        <f t="shared" si="506"/>
        <v>43</v>
      </c>
      <c r="Z364" s="136">
        <f t="shared" si="507"/>
        <v>43</v>
      </c>
      <c r="AA364" s="144">
        <f t="shared" si="501"/>
        <v>45</v>
      </c>
      <c r="AB364" s="145">
        <f t="shared" si="508"/>
        <v>43</v>
      </c>
      <c r="AC364" s="145">
        <f t="shared" si="508"/>
        <v>43</v>
      </c>
      <c r="AD364" s="145">
        <f t="shared" si="508"/>
        <v>43</v>
      </c>
      <c r="AE364" s="144">
        <f t="shared" si="508"/>
        <v>43</v>
      </c>
      <c r="AF364" s="144">
        <v>0</v>
      </c>
      <c r="AG364" s="144">
        <v>0</v>
      </c>
      <c r="AH364" s="144">
        <v>0</v>
      </c>
      <c r="AI364" s="144">
        <v>0</v>
      </c>
      <c r="AJ364" s="144">
        <v>0</v>
      </c>
    </row>
    <row r="365" spans="1:36" s="11" customFormat="1" ht="16.350000000000001" customHeight="1">
      <c r="A365" s="308" t="s">
        <v>672</v>
      </c>
      <c r="B365" s="334"/>
      <c r="C365" s="57" t="s">
        <v>516</v>
      </c>
      <c r="D365" s="53">
        <f>'[6]마을별 용수수요량'!D365</f>
        <v>0</v>
      </c>
      <c r="E365" s="53">
        <f>'[6]마을별 용수수요량'!E365</f>
        <v>0</v>
      </c>
      <c r="F365" s="53"/>
      <c r="G365" s="53"/>
      <c r="H365" s="53">
        <v>48</v>
      </c>
      <c r="I365" s="53">
        <v>82</v>
      </c>
      <c r="J365" s="53">
        <f t="shared" si="510"/>
        <v>48</v>
      </c>
      <c r="K365" s="53">
        <f>ROUND($K$324*I365/$I$324,0)</f>
        <v>83</v>
      </c>
      <c r="L365" s="54" t="s">
        <v>1249</v>
      </c>
      <c r="M365" s="54" t="s">
        <v>1249</v>
      </c>
      <c r="N365" s="54" t="s">
        <v>1249</v>
      </c>
      <c r="O365" s="278"/>
      <c r="P365" s="55">
        <v>2015</v>
      </c>
      <c r="Q365" s="163" t="s">
        <v>808</v>
      </c>
      <c r="R365" s="163" t="s">
        <v>808</v>
      </c>
      <c r="S365" s="163" t="str">
        <f t="shared" si="519"/>
        <v>소규모</v>
      </c>
      <c r="T365" s="163" t="s">
        <v>1266</v>
      </c>
      <c r="U365" s="163" t="str">
        <f t="shared" si="517"/>
        <v>소규모</v>
      </c>
      <c r="V365" s="135">
        <f t="shared" si="503"/>
        <v>83</v>
      </c>
      <c r="W365" s="135">
        <f t="shared" si="504"/>
        <v>80</v>
      </c>
      <c r="X365" s="135">
        <f t="shared" si="505"/>
        <v>79</v>
      </c>
      <c r="Y365" s="135">
        <f t="shared" si="506"/>
        <v>79</v>
      </c>
      <c r="Z365" s="136">
        <f t="shared" si="507"/>
        <v>78</v>
      </c>
      <c r="AA365" s="144">
        <f t="shared" si="501"/>
        <v>83</v>
      </c>
      <c r="AB365" s="145">
        <f t="shared" ref="AB365:AE376" si="521">ROUND(AB$324*$AA365/$AA$324,0)</f>
        <v>80</v>
      </c>
      <c r="AC365" s="145">
        <f t="shared" si="521"/>
        <v>79</v>
      </c>
      <c r="AD365" s="145">
        <f t="shared" si="521"/>
        <v>79</v>
      </c>
      <c r="AE365" s="144">
        <f t="shared" si="521"/>
        <v>78</v>
      </c>
      <c r="AF365" s="144">
        <v>0</v>
      </c>
      <c r="AG365" s="144">
        <v>0</v>
      </c>
      <c r="AH365" s="144">
        <v>0</v>
      </c>
      <c r="AI365" s="144">
        <v>0</v>
      </c>
      <c r="AJ365" s="144">
        <v>0</v>
      </c>
    </row>
    <row r="366" spans="1:36" s="11" customFormat="1" ht="16.350000000000001" customHeight="1">
      <c r="A366" s="308" t="s">
        <v>672</v>
      </c>
      <c r="B366" s="333"/>
      <c r="C366" s="57" t="s">
        <v>515</v>
      </c>
      <c r="D366" s="53">
        <f>'[6]마을별 용수수요량'!D366</f>
        <v>0</v>
      </c>
      <c r="E366" s="53">
        <f>'[6]마을별 용수수요량'!E366</f>
        <v>0</v>
      </c>
      <c r="F366" s="53"/>
      <c r="G366" s="53"/>
      <c r="H366" s="53">
        <v>23</v>
      </c>
      <c r="I366" s="53">
        <v>48</v>
      </c>
      <c r="J366" s="53">
        <f t="shared" si="510"/>
        <v>23</v>
      </c>
      <c r="K366" s="53">
        <f t="shared" si="509"/>
        <v>48</v>
      </c>
      <c r="L366" s="54" t="s">
        <v>1249</v>
      </c>
      <c r="M366" s="54" t="s">
        <v>1249</v>
      </c>
      <c r="N366" s="54" t="s">
        <v>1249</v>
      </c>
      <c r="O366" s="278"/>
      <c r="P366" s="55">
        <v>2015</v>
      </c>
      <c r="Q366" s="163" t="s">
        <v>808</v>
      </c>
      <c r="R366" s="163" t="s">
        <v>808</v>
      </c>
      <c r="S366" s="163" t="str">
        <f t="shared" si="519"/>
        <v>소규모</v>
      </c>
      <c r="T366" s="163" t="s">
        <v>1266</v>
      </c>
      <c r="U366" s="163" t="str">
        <f t="shared" si="517"/>
        <v>소규모</v>
      </c>
      <c r="V366" s="135">
        <f t="shared" si="503"/>
        <v>48</v>
      </c>
      <c r="W366" s="135">
        <f t="shared" si="504"/>
        <v>46</v>
      </c>
      <c r="X366" s="135">
        <f t="shared" si="505"/>
        <v>46</v>
      </c>
      <c r="Y366" s="135">
        <f t="shared" si="506"/>
        <v>46</v>
      </c>
      <c r="Z366" s="136">
        <f t="shared" si="507"/>
        <v>45</v>
      </c>
      <c r="AA366" s="144">
        <f t="shared" si="501"/>
        <v>48</v>
      </c>
      <c r="AB366" s="145">
        <f t="shared" si="521"/>
        <v>46</v>
      </c>
      <c r="AC366" s="145">
        <f t="shared" si="521"/>
        <v>46</v>
      </c>
      <c r="AD366" s="145">
        <f t="shared" si="521"/>
        <v>46</v>
      </c>
      <c r="AE366" s="144">
        <f t="shared" si="521"/>
        <v>45</v>
      </c>
      <c r="AF366" s="144">
        <v>0</v>
      </c>
      <c r="AG366" s="144">
        <v>0</v>
      </c>
      <c r="AH366" s="144">
        <v>0</v>
      </c>
      <c r="AI366" s="144">
        <v>0</v>
      </c>
      <c r="AJ366" s="144">
        <v>0</v>
      </c>
    </row>
    <row r="367" spans="1:36" s="11" customFormat="1" ht="16.350000000000001" customHeight="1">
      <c r="A367" s="308" t="s">
        <v>672</v>
      </c>
      <c r="B367" s="247" t="s">
        <v>517</v>
      </c>
      <c r="C367" s="57" t="s">
        <v>520</v>
      </c>
      <c r="D367" s="53">
        <f>'[6]마을별 용수수요량'!D367</f>
        <v>0</v>
      </c>
      <c r="E367" s="53">
        <f>'[6]마을별 용수수요량'!E367</f>
        <v>0</v>
      </c>
      <c r="F367" s="53"/>
      <c r="G367" s="53"/>
      <c r="H367" s="53">
        <v>9</v>
      </c>
      <c r="I367" s="53">
        <v>15</v>
      </c>
      <c r="J367" s="53">
        <f t="shared" si="510"/>
        <v>9</v>
      </c>
      <c r="K367" s="53">
        <f>ROUND($K$324*I367/$I$324,0)</f>
        <v>15</v>
      </c>
      <c r="L367" s="54" t="s">
        <v>754</v>
      </c>
      <c r="M367" s="54" t="s">
        <v>754</v>
      </c>
      <c r="N367" s="54" t="s">
        <v>754</v>
      </c>
      <c r="O367" s="278"/>
      <c r="P367" s="55"/>
      <c r="Q367" s="163" t="str">
        <f t="shared" si="491"/>
        <v>미급수</v>
      </c>
      <c r="R367" s="163" t="str">
        <f t="shared" ref="R367:U369" si="522">Q367</f>
        <v>미급수</v>
      </c>
      <c r="S367" s="163" t="str">
        <f t="shared" si="522"/>
        <v>미급수</v>
      </c>
      <c r="T367" s="163" t="str">
        <f t="shared" si="522"/>
        <v>미급수</v>
      </c>
      <c r="U367" s="163" t="str">
        <f t="shared" si="522"/>
        <v>미급수</v>
      </c>
      <c r="V367" s="135">
        <f t="shared" si="503"/>
        <v>15</v>
      </c>
      <c r="W367" s="135">
        <f t="shared" si="504"/>
        <v>14</v>
      </c>
      <c r="X367" s="135">
        <f t="shared" si="505"/>
        <v>14</v>
      </c>
      <c r="Y367" s="135">
        <f t="shared" si="506"/>
        <v>14</v>
      </c>
      <c r="Z367" s="136">
        <f t="shared" si="507"/>
        <v>14</v>
      </c>
      <c r="AA367" s="144">
        <f t="shared" si="501"/>
        <v>15</v>
      </c>
      <c r="AB367" s="145">
        <f t="shared" si="521"/>
        <v>14</v>
      </c>
      <c r="AC367" s="145">
        <f t="shared" si="521"/>
        <v>14</v>
      </c>
      <c r="AD367" s="145">
        <f t="shared" si="521"/>
        <v>14</v>
      </c>
      <c r="AE367" s="144">
        <f t="shared" si="521"/>
        <v>14</v>
      </c>
      <c r="AF367" s="144">
        <v>0</v>
      </c>
      <c r="AG367" s="144">
        <v>0</v>
      </c>
      <c r="AH367" s="144">
        <v>0</v>
      </c>
      <c r="AI367" s="144">
        <v>0</v>
      </c>
      <c r="AJ367" s="144">
        <v>0</v>
      </c>
    </row>
    <row r="368" spans="1:36" s="11" customFormat="1" ht="16.350000000000001" customHeight="1">
      <c r="A368" s="308" t="s">
        <v>672</v>
      </c>
      <c r="B368" s="334"/>
      <c r="C368" s="57" t="s">
        <v>518</v>
      </c>
      <c r="D368" s="53">
        <f>'[6]마을별 용수수요량'!D368</f>
        <v>0</v>
      </c>
      <c r="E368" s="53">
        <f>'[6]마을별 용수수요량'!E368</f>
        <v>0</v>
      </c>
      <c r="F368" s="53"/>
      <c r="G368" s="53"/>
      <c r="H368" s="53">
        <v>10</v>
      </c>
      <c r="I368" s="53">
        <v>27</v>
      </c>
      <c r="J368" s="53">
        <f t="shared" si="510"/>
        <v>10</v>
      </c>
      <c r="K368" s="53">
        <f t="shared" si="509"/>
        <v>27</v>
      </c>
      <c r="L368" s="54" t="s">
        <v>804</v>
      </c>
      <c r="M368" s="54" t="s">
        <v>750</v>
      </c>
      <c r="N368" s="54" t="s">
        <v>748</v>
      </c>
      <c r="O368" s="278" t="s">
        <v>1403</v>
      </c>
      <c r="P368" s="55">
        <v>2030</v>
      </c>
      <c r="Q368" s="163" t="s">
        <v>808</v>
      </c>
      <c r="R368" s="163" t="s">
        <v>808</v>
      </c>
      <c r="S368" s="163" t="s">
        <v>1249</v>
      </c>
      <c r="T368" s="163" t="s">
        <v>1247</v>
      </c>
      <c r="U368" s="163" t="str">
        <f t="shared" si="522"/>
        <v>지방</v>
      </c>
      <c r="V368" s="135">
        <f t="shared" si="503"/>
        <v>27</v>
      </c>
      <c r="W368" s="135">
        <f t="shared" si="504"/>
        <v>26</v>
      </c>
      <c r="X368" s="135">
        <f t="shared" si="505"/>
        <v>26</v>
      </c>
      <c r="Y368" s="135">
        <f t="shared" si="506"/>
        <v>26</v>
      </c>
      <c r="Z368" s="136">
        <f t="shared" si="507"/>
        <v>26</v>
      </c>
      <c r="AA368" s="144">
        <f t="shared" si="501"/>
        <v>27</v>
      </c>
      <c r="AB368" s="145">
        <f t="shared" si="521"/>
        <v>26</v>
      </c>
      <c r="AC368" s="145">
        <f t="shared" si="521"/>
        <v>26</v>
      </c>
      <c r="AD368" s="145">
        <f t="shared" si="521"/>
        <v>26</v>
      </c>
      <c r="AE368" s="144">
        <f t="shared" si="521"/>
        <v>26</v>
      </c>
      <c r="AF368" s="144">
        <v>0</v>
      </c>
      <c r="AG368" s="144">
        <v>0</v>
      </c>
      <c r="AH368" s="144">
        <v>0</v>
      </c>
      <c r="AI368" s="144">
        <v>0</v>
      </c>
      <c r="AJ368" s="144">
        <v>0</v>
      </c>
    </row>
    <row r="369" spans="1:36" s="11" customFormat="1" ht="16.350000000000001" customHeight="1">
      <c r="A369" s="308" t="s">
        <v>672</v>
      </c>
      <c r="B369" s="333"/>
      <c r="C369" s="57" t="s">
        <v>519</v>
      </c>
      <c r="D369" s="53">
        <f>'[6]마을별 용수수요량'!D369</f>
        <v>0</v>
      </c>
      <c r="E369" s="53">
        <f>'[6]마을별 용수수요량'!E369</f>
        <v>0</v>
      </c>
      <c r="F369" s="53"/>
      <c r="G369" s="53"/>
      <c r="H369" s="53">
        <v>36</v>
      </c>
      <c r="I369" s="53">
        <v>59</v>
      </c>
      <c r="J369" s="53">
        <f t="shared" si="510"/>
        <v>36</v>
      </c>
      <c r="K369" s="53">
        <f t="shared" si="509"/>
        <v>59</v>
      </c>
      <c r="L369" s="54" t="s">
        <v>1249</v>
      </c>
      <c r="M369" s="54" t="s">
        <v>1249</v>
      </c>
      <c r="N369" s="54" t="s">
        <v>1249</v>
      </c>
      <c r="O369" s="278"/>
      <c r="P369" s="55">
        <v>2015</v>
      </c>
      <c r="Q369" s="163" t="s">
        <v>808</v>
      </c>
      <c r="R369" s="163" t="s">
        <v>808</v>
      </c>
      <c r="S369" s="163" t="str">
        <f>R369</f>
        <v>소규모</v>
      </c>
      <c r="T369" s="163" t="str">
        <f t="shared" si="522"/>
        <v>소규모</v>
      </c>
      <c r="U369" s="163" t="str">
        <f t="shared" si="522"/>
        <v>소규모</v>
      </c>
      <c r="V369" s="135">
        <f t="shared" si="503"/>
        <v>59</v>
      </c>
      <c r="W369" s="135">
        <f t="shared" si="504"/>
        <v>57</v>
      </c>
      <c r="X369" s="135">
        <f t="shared" si="505"/>
        <v>56</v>
      </c>
      <c r="Y369" s="135">
        <f t="shared" si="506"/>
        <v>56</v>
      </c>
      <c r="Z369" s="136">
        <f t="shared" si="507"/>
        <v>56</v>
      </c>
      <c r="AA369" s="144">
        <f t="shared" si="501"/>
        <v>59</v>
      </c>
      <c r="AB369" s="145">
        <f t="shared" si="521"/>
        <v>57</v>
      </c>
      <c r="AC369" s="145">
        <f t="shared" si="521"/>
        <v>56</v>
      </c>
      <c r="AD369" s="145">
        <f t="shared" si="521"/>
        <v>56</v>
      </c>
      <c r="AE369" s="144">
        <f t="shared" si="521"/>
        <v>56</v>
      </c>
      <c r="AF369" s="144">
        <v>0</v>
      </c>
      <c r="AG369" s="144">
        <v>0</v>
      </c>
      <c r="AH369" s="144">
        <v>0</v>
      </c>
      <c r="AI369" s="144">
        <v>0</v>
      </c>
      <c r="AJ369" s="144">
        <v>0</v>
      </c>
    </row>
    <row r="370" spans="1:36" s="11" customFormat="1" ht="16.350000000000001" customHeight="1">
      <c r="A370" s="308" t="s">
        <v>672</v>
      </c>
      <c r="B370" s="57" t="s">
        <v>521</v>
      </c>
      <c r="C370" s="57" t="s">
        <v>1162</v>
      </c>
      <c r="D370" s="53">
        <f>'[6]마을별 용수수요량'!D370</f>
        <v>0</v>
      </c>
      <c r="E370" s="53">
        <f>'[6]마을별 용수수요량'!E370</f>
        <v>0</v>
      </c>
      <c r="F370" s="53"/>
      <c r="G370" s="53"/>
      <c r="H370" s="53">
        <v>50</v>
      </c>
      <c r="I370" s="53">
        <v>62</v>
      </c>
      <c r="J370" s="53">
        <f t="shared" si="510"/>
        <v>50</v>
      </c>
      <c r="K370" s="53">
        <f t="shared" si="509"/>
        <v>62</v>
      </c>
      <c r="L370" s="54" t="s">
        <v>754</v>
      </c>
      <c r="M370" s="54" t="s">
        <v>754</v>
      </c>
      <c r="N370" s="54" t="s">
        <v>754</v>
      </c>
      <c r="O370" s="278"/>
      <c r="P370" s="55"/>
      <c r="Q370" s="163" t="str">
        <f t="shared" si="491"/>
        <v>미급수</v>
      </c>
      <c r="R370" s="163" t="str">
        <f t="shared" ref="R370:U373" si="523">Q370</f>
        <v>미급수</v>
      </c>
      <c r="S370" s="163" t="str">
        <f t="shared" si="523"/>
        <v>미급수</v>
      </c>
      <c r="T370" s="163" t="str">
        <f t="shared" si="523"/>
        <v>미급수</v>
      </c>
      <c r="U370" s="163" t="str">
        <f t="shared" si="523"/>
        <v>미급수</v>
      </c>
      <c r="V370" s="135">
        <f t="shared" si="503"/>
        <v>62</v>
      </c>
      <c r="W370" s="135">
        <f t="shared" si="504"/>
        <v>60</v>
      </c>
      <c r="X370" s="135">
        <f t="shared" si="505"/>
        <v>59</v>
      </c>
      <c r="Y370" s="135">
        <f t="shared" si="506"/>
        <v>59</v>
      </c>
      <c r="Z370" s="136">
        <f t="shared" si="507"/>
        <v>59</v>
      </c>
      <c r="AA370" s="144">
        <f t="shared" si="501"/>
        <v>62</v>
      </c>
      <c r="AB370" s="145">
        <f t="shared" si="521"/>
        <v>60</v>
      </c>
      <c r="AC370" s="145">
        <f t="shared" si="521"/>
        <v>59</v>
      </c>
      <c r="AD370" s="145">
        <f t="shared" si="521"/>
        <v>59</v>
      </c>
      <c r="AE370" s="144">
        <f t="shared" si="521"/>
        <v>59</v>
      </c>
      <c r="AF370" s="144">
        <v>0</v>
      </c>
      <c r="AG370" s="144">
        <v>0</v>
      </c>
      <c r="AH370" s="144">
        <v>0</v>
      </c>
      <c r="AI370" s="144">
        <v>0</v>
      </c>
      <c r="AJ370" s="144">
        <v>0</v>
      </c>
    </row>
    <row r="371" spans="1:36" s="11" customFormat="1" ht="16.350000000000001" customHeight="1">
      <c r="A371" s="308" t="s">
        <v>672</v>
      </c>
      <c r="B371" s="57" t="s">
        <v>522</v>
      </c>
      <c r="C371" s="57" t="s">
        <v>523</v>
      </c>
      <c r="D371" s="53">
        <f>'[6]마을별 용수수요량'!D371</f>
        <v>0</v>
      </c>
      <c r="E371" s="53">
        <f>'[6]마을별 용수수요량'!E371</f>
        <v>0</v>
      </c>
      <c r="F371" s="53"/>
      <c r="G371" s="53"/>
      <c r="H371" s="53">
        <v>10</v>
      </c>
      <c r="I371" s="53">
        <v>25</v>
      </c>
      <c r="J371" s="53">
        <f t="shared" si="510"/>
        <v>10</v>
      </c>
      <c r="K371" s="53">
        <f t="shared" si="509"/>
        <v>25</v>
      </c>
      <c r="L371" s="54" t="s">
        <v>804</v>
      </c>
      <c r="M371" s="54" t="s">
        <v>750</v>
      </c>
      <c r="N371" s="54" t="s">
        <v>748</v>
      </c>
      <c r="O371" s="278" t="s">
        <v>1403</v>
      </c>
      <c r="P371" s="55">
        <v>2030</v>
      </c>
      <c r="Q371" s="163" t="s">
        <v>808</v>
      </c>
      <c r="R371" s="163" t="s">
        <v>808</v>
      </c>
      <c r="S371" s="163" t="s">
        <v>1249</v>
      </c>
      <c r="T371" s="163" t="s">
        <v>1247</v>
      </c>
      <c r="U371" s="163" t="str">
        <f t="shared" si="523"/>
        <v>지방</v>
      </c>
      <c r="V371" s="135">
        <f t="shared" si="503"/>
        <v>25</v>
      </c>
      <c r="W371" s="135">
        <f t="shared" si="504"/>
        <v>24</v>
      </c>
      <c r="X371" s="135">
        <f t="shared" si="505"/>
        <v>24</v>
      </c>
      <c r="Y371" s="135">
        <f t="shared" si="506"/>
        <v>24</v>
      </c>
      <c r="Z371" s="136">
        <f t="shared" si="507"/>
        <v>24</v>
      </c>
      <c r="AA371" s="144">
        <f t="shared" si="501"/>
        <v>25</v>
      </c>
      <c r="AB371" s="145">
        <f t="shared" si="521"/>
        <v>24</v>
      </c>
      <c r="AC371" s="145">
        <f t="shared" si="521"/>
        <v>24</v>
      </c>
      <c r="AD371" s="145">
        <f t="shared" si="521"/>
        <v>24</v>
      </c>
      <c r="AE371" s="144">
        <f t="shared" si="521"/>
        <v>24</v>
      </c>
      <c r="AF371" s="144">
        <v>0</v>
      </c>
      <c r="AG371" s="144">
        <v>0</v>
      </c>
      <c r="AH371" s="144">
        <v>0</v>
      </c>
      <c r="AI371" s="144">
        <v>0</v>
      </c>
      <c r="AJ371" s="144">
        <v>0</v>
      </c>
    </row>
    <row r="372" spans="1:36" s="11" customFormat="1" ht="16.350000000000001" customHeight="1">
      <c r="A372" s="308" t="s">
        <v>672</v>
      </c>
      <c r="B372" s="247" t="s">
        <v>525</v>
      </c>
      <c r="C372" s="57" t="s">
        <v>526</v>
      </c>
      <c r="D372" s="53">
        <f>'[6]마을별 용수수요량'!D372</f>
        <v>0</v>
      </c>
      <c r="E372" s="53">
        <f>'[6]마을별 용수수요량'!E372</f>
        <v>0</v>
      </c>
      <c r="F372" s="53"/>
      <c r="G372" s="53"/>
      <c r="H372" s="53">
        <v>60</v>
      </c>
      <c r="I372" s="53">
        <v>98</v>
      </c>
      <c r="J372" s="53">
        <f t="shared" si="510"/>
        <v>60</v>
      </c>
      <c r="K372" s="53">
        <f t="shared" si="509"/>
        <v>99</v>
      </c>
      <c r="L372" s="54" t="s">
        <v>804</v>
      </c>
      <c r="M372" s="54" t="s">
        <v>750</v>
      </c>
      <c r="N372" s="54" t="s">
        <v>748</v>
      </c>
      <c r="O372" s="278" t="s">
        <v>1403</v>
      </c>
      <c r="P372" s="55">
        <v>2025</v>
      </c>
      <c r="Q372" s="163" t="s">
        <v>807</v>
      </c>
      <c r="R372" s="163" t="s">
        <v>808</v>
      </c>
      <c r="S372" s="163" t="s">
        <v>804</v>
      </c>
      <c r="T372" s="163" t="str">
        <f t="shared" si="523"/>
        <v>지방</v>
      </c>
      <c r="U372" s="163" t="str">
        <f t="shared" si="523"/>
        <v>지방</v>
      </c>
      <c r="V372" s="135">
        <f t="shared" si="503"/>
        <v>99</v>
      </c>
      <c r="W372" s="135">
        <f t="shared" si="504"/>
        <v>95</v>
      </c>
      <c r="X372" s="135">
        <f t="shared" si="505"/>
        <v>95</v>
      </c>
      <c r="Y372" s="135">
        <f t="shared" si="506"/>
        <v>94</v>
      </c>
      <c r="Z372" s="136">
        <f t="shared" si="507"/>
        <v>94</v>
      </c>
      <c r="AA372" s="144">
        <f t="shared" si="501"/>
        <v>99</v>
      </c>
      <c r="AB372" s="145">
        <f t="shared" si="521"/>
        <v>95</v>
      </c>
      <c r="AC372" s="145">
        <f t="shared" si="521"/>
        <v>95</v>
      </c>
      <c r="AD372" s="145">
        <f t="shared" si="521"/>
        <v>94</v>
      </c>
      <c r="AE372" s="144">
        <f t="shared" si="521"/>
        <v>94</v>
      </c>
      <c r="AF372" s="144">
        <v>0</v>
      </c>
      <c r="AG372" s="144">
        <v>0</v>
      </c>
      <c r="AH372" s="144">
        <v>0</v>
      </c>
      <c r="AI372" s="144">
        <v>0</v>
      </c>
      <c r="AJ372" s="144">
        <v>0</v>
      </c>
    </row>
    <row r="373" spans="1:36" s="11" customFormat="1" ht="16.350000000000001" customHeight="1">
      <c r="A373" s="308" t="s">
        <v>672</v>
      </c>
      <c r="B373" s="334"/>
      <c r="C373" s="57" t="s">
        <v>527</v>
      </c>
      <c r="D373" s="53">
        <f>'[6]마을별 용수수요량'!D373</f>
        <v>0</v>
      </c>
      <c r="E373" s="53">
        <f>'[6]마을별 용수수요량'!E373</f>
        <v>0</v>
      </c>
      <c r="F373" s="53"/>
      <c r="G373" s="53"/>
      <c r="H373" s="53">
        <v>20</v>
      </c>
      <c r="I373" s="53">
        <v>35</v>
      </c>
      <c r="J373" s="53">
        <f t="shared" si="510"/>
        <v>20</v>
      </c>
      <c r="K373" s="53">
        <f t="shared" si="509"/>
        <v>35</v>
      </c>
      <c r="L373" s="54" t="s">
        <v>804</v>
      </c>
      <c r="M373" s="54" t="s">
        <v>750</v>
      </c>
      <c r="N373" s="54" t="s">
        <v>748</v>
      </c>
      <c r="O373" s="278" t="s">
        <v>1403</v>
      </c>
      <c r="P373" s="55">
        <v>2025</v>
      </c>
      <c r="Q373" s="163" t="s">
        <v>754</v>
      </c>
      <c r="R373" s="163" t="s">
        <v>808</v>
      </c>
      <c r="S373" s="163" t="s">
        <v>804</v>
      </c>
      <c r="T373" s="163" t="str">
        <f t="shared" si="523"/>
        <v>지방</v>
      </c>
      <c r="U373" s="163" t="str">
        <f t="shared" si="523"/>
        <v>지방</v>
      </c>
      <c r="V373" s="135">
        <f t="shared" si="503"/>
        <v>35</v>
      </c>
      <c r="W373" s="135">
        <f t="shared" si="504"/>
        <v>34</v>
      </c>
      <c r="X373" s="135">
        <f t="shared" si="505"/>
        <v>33</v>
      </c>
      <c r="Y373" s="135">
        <f t="shared" si="506"/>
        <v>33</v>
      </c>
      <c r="Z373" s="136">
        <f t="shared" si="507"/>
        <v>33</v>
      </c>
      <c r="AA373" s="144">
        <f t="shared" si="501"/>
        <v>35</v>
      </c>
      <c r="AB373" s="145">
        <f t="shared" si="521"/>
        <v>34</v>
      </c>
      <c r="AC373" s="145">
        <f t="shared" si="521"/>
        <v>33</v>
      </c>
      <c r="AD373" s="145">
        <f t="shared" si="521"/>
        <v>33</v>
      </c>
      <c r="AE373" s="144">
        <f t="shared" si="521"/>
        <v>33</v>
      </c>
      <c r="AF373" s="144">
        <v>0</v>
      </c>
      <c r="AG373" s="144">
        <v>0</v>
      </c>
      <c r="AH373" s="144">
        <v>0</v>
      </c>
      <c r="AI373" s="144">
        <v>0</v>
      </c>
      <c r="AJ373" s="144">
        <v>0</v>
      </c>
    </row>
    <row r="374" spans="1:36" s="11" customFormat="1" ht="16.350000000000001" customHeight="1">
      <c r="A374" s="308" t="s">
        <v>672</v>
      </c>
      <c r="B374" s="333"/>
      <c r="C374" s="57" t="s">
        <v>528</v>
      </c>
      <c r="D374" s="53">
        <f>'[6]마을별 용수수요량'!D374</f>
        <v>0</v>
      </c>
      <c r="E374" s="53">
        <f>'[6]마을별 용수수요량'!E374</f>
        <v>0</v>
      </c>
      <c r="F374" s="53"/>
      <c r="G374" s="53"/>
      <c r="H374" s="53">
        <v>18</v>
      </c>
      <c r="I374" s="53">
        <v>32</v>
      </c>
      <c r="J374" s="53">
        <f t="shared" si="510"/>
        <v>18</v>
      </c>
      <c r="K374" s="53">
        <f t="shared" si="509"/>
        <v>32</v>
      </c>
      <c r="L374" s="54" t="s">
        <v>754</v>
      </c>
      <c r="M374" s="54" t="s">
        <v>754</v>
      </c>
      <c r="N374" s="54" t="s">
        <v>754</v>
      </c>
      <c r="O374" s="278"/>
      <c r="P374" s="55"/>
      <c r="Q374" s="163" t="str">
        <f t="shared" si="491"/>
        <v>미급수</v>
      </c>
      <c r="R374" s="163" t="str">
        <f t="shared" ref="R374:U377" si="524">Q374</f>
        <v>미급수</v>
      </c>
      <c r="S374" s="163" t="str">
        <f t="shared" si="524"/>
        <v>미급수</v>
      </c>
      <c r="T374" s="163" t="str">
        <f t="shared" si="524"/>
        <v>미급수</v>
      </c>
      <c r="U374" s="163" t="str">
        <f t="shared" si="524"/>
        <v>미급수</v>
      </c>
      <c r="V374" s="135">
        <f t="shared" si="503"/>
        <v>32</v>
      </c>
      <c r="W374" s="135">
        <f t="shared" si="504"/>
        <v>31</v>
      </c>
      <c r="X374" s="135">
        <f t="shared" si="505"/>
        <v>31</v>
      </c>
      <c r="Y374" s="135">
        <f t="shared" si="506"/>
        <v>30</v>
      </c>
      <c r="Z374" s="136">
        <f t="shared" si="507"/>
        <v>30</v>
      </c>
      <c r="AA374" s="144">
        <f t="shared" si="501"/>
        <v>32</v>
      </c>
      <c r="AB374" s="145">
        <f t="shared" si="521"/>
        <v>31</v>
      </c>
      <c r="AC374" s="145">
        <f t="shared" si="521"/>
        <v>31</v>
      </c>
      <c r="AD374" s="145">
        <f t="shared" si="521"/>
        <v>30</v>
      </c>
      <c r="AE374" s="144">
        <f t="shared" si="521"/>
        <v>30</v>
      </c>
      <c r="AF374" s="144">
        <v>0</v>
      </c>
      <c r="AG374" s="144">
        <v>0</v>
      </c>
      <c r="AH374" s="144">
        <v>0</v>
      </c>
      <c r="AI374" s="144">
        <v>0</v>
      </c>
      <c r="AJ374" s="144">
        <v>0</v>
      </c>
    </row>
    <row r="375" spans="1:36" s="11" customFormat="1" ht="16.350000000000001" customHeight="1">
      <c r="A375" s="308" t="s">
        <v>672</v>
      </c>
      <c r="B375" s="57" t="s">
        <v>529</v>
      </c>
      <c r="C375" s="57" t="s">
        <v>530</v>
      </c>
      <c r="D375" s="53">
        <f>'[6]마을별 용수수요량'!D375</f>
        <v>0</v>
      </c>
      <c r="E375" s="53">
        <f>'[6]마을별 용수수요량'!E375</f>
        <v>0</v>
      </c>
      <c r="F375" s="53"/>
      <c r="G375" s="53"/>
      <c r="H375" s="53">
        <v>31</v>
      </c>
      <c r="I375" s="53">
        <v>61</v>
      </c>
      <c r="J375" s="53">
        <f t="shared" si="510"/>
        <v>31</v>
      </c>
      <c r="K375" s="53">
        <f t="shared" si="509"/>
        <v>61</v>
      </c>
      <c r="L375" s="54" t="s">
        <v>804</v>
      </c>
      <c r="M375" s="54" t="s">
        <v>750</v>
      </c>
      <c r="N375" s="54" t="s">
        <v>748</v>
      </c>
      <c r="O375" s="278" t="s">
        <v>1403</v>
      </c>
      <c r="P375" s="55">
        <v>2025</v>
      </c>
      <c r="Q375" s="163" t="s">
        <v>808</v>
      </c>
      <c r="R375" s="163" t="s">
        <v>808</v>
      </c>
      <c r="S375" s="163" t="s">
        <v>804</v>
      </c>
      <c r="T375" s="163" t="str">
        <f t="shared" si="524"/>
        <v>지방</v>
      </c>
      <c r="U375" s="163" t="str">
        <f t="shared" si="524"/>
        <v>지방</v>
      </c>
      <c r="V375" s="135">
        <f t="shared" si="503"/>
        <v>61</v>
      </c>
      <c r="W375" s="135">
        <f t="shared" si="504"/>
        <v>59</v>
      </c>
      <c r="X375" s="135">
        <f t="shared" si="505"/>
        <v>58</v>
      </c>
      <c r="Y375" s="135">
        <f t="shared" si="506"/>
        <v>58</v>
      </c>
      <c r="Z375" s="136">
        <f t="shared" si="507"/>
        <v>58</v>
      </c>
      <c r="AA375" s="144">
        <f t="shared" si="501"/>
        <v>61</v>
      </c>
      <c r="AB375" s="145">
        <f t="shared" si="521"/>
        <v>59</v>
      </c>
      <c r="AC375" s="145">
        <f t="shared" si="521"/>
        <v>58</v>
      </c>
      <c r="AD375" s="145">
        <f t="shared" si="521"/>
        <v>58</v>
      </c>
      <c r="AE375" s="144">
        <f t="shared" si="521"/>
        <v>58</v>
      </c>
      <c r="AF375" s="144">
        <v>0</v>
      </c>
      <c r="AG375" s="144">
        <v>0</v>
      </c>
      <c r="AH375" s="144">
        <v>0</v>
      </c>
      <c r="AI375" s="144">
        <v>0</v>
      </c>
      <c r="AJ375" s="144">
        <v>0</v>
      </c>
    </row>
    <row r="376" spans="1:36" s="11" customFormat="1" ht="16.350000000000001" customHeight="1">
      <c r="A376" s="308" t="s">
        <v>672</v>
      </c>
      <c r="B376" s="57" t="s">
        <v>531</v>
      </c>
      <c r="C376" s="57" t="s">
        <v>532</v>
      </c>
      <c r="D376" s="53">
        <f>'[6]마을별 용수수요량'!D376</f>
        <v>0</v>
      </c>
      <c r="E376" s="53">
        <f>'[6]마을별 용수수요량'!E376</f>
        <v>0</v>
      </c>
      <c r="F376" s="53"/>
      <c r="G376" s="53"/>
      <c r="H376" s="53">
        <v>32</v>
      </c>
      <c r="I376" s="53">
        <v>58</v>
      </c>
      <c r="J376" s="53">
        <f t="shared" si="510"/>
        <v>32</v>
      </c>
      <c r="K376" s="53">
        <f t="shared" si="509"/>
        <v>58</v>
      </c>
      <c r="L376" s="54" t="s">
        <v>804</v>
      </c>
      <c r="M376" s="54" t="s">
        <v>750</v>
      </c>
      <c r="N376" s="54" t="s">
        <v>748</v>
      </c>
      <c r="O376" s="278" t="s">
        <v>1403</v>
      </c>
      <c r="P376" s="55">
        <v>2025</v>
      </c>
      <c r="Q376" s="163" t="s">
        <v>808</v>
      </c>
      <c r="R376" s="163" t="s">
        <v>808</v>
      </c>
      <c r="S376" s="163" t="s">
        <v>804</v>
      </c>
      <c r="T376" s="163" t="str">
        <f t="shared" si="524"/>
        <v>지방</v>
      </c>
      <c r="U376" s="163" t="str">
        <f t="shared" si="524"/>
        <v>지방</v>
      </c>
      <c r="V376" s="135">
        <f t="shared" si="503"/>
        <v>58</v>
      </c>
      <c r="W376" s="135">
        <f t="shared" si="504"/>
        <v>56</v>
      </c>
      <c r="X376" s="135">
        <f t="shared" si="505"/>
        <v>55</v>
      </c>
      <c r="Y376" s="135">
        <f t="shared" si="506"/>
        <v>55</v>
      </c>
      <c r="Z376" s="136">
        <f t="shared" si="507"/>
        <v>55</v>
      </c>
      <c r="AA376" s="144">
        <f t="shared" si="501"/>
        <v>58</v>
      </c>
      <c r="AB376" s="145">
        <f t="shared" si="521"/>
        <v>56</v>
      </c>
      <c r="AC376" s="145">
        <f t="shared" si="521"/>
        <v>55</v>
      </c>
      <c r="AD376" s="145">
        <f t="shared" si="521"/>
        <v>55</v>
      </c>
      <c r="AE376" s="144">
        <f t="shared" si="521"/>
        <v>55</v>
      </c>
      <c r="AF376" s="144">
        <v>0</v>
      </c>
      <c r="AG376" s="144">
        <v>0</v>
      </c>
      <c r="AH376" s="144">
        <v>0</v>
      </c>
      <c r="AI376" s="144">
        <v>0</v>
      </c>
      <c r="AJ376" s="144">
        <v>0</v>
      </c>
    </row>
    <row r="377" spans="1:36" s="11" customFormat="1" ht="16.350000000000001" customHeight="1">
      <c r="A377" s="309" t="s">
        <v>672</v>
      </c>
      <c r="B377" s="247" t="s">
        <v>533</v>
      </c>
      <c r="C377" s="247" t="s">
        <v>534</v>
      </c>
      <c r="D377" s="234">
        <f>'[6]마을별 용수수요량'!D377</f>
        <v>0</v>
      </c>
      <c r="E377" s="234">
        <f>'[6]마을별 용수수요량'!E377</f>
        <v>0</v>
      </c>
      <c r="F377" s="234"/>
      <c r="G377" s="234"/>
      <c r="H377" s="234">
        <v>43</v>
      </c>
      <c r="I377" s="234">
        <v>72</v>
      </c>
      <c r="J377" s="234">
        <f t="shared" si="510"/>
        <v>43</v>
      </c>
      <c r="K377" s="234">
        <f>K324-SUM(K325:K376)</f>
        <v>77</v>
      </c>
      <c r="L377" s="235" t="s">
        <v>804</v>
      </c>
      <c r="M377" s="235" t="s">
        <v>750</v>
      </c>
      <c r="N377" s="235" t="s">
        <v>748</v>
      </c>
      <c r="O377" s="278" t="s">
        <v>1403</v>
      </c>
      <c r="P377" s="237">
        <v>2025</v>
      </c>
      <c r="Q377" s="238" t="s">
        <v>754</v>
      </c>
      <c r="R377" s="238" t="s">
        <v>808</v>
      </c>
      <c r="S377" s="238" t="s">
        <v>804</v>
      </c>
      <c r="T377" s="238" t="str">
        <f t="shared" si="524"/>
        <v>지방</v>
      </c>
      <c r="U377" s="238" t="str">
        <f t="shared" si="524"/>
        <v>지방</v>
      </c>
      <c r="V377" s="239">
        <f t="shared" si="503"/>
        <v>77</v>
      </c>
      <c r="W377" s="239">
        <f t="shared" si="504"/>
        <v>74</v>
      </c>
      <c r="X377" s="239">
        <f t="shared" si="505"/>
        <v>79</v>
      </c>
      <c r="Y377" s="239">
        <f t="shared" si="506"/>
        <v>80</v>
      </c>
      <c r="Z377" s="240">
        <f t="shared" si="507"/>
        <v>70</v>
      </c>
      <c r="AA377" s="150">
        <f t="shared" si="501"/>
        <v>77</v>
      </c>
      <c r="AB377" s="150">
        <f>AB324-SUM(AB325:AB376)</f>
        <v>74</v>
      </c>
      <c r="AC377" s="150">
        <f>AC324-SUM(AC325:AC376)</f>
        <v>79</v>
      </c>
      <c r="AD377" s="150">
        <f>AD324-SUM(AD325:AD376)</f>
        <v>80</v>
      </c>
      <c r="AE377" s="144">
        <f>AE324-SUM(AE325:AE376)</f>
        <v>70</v>
      </c>
      <c r="AF377" s="144">
        <v>0</v>
      </c>
      <c r="AG377" s="144">
        <v>0</v>
      </c>
      <c r="AH377" s="144">
        <v>0</v>
      </c>
      <c r="AI377" s="144">
        <v>0</v>
      </c>
      <c r="AJ377" s="144">
        <v>0</v>
      </c>
    </row>
    <row r="378" spans="1:36" s="13" customFormat="1" ht="16.350000000000001" customHeight="1">
      <c r="A378" s="305" t="s">
        <v>260</v>
      </c>
      <c r="B378" s="243" t="s">
        <v>259</v>
      </c>
      <c r="C378" s="244"/>
      <c r="D378" s="218">
        <f>SUM(D379:D405)</f>
        <v>358</v>
      </c>
      <c r="E378" s="218">
        <f>SUM(E379:E405)</f>
        <v>85251</v>
      </c>
      <c r="F378" s="218"/>
      <c r="G378" s="218"/>
      <c r="H378" s="218">
        <f>SUM(H379:H405)</f>
        <v>999</v>
      </c>
      <c r="I378" s="218">
        <f>SUM(I379:I405)</f>
        <v>1851</v>
      </c>
      <c r="J378" s="218">
        <f t="shared" ref="J378:J433" si="525">H378</f>
        <v>999</v>
      </c>
      <c r="K378" s="218">
        <v>1913</v>
      </c>
      <c r="L378" s="245"/>
      <c r="M378" s="245"/>
      <c r="N378" s="245"/>
      <c r="O378" s="246"/>
      <c r="P378" s="245"/>
      <c r="Q378" s="222"/>
      <c r="R378" s="222"/>
      <c r="S378" s="222"/>
      <c r="T378" s="222"/>
      <c r="U378" s="222"/>
      <c r="V378" s="223">
        <f t="shared" si="503"/>
        <v>1913</v>
      </c>
      <c r="W378" s="223">
        <f t="shared" si="504"/>
        <v>1837</v>
      </c>
      <c r="X378" s="223">
        <f t="shared" si="505"/>
        <v>1830</v>
      </c>
      <c r="Y378" s="223">
        <f t="shared" si="506"/>
        <v>1823</v>
      </c>
      <c r="Z378" s="224">
        <f t="shared" si="507"/>
        <v>1808</v>
      </c>
      <c r="AA378" s="143">
        <f t="shared" si="501"/>
        <v>1913</v>
      </c>
      <c r="AB378" s="146">
        <f>VLOOKUP($A378,'[5]1.2.생잔모형산출결과'!$B$13:$H$36,3,FALSE)</f>
        <v>1837</v>
      </c>
      <c r="AC378" s="146">
        <f>VLOOKUP($A378,'[5]1.2.생잔모형산출결과'!$B$13:$H$36,4,FALSE)</f>
        <v>1830</v>
      </c>
      <c r="AD378" s="146">
        <f>VLOOKUP($A378,'[5]1.2.생잔모형산출결과'!$B$13:$H$36,5,FALSE)</f>
        <v>1823</v>
      </c>
      <c r="AE378" s="146">
        <f>VLOOKUP($A378,'[5]1.2.생잔모형산출결과'!$B$13:$H$36,6,FALSE)</f>
        <v>1808</v>
      </c>
      <c r="AF378" s="141">
        <f>SUM(AF379:AF405)</f>
        <v>0</v>
      </c>
      <c r="AG378" s="141">
        <f>SUM(AG379:AG405)</f>
        <v>0</v>
      </c>
      <c r="AH378" s="141">
        <f>SUM(AH379:AH405)</f>
        <v>0</v>
      </c>
      <c r="AI378" s="142">
        <f>SUM(AI379:AI405)</f>
        <v>0</v>
      </c>
      <c r="AJ378" s="142">
        <f>SUM(AJ379:AJ405)</f>
        <v>0</v>
      </c>
    </row>
    <row r="379" spans="1:36" s="11" customFormat="1" ht="16.350000000000001" customHeight="1">
      <c r="A379" s="308" t="s">
        <v>260</v>
      </c>
      <c r="B379" s="57" t="s">
        <v>535</v>
      </c>
      <c r="C379" s="57" t="s">
        <v>536</v>
      </c>
      <c r="D379" s="53">
        <f>'[6]마을별 용수수요량'!D379</f>
        <v>152</v>
      </c>
      <c r="E379" s="53">
        <f>'[6]마을별 용수수요량'!E379</f>
        <v>34319</v>
      </c>
      <c r="F379" s="53"/>
      <c r="G379" s="53"/>
      <c r="H379" s="53">
        <v>203</v>
      </c>
      <c r="I379" s="53">
        <v>356</v>
      </c>
      <c r="J379" s="53">
        <f t="shared" si="525"/>
        <v>203</v>
      </c>
      <c r="K379" s="53">
        <f>ROUND($K$378*I379/$I$378,0)</f>
        <v>368</v>
      </c>
      <c r="L379" s="54" t="s">
        <v>804</v>
      </c>
      <c r="M379" s="54" t="s">
        <v>790</v>
      </c>
      <c r="N379" s="54" t="s">
        <v>790</v>
      </c>
      <c r="O379" s="169" t="s">
        <v>1405</v>
      </c>
      <c r="P379" s="55">
        <v>2015</v>
      </c>
      <c r="Q379" s="163" t="str">
        <f t="shared" ref="Q379:Q405" si="526">$L379</f>
        <v>지방</v>
      </c>
      <c r="R379" s="163" t="str">
        <f t="shared" ref="R379:U379" si="527">Q379</f>
        <v>지방</v>
      </c>
      <c r="S379" s="163" t="str">
        <f t="shared" si="527"/>
        <v>지방</v>
      </c>
      <c r="T379" s="163" t="str">
        <f t="shared" si="527"/>
        <v>지방</v>
      </c>
      <c r="U379" s="163" t="str">
        <f t="shared" si="527"/>
        <v>지방</v>
      </c>
      <c r="V379" s="135">
        <f t="shared" si="503"/>
        <v>368</v>
      </c>
      <c r="W379" s="135">
        <f t="shared" si="504"/>
        <v>353</v>
      </c>
      <c r="X379" s="135">
        <f t="shared" si="505"/>
        <v>352</v>
      </c>
      <c r="Y379" s="135">
        <f t="shared" si="506"/>
        <v>351</v>
      </c>
      <c r="Z379" s="136">
        <f t="shared" si="507"/>
        <v>348</v>
      </c>
      <c r="AA379" s="144">
        <f t="shared" si="501"/>
        <v>368</v>
      </c>
      <c r="AB379" s="145">
        <f t="shared" ref="AB379:AE394" si="528">ROUND(AB$378*$AA379/$AA$378,0)</f>
        <v>353</v>
      </c>
      <c r="AC379" s="145">
        <f t="shared" si="528"/>
        <v>352</v>
      </c>
      <c r="AD379" s="145">
        <f t="shared" si="528"/>
        <v>351</v>
      </c>
      <c r="AE379" s="144">
        <f t="shared" si="528"/>
        <v>348</v>
      </c>
      <c r="AF379" s="144">
        <v>0</v>
      </c>
      <c r="AG379" s="144">
        <v>0</v>
      </c>
      <c r="AH379" s="144">
        <v>0</v>
      </c>
      <c r="AI379" s="144">
        <v>0</v>
      </c>
      <c r="AJ379" s="144">
        <v>0</v>
      </c>
    </row>
    <row r="380" spans="1:36" s="11" customFormat="1" ht="16.350000000000001" customHeight="1">
      <c r="A380" s="308" t="s">
        <v>260</v>
      </c>
      <c r="B380" s="247" t="s">
        <v>537</v>
      </c>
      <c r="C380" s="57" t="s">
        <v>538</v>
      </c>
      <c r="D380" s="53">
        <f>'[6]마을별 용수수요량'!D380</f>
        <v>22</v>
      </c>
      <c r="E380" s="53">
        <f>'[6]마을별 용수수요량'!E380</f>
        <v>5344</v>
      </c>
      <c r="F380" s="53"/>
      <c r="G380" s="53"/>
      <c r="H380" s="53">
        <v>34</v>
      </c>
      <c r="I380" s="53">
        <v>74</v>
      </c>
      <c r="J380" s="53">
        <f t="shared" si="525"/>
        <v>34</v>
      </c>
      <c r="K380" s="53">
        <f t="shared" ref="K380:K404" si="529">ROUND($K$378*I380/$I$378,0)</f>
        <v>76</v>
      </c>
      <c r="L380" s="54" t="s">
        <v>804</v>
      </c>
      <c r="M380" s="54" t="s">
        <v>790</v>
      </c>
      <c r="N380" s="54" t="s">
        <v>790</v>
      </c>
      <c r="O380" s="169" t="s">
        <v>1404</v>
      </c>
      <c r="P380" s="55">
        <v>2015</v>
      </c>
      <c r="Q380" s="163" t="str">
        <f t="shared" si="526"/>
        <v>지방</v>
      </c>
      <c r="R380" s="163" t="str">
        <f t="shared" ref="R380:U381" si="530">Q380</f>
        <v>지방</v>
      </c>
      <c r="S380" s="163" t="str">
        <f t="shared" si="530"/>
        <v>지방</v>
      </c>
      <c r="T380" s="163" t="str">
        <f t="shared" si="530"/>
        <v>지방</v>
      </c>
      <c r="U380" s="163" t="str">
        <f t="shared" si="530"/>
        <v>지방</v>
      </c>
      <c r="V380" s="135">
        <f t="shared" si="503"/>
        <v>76</v>
      </c>
      <c r="W380" s="135">
        <f t="shared" si="504"/>
        <v>73</v>
      </c>
      <c r="X380" s="135">
        <f t="shared" si="505"/>
        <v>73</v>
      </c>
      <c r="Y380" s="135">
        <f t="shared" si="506"/>
        <v>72</v>
      </c>
      <c r="Z380" s="136">
        <f t="shared" si="507"/>
        <v>72</v>
      </c>
      <c r="AA380" s="144">
        <f t="shared" si="501"/>
        <v>76</v>
      </c>
      <c r="AB380" s="145">
        <f t="shared" si="528"/>
        <v>73</v>
      </c>
      <c r="AC380" s="145">
        <f t="shared" si="528"/>
        <v>73</v>
      </c>
      <c r="AD380" s="145">
        <f t="shared" si="528"/>
        <v>72</v>
      </c>
      <c r="AE380" s="144">
        <f t="shared" si="528"/>
        <v>72</v>
      </c>
      <c r="AF380" s="144">
        <v>0</v>
      </c>
      <c r="AG380" s="144">
        <v>0</v>
      </c>
      <c r="AH380" s="144">
        <v>0</v>
      </c>
      <c r="AI380" s="144">
        <v>0</v>
      </c>
      <c r="AJ380" s="144">
        <v>0</v>
      </c>
    </row>
    <row r="381" spans="1:36" s="11" customFormat="1" ht="16.350000000000001" customHeight="1">
      <c r="A381" s="308" t="s">
        <v>260</v>
      </c>
      <c r="B381" s="333"/>
      <c r="C381" s="57" t="s">
        <v>539</v>
      </c>
      <c r="D381" s="53">
        <f>'[6]마을별 용수수요량'!D381</f>
        <v>0</v>
      </c>
      <c r="E381" s="53">
        <f>'[6]마을별 용수수요량'!E381</f>
        <v>0</v>
      </c>
      <c r="F381" s="53"/>
      <c r="G381" s="53"/>
      <c r="H381" s="53">
        <v>17</v>
      </c>
      <c r="I381" s="53">
        <v>38</v>
      </c>
      <c r="J381" s="53">
        <f t="shared" si="525"/>
        <v>17</v>
      </c>
      <c r="K381" s="53">
        <f t="shared" si="529"/>
        <v>39</v>
      </c>
      <c r="L381" s="54" t="s">
        <v>804</v>
      </c>
      <c r="M381" s="54" t="s">
        <v>790</v>
      </c>
      <c r="N381" s="54" t="s">
        <v>790</v>
      </c>
      <c r="O381" s="169" t="s">
        <v>1404</v>
      </c>
      <c r="P381" s="55">
        <v>2020</v>
      </c>
      <c r="Q381" s="163" t="s">
        <v>808</v>
      </c>
      <c r="R381" s="163" t="s">
        <v>1259</v>
      </c>
      <c r="S381" s="163" t="s">
        <v>804</v>
      </c>
      <c r="T381" s="163" t="str">
        <f t="shared" si="530"/>
        <v>지방</v>
      </c>
      <c r="U381" s="163" t="str">
        <f t="shared" si="530"/>
        <v>지방</v>
      </c>
      <c r="V381" s="135">
        <f t="shared" si="503"/>
        <v>39</v>
      </c>
      <c r="W381" s="135">
        <f t="shared" si="504"/>
        <v>37</v>
      </c>
      <c r="X381" s="135">
        <f t="shared" si="505"/>
        <v>37</v>
      </c>
      <c r="Y381" s="135">
        <f t="shared" si="506"/>
        <v>37</v>
      </c>
      <c r="Z381" s="136">
        <f t="shared" si="507"/>
        <v>37</v>
      </c>
      <c r="AA381" s="144">
        <f t="shared" si="501"/>
        <v>39</v>
      </c>
      <c r="AB381" s="145">
        <f t="shared" si="528"/>
        <v>37</v>
      </c>
      <c r="AC381" s="145">
        <f t="shared" si="528"/>
        <v>37</v>
      </c>
      <c r="AD381" s="145">
        <f t="shared" si="528"/>
        <v>37</v>
      </c>
      <c r="AE381" s="144">
        <f t="shared" si="528"/>
        <v>37</v>
      </c>
      <c r="AF381" s="144">
        <v>0</v>
      </c>
      <c r="AG381" s="144">
        <v>0</v>
      </c>
      <c r="AH381" s="144">
        <v>0</v>
      </c>
      <c r="AI381" s="144">
        <v>0</v>
      </c>
      <c r="AJ381" s="144">
        <v>0</v>
      </c>
    </row>
    <row r="382" spans="1:36" s="11" customFormat="1" ht="16.350000000000001" customHeight="1">
      <c r="A382" s="308" t="s">
        <v>260</v>
      </c>
      <c r="B382" s="57" t="s">
        <v>540</v>
      </c>
      <c r="C382" s="57" t="s">
        <v>540</v>
      </c>
      <c r="D382" s="53">
        <f>'[6]마을별 용수수요량'!D382</f>
        <v>123</v>
      </c>
      <c r="E382" s="53">
        <f>'[6]마을별 용수수요량'!E382</f>
        <v>25210</v>
      </c>
      <c r="F382" s="53"/>
      <c r="G382" s="53"/>
      <c r="H382" s="53">
        <v>121</v>
      </c>
      <c r="I382" s="53">
        <v>261</v>
      </c>
      <c r="J382" s="53">
        <f t="shared" si="525"/>
        <v>121</v>
      </c>
      <c r="K382" s="53">
        <f t="shared" si="529"/>
        <v>270</v>
      </c>
      <c r="L382" s="54" t="s">
        <v>804</v>
      </c>
      <c r="M382" s="54" t="s">
        <v>790</v>
      </c>
      <c r="N382" s="54" t="s">
        <v>790</v>
      </c>
      <c r="O382" s="169" t="s">
        <v>1404</v>
      </c>
      <c r="P382" s="55">
        <v>2015</v>
      </c>
      <c r="Q382" s="163" t="str">
        <f t="shared" si="526"/>
        <v>지방</v>
      </c>
      <c r="R382" s="163" t="str">
        <f t="shared" ref="R382:U382" si="531">Q382</f>
        <v>지방</v>
      </c>
      <c r="S382" s="163" t="str">
        <f t="shared" si="531"/>
        <v>지방</v>
      </c>
      <c r="T382" s="163" t="str">
        <f t="shared" si="531"/>
        <v>지방</v>
      </c>
      <c r="U382" s="163" t="str">
        <f t="shared" si="531"/>
        <v>지방</v>
      </c>
      <c r="V382" s="135">
        <f t="shared" si="503"/>
        <v>270</v>
      </c>
      <c r="W382" s="135">
        <f t="shared" si="504"/>
        <v>259</v>
      </c>
      <c r="X382" s="135">
        <f t="shared" si="505"/>
        <v>258</v>
      </c>
      <c r="Y382" s="135">
        <f t="shared" si="506"/>
        <v>257</v>
      </c>
      <c r="Z382" s="136">
        <f t="shared" si="507"/>
        <v>255</v>
      </c>
      <c r="AA382" s="144">
        <f t="shared" si="501"/>
        <v>270</v>
      </c>
      <c r="AB382" s="145">
        <f t="shared" si="528"/>
        <v>259</v>
      </c>
      <c r="AC382" s="145">
        <f t="shared" si="528"/>
        <v>258</v>
      </c>
      <c r="AD382" s="145">
        <f t="shared" si="528"/>
        <v>257</v>
      </c>
      <c r="AE382" s="144">
        <f t="shared" si="528"/>
        <v>255</v>
      </c>
      <c r="AF382" s="144">
        <v>0</v>
      </c>
      <c r="AG382" s="144">
        <v>0</v>
      </c>
      <c r="AH382" s="144">
        <v>0</v>
      </c>
      <c r="AI382" s="144">
        <v>0</v>
      </c>
      <c r="AJ382" s="144">
        <v>0</v>
      </c>
    </row>
    <row r="383" spans="1:36" s="11" customFormat="1" ht="16.350000000000001" customHeight="1">
      <c r="A383" s="308" t="s">
        <v>260</v>
      </c>
      <c r="B383" s="57" t="s">
        <v>541</v>
      </c>
      <c r="C383" s="57" t="s">
        <v>542</v>
      </c>
      <c r="D383" s="53">
        <f>'[6]마을별 용수수요량'!D383</f>
        <v>42</v>
      </c>
      <c r="E383" s="53">
        <f>'[6]마을별 용수수요량'!E383</f>
        <v>2603</v>
      </c>
      <c r="F383" s="53"/>
      <c r="G383" s="53"/>
      <c r="H383" s="53">
        <v>50</v>
      </c>
      <c r="I383" s="53">
        <v>100</v>
      </c>
      <c r="J383" s="53">
        <f t="shared" si="525"/>
        <v>50</v>
      </c>
      <c r="K383" s="53">
        <f t="shared" si="529"/>
        <v>103</v>
      </c>
      <c r="L383" s="54" t="s">
        <v>804</v>
      </c>
      <c r="M383" s="54" t="s">
        <v>790</v>
      </c>
      <c r="N383" s="54" t="s">
        <v>790</v>
      </c>
      <c r="O383" s="169" t="s">
        <v>1404</v>
      </c>
      <c r="P383" s="55">
        <v>2015</v>
      </c>
      <c r="Q383" s="163" t="str">
        <f t="shared" si="526"/>
        <v>지방</v>
      </c>
      <c r="R383" s="163" t="str">
        <f t="shared" ref="R383:U383" si="532">Q383</f>
        <v>지방</v>
      </c>
      <c r="S383" s="163" t="str">
        <f t="shared" si="532"/>
        <v>지방</v>
      </c>
      <c r="T383" s="163" t="str">
        <f t="shared" si="532"/>
        <v>지방</v>
      </c>
      <c r="U383" s="163" t="str">
        <f t="shared" si="532"/>
        <v>지방</v>
      </c>
      <c r="V383" s="135">
        <f t="shared" si="503"/>
        <v>103</v>
      </c>
      <c r="W383" s="135">
        <f t="shared" si="504"/>
        <v>99</v>
      </c>
      <c r="X383" s="135">
        <f t="shared" si="505"/>
        <v>99</v>
      </c>
      <c r="Y383" s="135">
        <f t="shared" si="506"/>
        <v>98</v>
      </c>
      <c r="Z383" s="136">
        <f t="shared" si="507"/>
        <v>97</v>
      </c>
      <c r="AA383" s="144">
        <f t="shared" si="501"/>
        <v>103</v>
      </c>
      <c r="AB383" s="145">
        <f t="shared" si="528"/>
        <v>99</v>
      </c>
      <c r="AC383" s="145">
        <f t="shared" si="528"/>
        <v>99</v>
      </c>
      <c r="AD383" s="145">
        <f t="shared" si="528"/>
        <v>98</v>
      </c>
      <c r="AE383" s="144">
        <f t="shared" si="528"/>
        <v>97</v>
      </c>
      <c r="AF383" s="144">
        <v>0</v>
      </c>
      <c r="AG383" s="144">
        <v>0</v>
      </c>
      <c r="AH383" s="144">
        <v>0</v>
      </c>
      <c r="AI383" s="144">
        <v>0</v>
      </c>
      <c r="AJ383" s="144">
        <v>0</v>
      </c>
    </row>
    <row r="384" spans="1:36" s="11" customFormat="1" ht="16.350000000000001" customHeight="1">
      <c r="A384" s="308" t="s">
        <v>260</v>
      </c>
      <c r="B384" s="247" t="s">
        <v>543</v>
      </c>
      <c r="C384" s="57" t="s">
        <v>544</v>
      </c>
      <c r="D384" s="53">
        <f>'[6]마을별 용수수요량'!D384</f>
        <v>0</v>
      </c>
      <c r="E384" s="53">
        <f>'[6]마을별 용수수요량'!E384</f>
        <v>0</v>
      </c>
      <c r="F384" s="53"/>
      <c r="G384" s="53"/>
      <c r="H384" s="53">
        <v>39</v>
      </c>
      <c r="I384" s="53">
        <v>65</v>
      </c>
      <c r="J384" s="53">
        <f t="shared" si="525"/>
        <v>39</v>
      </c>
      <c r="K384" s="53">
        <f t="shared" si="529"/>
        <v>67</v>
      </c>
      <c r="L384" s="54" t="s">
        <v>754</v>
      </c>
      <c r="M384" s="54" t="s">
        <v>754</v>
      </c>
      <c r="N384" s="54" t="s">
        <v>754</v>
      </c>
      <c r="O384" s="169"/>
      <c r="P384" s="55"/>
      <c r="Q384" s="163" t="str">
        <f t="shared" si="526"/>
        <v>미급수</v>
      </c>
      <c r="R384" s="163" t="str">
        <f t="shared" ref="R384:U384" si="533">Q384</f>
        <v>미급수</v>
      </c>
      <c r="S384" s="163" t="str">
        <f t="shared" si="533"/>
        <v>미급수</v>
      </c>
      <c r="T384" s="163" t="str">
        <f t="shared" si="533"/>
        <v>미급수</v>
      </c>
      <c r="U384" s="163" t="str">
        <f t="shared" si="533"/>
        <v>미급수</v>
      </c>
      <c r="V384" s="135">
        <f t="shared" si="503"/>
        <v>67</v>
      </c>
      <c r="W384" s="135">
        <f t="shared" si="504"/>
        <v>64</v>
      </c>
      <c r="X384" s="135">
        <f t="shared" si="505"/>
        <v>64</v>
      </c>
      <c r="Y384" s="135">
        <f t="shared" si="506"/>
        <v>64</v>
      </c>
      <c r="Z384" s="136">
        <f t="shared" si="507"/>
        <v>63</v>
      </c>
      <c r="AA384" s="144">
        <f t="shared" si="501"/>
        <v>67</v>
      </c>
      <c r="AB384" s="145">
        <f t="shared" si="528"/>
        <v>64</v>
      </c>
      <c r="AC384" s="145">
        <f t="shared" si="528"/>
        <v>64</v>
      </c>
      <c r="AD384" s="145">
        <f t="shared" si="528"/>
        <v>64</v>
      </c>
      <c r="AE384" s="144">
        <f t="shared" si="528"/>
        <v>63</v>
      </c>
      <c r="AF384" s="144">
        <v>0</v>
      </c>
      <c r="AG384" s="144">
        <v>0</v>
      </c>
      <c r="AH384" s="144">
        <v>0</v>
      </c>
      <c r="AI384" s="144">
        <v>0</v>
      </c>
      <c r="AJ384" s="144">
        <v>0</v>
      </c>
    </row>
    <row r="385" spans="1:36" s="11" customFormat="1" ht="16.350000000000001" customHeight="1">
      <c r="A385" s="308" t="s">
        <v>260</v>
      </c>
      <c r="B385" s="333"/>
      <c r="C385" s="57" t="s">
        <v>545</v>
      </c>
      <c r="D385" s="53">
        <f>'[6]마을별 용수수요량'!D385</f>
        <v>0</v>
      </c>
      <c r="E385" s="53">
        <f>'[6]마을별 용수수요량'!E385</f>
        <v>0</v>
      </c>
      <c r="F385" s="53"/>
      <c r="G385" s="53"/>
      <c r="H385" s="53">
        <v>14</v>
      </c>
      <c r="I385" s="53">
        <v>24</v>
      </c>
      <c r="J385" s="53">
        <f t="shared" si="525"/>
        <v>14</v>
      </c>
      <c r="K385" s="53">
        <f t="shared" si="529"/>
        <v>25</v>
      </c>
      <c r="L385" s="54" t="str">
        <f>M385</f>
        <v>소규모</v>
      </c>
      <c r="M385" s="54" t="s">
        <v>808</v>
      </c>
      <c r="N385" s="54" t="s">
        <v>835</v>
      </c>
      <c r="O385" s="169"/>
      <c r="P385" s="55">
        <v>2015</v>
      </c>
      <c r="Q385" s="163" t="str">
        <f t="shared" si="526"/>
        <v>소규모</v>
      </c>
      <c r="R385" s="163" t="str">
        <f t="shared" ref="R385:U385" si="534">Q385</f>
        <v>소규모</v>
      </c>
      <c r="S385" s="163" t="str">
        <f t="shared" si="534"/>
        <v>소규모</v>
      </c>
      <c r="T385" s="163" t="str">
        <f t="shared" si="534"/>
        <v>소규모</v>
      </c>
      <c r="U385" s="163" t="str">
        <f t="shared" si="534"/>
        <v>소규모</v>
      </c>
      <c r="V385" s="135">
        <f t="shared" si="503"/>
        <v>25</v>
      </c>
      <c r="W385" s="135">
        <f t="shared" si="504"/>
        <v>24</v>
      </c>
      <c r="X385" s="135">
        <f t="shared" si="505"/>
        <v>24</v>
      </c>
      <c r="Y385" s="135">
        <f t="shared" si="506"/>
        <v>24</v>
      </c>
      <c r="Z385" s="136">
        <f t="shared" si="507"/>
        <v>24</v>
      </c>
      <c r="AA385" s="144">
        <f t="shared" si="501"/>
        <v>25</v>
      </c>
      <c r="AB385" s="145">
        <f t="shared" si="528"/>
        <v>24</v>
      </c>
      <c r="AC385" s="145">
        <f t="shared" si="528"/>
        <v>24</v>
      </c>
      <c r="AD385" s="145">
        <f t="shared" si="528"/>
        <v>24</v>
      </c>
      <c r="AE385" s="144">
        <f t="shared" si="528"/>
        <v>24</v>
      </c>
      <c r="AF385" s="144">
        <v>0</v>
      </c>
      <c r="AG385" s="144">
        <v>0</v>
      </c>
      <c r="AH385" s="144">
        <v>0</v>
      </c>
      <c r="AI385" s="144">
        <v>0</v>
      </c>
      <c r="AJ385" s="144">
        <v>0</v>
      </c>
    </row>
    <row r="386" spans="1:36" s="11" customFormat="1" ht="16.350000000000001" customHeight="1">
      <c r="A386" s="308" t="s">
        <v>260</v>
      </c>
      <c r="B386" s="247" t="s">
        <v>546</v>
      </c>
      <c r="C386" s="57" t="s">
        <v>548</v>
      </c>
      <c r="D386" s="53">
        <f>'[6]마을별 용수수요량'!D386</f>
        <v>0</v>
      </c>
      <c r="E386" s="53">
        <f>'[6]마을별 용수수요량'!E386</f>
        <v>0</v>
      </c>
      <c r="F386" s="53"/>
      <c r="G386" s="53"/>
      <c r="H386" s="53">
        <v>21</v>
      </c>
      <c r="I386" s="53">
        <v>37</v>
      </c>
      <c r="J386" s="53">
        <f t="shared" si="525"/>
        <v>21</v>
      </c>
      <c r="K386" s="53">
        <f t="shared" si="529"/>
        <v>38</v>
      </c>
      <c r="L386" s="54" t="str">
        <f>M386</f>
        <v>소규모</v>
      </c>
      <c r="M386" s="54" t="s">
        <v>808</v>
      </c>
      <c r="N386" s="54" t="s">
        <v>836</v>
      </c>
      <c r="O386" s="169"/>
      <c r="P386" s="55">
        <v>2015</v>
      </c>
      <c r="Q386" s="163" t="str">
        <f t="shared" si="526"/>
        <v>소규모</v>
      </c>
      <c r="R386" s="163" t="str">
        <f t="shared" ref="R386:U386" si="535">Q386</f>
        <v>소규모</v>
      </c>
      <c r="S386" s="163" t="str">
        <f t="shared" si="535"/>
        <v>소규모</v>
      </c>
      <c r="T386" s="163" t="str">
        <f t="shared" si="535"/>
        <v>소규모</v>
      </c>
      <c r="U386" s="163" t="str">
        <f t="shared" si="535"/>
        <v>소규모</v>
      </c>
      <c r="V386" s="135">
        <f t="shared" si="503"/>
        <v>38</v>
      </c>
      <c r="W386" s="135">
        <f t="shared" si="504"/>
        <v>36</v>
      </c>
      <c r="X386" s="135">
        <f t="shared" si="505"/>
        <v>36</v>
      </c>
      <c r="Y386" s="135">
        <f t="shared" si="506"/>
        <v>36</v>
      </c>
      <c r="Z386" s="136">
        <f t="shared" si="507"/>
        <v>36</v>
      </c>
      <c r="AA386" s="144">
        <f t="shared" si="501"/>
        <v>38</v>
      </c>
      <c r="AB386" s="145">
        <f t="shared" si="528"/>
        <v>36</v>
      </c>
      <c r="AC386" s="145">
        <f t="shared" si="528"/>
        <v>36</v>
      </c>
      <c r="AD386" s="145">
        <f t="shared" si="528"/>
        <v>36</v>
      </c>
      <c r="AE386" s="144">
        <f t="shared" si="528"/>
        <v>36</v>
      </c>
      <c r="AF386" s="144">
        <v>0</v>
      </c>
      <c r="AG386" s="144">
        <v>0</v>
      </c>
      <c r="AH386" s="144">
        <v>0</v>
      </c>
      <c r="AI386" s="144">
        <v>0</v>
      </c>
      <c r="AJ386" s="144">
        <v>0</v>
      </c>
    </row>
    <row r="387" spans="1:36" s="11" customFormat="1" ht="16.350000000000001" customHeight="1">
      <c r="A387" s="308" t="s">
        <v>260</v>
      </c>
      <c r="B387" s="333"/>
      <c r="C387" s="57" t="s">
        <v>547</v>
      </c>
      <c r="D387" s="53">
        <f>'[6]마을별 용수수요량'!D387</f>
        <v>0</v>
      </c>
      <c r="E387" s="53">
        <f>'[6]마을별 용수수요량'!E387</f>
        <v>0</v>
      </c>
      <c r="F387" s="53"/>
      <c r="G387" s="53"/>
      <c r="H387" s="53">
        <v>18</v>
      </c>
      <c r="I387" s="53">
        <v>30</v>
      </c>
      <c r="J387" s="53">
        <f t="shared" si="525"/>
        <v>18</v>
      </c>
      <c r="K387" s="53">
        <f t="shared" si="529"/>
        <v>31</v>
      </c>
      <c r="L387" s="54" t="str">
        <f>M387</f>
        <v>소규모</v>
      </c>
      <c r="M387" s="54" t="s">
        <v>808</v>
      </c>
      <c r="N387" s="54" t="s">
        <v>837</v>
      </c>
      <c r="O387" s="169"/>
      <c r="P387" s="55">
        <v>2015</v>
      </c>
      <c r="Q387" s="163" t="str">
        <f t="shared" si="526"/>
        <v>소규모</v>
      </c>
      <c r="R387" s="163" t="str">
        <f t="shared" ref="R387:U387" si="536">Q387</f>
        <v>소규모</v>
      </c>
      <c r="S387" s="163" t="str">
        <f t="shared" si="536"/>
        <v>소규모</v>
      </c>
      <c r="T387" s="163" t="str">
        <f t="shared" si="536"/>
        <v>소규모</v>
      </c>
      <c r="U387" s="163" t="str">
        <f t="shared" si="536"/>
        <v>소규모</v>
      </c>
      <c r="V387" s="135">
        <f t="shared" si="503"/>
        <v>31</v>
      </c>
      <c r="W387" s="135">
        <f t="shared" si="504"/>
        <v>30</v>
      </c>
      <c r="X387" s="135">
        <f t="shared" si="505"/>
        <v>30</v>
      </c>
      <c r="Y387" s="135">
        <f t="shared" si="506"/>
        <v>30</v>
      </c>
      <c r="Z387" s="136">
        <f t="shared" si="507"/>
        <v>29</v>
      </c>
      <c r="AA387" s="144">
        <f t="shared" si="501"/>
        <v>31</v>
      </c>
      <c r="AB387" s="145">
        <f t="shared" si="528"/>
        <v>30</v>
      </c>
      <c r="AC387" s="145">
        <f t="shared" si="528"/>
        <v>30</v>
      </c>
      <c r="AD387" s="145">
        <f t="shared" si="528"/>
        <v>30</v>
      </c>
      <c r="AE387" s="144">
        <f t="shared" si="528"/>
        <v>29</v>
      </c>
      <c r="AF387" s="144">
        <v>0</v>
      </c>
      <c r="AG387" s="144">
        <v>0</v>
      </c>
      <c r="AH387" s="144">
        <v>0</v>
      </c>
      <c r="AI387" s="144">
        <v>0</v>
      </c>
      <c r="AJ387" s="144">
        <v>0</v>
      </c>
    </row>
    <row r="388" spans="1:36" s="11" customFormat="1" ht="16.350000000000001" customHeight="1">
      <c r="A388" s="308" t="s">
        <v>260</v>
      </c>
      <c r="B388" s="247" t="s">
        <v>549</v>
      </c>
      <c r="C388" s="57" t="s">
        <v>550</v>
      </c>
      <c r="D388" s="53">
        <f>'[6]마을별 용수수요량'!D388</f>
        <v>0</v>
      </c>
      <c r="E388" s="53">
        <f>'[6]마을별 용수수요량'!E388</f>
        <v>0</v>
      </c>
      <c r="F388" s="53"/>
      <c r="G388" s="53"/>
      <c r="H388" s="53">
        <v>29</v>
      </c>
      <c r="I388" s="53">
        <v>53</v>
      </c>
      <c r="J388" s="53">
        <f t="shared" si="525"/>
        <v>29</v>
      </c>
      <c r="K388" s="53">
        <f t="shared" si="529"/>
        <v>55</v>
      </c>
      <c r="L388" s="54" t="s">
        <v>804</v>
      </c>
      <c r="M388" s="54" t="s">
        <v>790</v>
      </c>
      <c r="N388" s="54" t="s">
        <v>790</v>
      </c>
      <c r="O388" s="169" t="s">
        <v>1404</v>
      </c>
      <c r="P388" s="55">
        <v>2015</v>
      </c>
      <c r="Q388" s="163" t="str">
        <f t="shared" si="526"/>
        <v>지방</v>
      </c>
      <c r="R388" s="163" t="str">
        <f t="shared" ref="R388:U388" si="537">Q388</f>
        <v>지방</v>
      </c>
      <c r="S388" s="163" t="str">
        <f t="shared" si="537"/>
        <v>지방</v>
      </c>
      <c r="T388" s="163" t="str">
        <f t="shared" si="537"/>
        <v>지방</v>
      </c>
      <c r="U388" s="163" t="str">
        <f t="shared" si="537"/>
        <v>지방</v>
      </c>
      <c r="V388" s="135">
        <f t="shared" si="503"/>
        <v>55</v>
      </c>
      <c r="W388" s="135">
        <f t="shared" si="504"/>
        <v>53</v>
      </c>
      <c r="X388" s="135">
        <f t="shared" si="505"/>
        <v>53</v>
      </c>
      <c r="Y388" s="135">
        <f t="shared" si="506"/>
        <v>52</v>
      </c>
      <c r="Z388" s="136">
        <f t="shared" si="507"/>
        <v>52</v>
      </c>
      <c r="AA388" s="144">
        <f t="shared" si="501"/>
        <v>55</v>
      </c>
      <c r="AB388" s="145">
        <f t="shared" si="528"/>
        <v>53</v>
      </c>
      <c r="AC388" s="145">
        <f t="shared" si="528"/>
        <v>53</v>
      </c>
      <c r="AD388" s="145">
        <f t="shared" si="528"/>
        <v>52</v>
      </c>
      <c r="AE388" s="144">
        <f t="shared" si="528"/>
        <v>52</v>
      </c>
      <c r="AF388" s="144">
        <v>0</v>
      </c>
      <c r="AG388" s="144">
        <v>0</v>
      </c>
      <c r="AH388" s="144">
        <v>0</v>
      </c>
      <c r="AI388" s="144">
        <v>0</v>
      </c>
      <c r="AJ388" s="144">
        <v>0</v>
      </c>
    </row>
    <row r="389" spans="1:36" s="11" customFormat="1" ht="16.350000000000001" customHeight="1">
      <c r="A389" s="308" t="s">
        <v>260</v>
      </c>
      <c r="B389" s="333"/>
      <c r="C389" s="57" t="s">
        <v>551</v>
      </c>
      <c r="D389" s="53">
        <f>'[6]마을별 용수수요량'!D389</f>
        <v>0</v>
      </c>
      <c r="E389" s="53">
        <f>'[6]마을별 용수수요량'!E389</f>
        <v>0</v>
      </c>
      <c r="F389" s="53"/>
      <c r="G389" s="53"/>
      <c r="H389" s="53">
        <v>14</v>
      </c>
      <c r="I389" s="53">
        <v>23</v>
      </c>
      <c r="J389" s="53">
        <f t="shared" si="525"/>
        <v>14</v>
      </c>
      <c r="K389" s="53">
        <f t="shared" si="529"/>
        <v>24</v>
      </c>
      <c r="L389" s="54" t="str">
        <f>M389</f>
        <v>소규모</v>
      </c>
      <c r="M389" s="54" t="s">
        <v>808</v>
      </c>
      <c r="N389" s="54" t="s">
        <v>838</v>
      </c>
      <c r="O389" s="169"/>
      <c r="P389" s="55">
        <v>2015</v>
      </c>
      <c r="Q389" s="163" t="str">
        <f t="shared" si="526"/>
        <v>소규모</v>
      </c>
      <c r="R389" s="163" t="str">
        <f t="shared" ref="R389:U389" si="538">Q389</f>
        <v>소규모</v>
      </c>
      <c r="S389" s="163" t="str">
        <f t="shared" si="538"/>
        <v>소규모</v>
      </c>
      <c r="T389" s="163" t="str">
        <f t="shared" si="538"/>
        <v>소규모</v>
      </c>
      <c r="U389" s="163" t="str">
        <f t="shared" si="538"/>
        <v>소규모</v>
      </c>
      <c r="V389" s="135">
        <f t="shared" si="503"/>
        <v>24</v>
      </c>
      <c r="W389" s="135">
        <f t="shared" si="504"/>
        <v>23</v>
      </c>
      <c r="X389" s="135">
        <f t="shared" si="505"/>
        <v>23</v>
      </c>
      <c r="Y389" s="135">
        <f t="shared" si="506"/>
        <v>23</v>
      </c>
      <c r="Z389" s="136">
        <f t="shared" si="507"/>
        <v>23</v>
      </c>
      <c r="AA389" s="144">
        <f t="shared" si="501"/>
        <v>24</v>
      </c>
      <c r="AB389" s="145">
        <f t="shared" si="528"/>
        <v>23</v>
      </c>
      <c r="AC389" s="145">
        <f t="shared" si="528"/>
        <v>23</v>
      </c>
      <c r="AD389" s="145">
        <f t="shared" si="528"/>
        <v>23</v>
      </c>
      <c r="AE389" s="144">
        <f t="shared" si="528"/>
        <v>23</v>
      </c>
      <c r="AF389" s="144">
        <v>0</v>
      </c>
      <c r="AG389" s="144">
        <v>0</v>
      </c>
      <c r="AH389" s="144">
        <v>0</v>
      </c>
      <c r="AI389" s="144">
        <v>0</v>
      </c>
      <c r="AJ389" s="144">
        <v>0</v>
      </c>
    </row>
    <row r="390" spans="1:36" s="11" customFormat="1" ht="16.350000000000001" customHeight="1">
      <c r="A390" s="308" t="s">
        <v>260</v>
      </c>
      <c r="B390" s="247" t="s">
        <v>552</v>
      </c>
      <c r="C390" s="57" t="s">
        <v>553</v>
      </c>
      <c r="D390" s="53">
        <f>'[6]마을별 용수수요량'!D390</f>
        <v>19</v>
      </c>
      <c r="E390" s="53">
        <f>'[6]마을별 용수수요량'!E390</f>
        <v>17775</v>
      </c>
      <c r="F390" s="53"/>
      <c r="G390" s="53"/>
      <c r="H390" s="53">
        <v>30</v>
      </c>
      <c r="I390" s="53">
        <v>37</v>
      </c>
      <c r="J390" s="53">
        <f t="shared" si="525"/>
        <v>30</v>
      </c>
      <c r="K390" s="53">
        <f t="shared" si="529"/>
        <v>38</v>
      </c>
      <c r="L390" s="54" t="s">
        <v>804</v>
      </c>
      <c r="M390" s="54" t="s">
        <v>790</v>
      </c>
      <c r="N390" s="54" t="s">
        <v>790</v>
      </c>
      <c r="O390" s="169" t="s">
        <v>1404</v>
      </c>
      <c r="P390" s="55">
        <v>2015</v>
      </c>
      <c r="Q390" s="163" t="str">
        <f t="shared" si="526"/>
        <v>지방</v>
      </c>
      <c r="R390" s="163" t="str">
        <f t="shared" ref="R390:U393" si="539">Q390</f>
        <v>지방</v>
      </c>
      <c r="S390" s="163" t="str">
        <f t="shared" si="539"/>
        <v>지방</v>
      </c>
      <c r="T390" s="163" t="str">
        <f t="shared" si="539"/>
        <v>지방</v>
      </c>
      <c r="U390" s="163" t="str">
        <f t="shared" si="539"/>
        <v>지방</v>
      </c>
      <c r="V390" s="135">
        <f t="shared" si="503"/>
        <v>38</v>
      </c>
      <c r="W390" s="135">
        <f t="shared" si="504"/>
        <v>36</v>
      </c>
      <c r="X390" s="135">
        <f t="shared" si="505"/>
        <v>36</v>
      </c>
      <c r="Y390" s="135">
        <f t="shared" si="506"/>
        <v>36</v>
      </c>
      <c r="Z390" s="136">
        <f t="shared" si="507"/>
        <v>36</v>
      </c>
      <c r="AA390" s="144">
        <f t="shared" si="501"/>
        <v>38</v>
      </c>
      <c r="AB390" s="145">
        <f t="shared" si="528"/>
        <v>36</v>
      </c>
      <c r="AC390" s="145">
        <f t="shared" si="528"/>
        <v>36</v>
      </c>
      <c r="AD390" s="145">
        <f t="shared" si="528"/>
        <v>36</v>
      </c>
      <c r="AE390" s="144">
        <f t="shared" si="528"/>
        <v>36</v>
      </c>
      <c r="AF390" s="144">
        <v>0</v>
      </c>
      <c r="AG390" s="144">
        <v>0</v>
      </c>
      <c r="AH390" s="144">
        <v>0</v>
      </c>
      <c r="AI390" s="144">
        <v>0</v>
      </c>
      <c r="AJ390" s="144">
        <v>0</v>
      </c>
    </row>
    <row r="391" spans="1:36" s="11" customFormat="1" ht="16.350000000000001" customHeight="1">
      <c r="A391" s="308" t="s">
        <v>260</v>
      </c>
      <c r="B391" s="333"/>
      <c r="C391" s="57" t="s">
        <v>409</v>
      </c>
      <c r="D391" s="53">
        <f>'[6]마을별 용수수요량'!D391</f>
        <v>0</v>
      </c>
      <c r="E391" s="53">
        <f>'[6]마을별 용수수요량'!E391</f>
        <v>0</v>
      </c>
      <c r="F391" s="53"/>
      <c r="G391" s="53"/>
      <c r="H391" s="53">
        <v>29</v>
      </c>
      <c r="I391" s="53">
        <v>65</v>
      </c>
      <c r="J391" s="53">
        <f t="shared" si="525"/>
        <v>29</v>
      </c>
      <c r="K391" s="53">
        <f t="shared" si="529"/>
        <v>67</v>
      </c>
      <c r="L391" s="54" t="s">
        <v>804</v>
      </c>
      <c r="M391" s="54" t="s">
        <v>790</v>
      </c>
      <c r="N391" s="54" t="s">
        <v>790</v>
      </c>
      <c r="O391" s="169" t="s">
        <v>1404</v>
      </c>
      <c r="P391" s="55">
        <v>2025</v>
      </c>
      <c r="Q391" s="163" t="s">
        <v>808</v>
      </c>
      <c r="R391" s="163" t="s">
        <v>808</v>
      </c>
      <c r="S391" s="163" t="s">
        <v>804</v>
      </c>
      <c r="T391" s="163" t="str">
        <f t="shared" si="539"/>
        <v>지방</v>
      </c>
      <c r="U391" s="163" t="str">
        <f t="shared" si="539"/>
        <v>지방</v>
      </c>
      <c r="V391" s="135">
        <f t="shared" si="503"/>
        <v>67</v>
      </c>
      <c r="W391" s="135">
        <f t="shared" si="504"/>
        <v>64</v>
      </c>
      <c r="X391" s="135">
        <f t="shared" si="505"/>
        <v>64</v>
      </c>
      <c r="Y391" s="135">
        <f t="shared" si="506"/>
        <v>64</v>
      </c>
      <c r="Z391" s="136">
        <f t="shared" si="507"/>
        <v>63</v>
      </c>
      <c r="AA391" s="144">
        <f t="shared" si="501"/>
        <v>67</v>
      </c>
      <c r="AB391" s="145">
        <f t="shared" si="528"/>
        <v>64</v>
      </c>
      <c r="AC391" s="145">
        <f t="shared" si="528"/>
        <v>64</v>
      </c>
      <c r="AD391" s="145">
        <f t="shared" si="528"/>
        <v>64</v>
      </c>
      <c r="AE391" s="144">
        <f t="shared" si="528"/>
        <v>63</v>
      </c>
      <c r="AF391" s="144">
        <v>0</v>
      </c>
      <c r="AG391" s="144">
        <v>0</v>
      </c>
      <c r="AH391" s="144">
        <v>0</v>
      </c>
      <c r="AI391" s="144">
        <v>0</v>
      </c>
      <c r="AJ391" s="144">
        <v>0</v>
      </c>
    </row>
    <row r="392" spans="1:36" s="11" customFormat="1" ht="16.350000000000001" customHeight="1">
      <c r="A392" s="309" t="s">
        <v>260</v>
      </c>
      <c r="B392" s="58" t="s">
        <v>554</v>
      </c>
      <c r="C392" s="58" t="s">
        <v>840</v>
      </c>
      <c r="D392" s="56">
        <f>'[6]마을별 용수수요량'!D392</f>
        <v>0</v>
      </c>
      <c r="E392" s="56">
        <f>'[6]마을별 용수수요량'!E392</f>
        <v>0</v>
      </c>
      <c r="F392" s="56"/>
      <c r="G392" s="56"/>
      <c r="H392" s="56">
        <v>30</v>
      </c>
      <c r="I392" s="56">
        <v>61</v>
      </c>
      <c r="J392" s="56">
        <f t="shared" si="525"/>
        <v>30</v>
      </c>
      <c r="K392" s="56">
        <f t="shared" si="529"/>
        <v>63</v>
      </c>
      <c r="L392" s="63" t="s">
        <v>804</v>
      </c>
      <c r="M392" s="63" t="s">
        <v>790</v>
      </c>
      <c r="N392" s="63" t="s">
        <v>790</v>
      </c>
      <c r="O392" s="171" t="s">
        <v>1404</v>
      </c>
      <c r="P392" s="64">
        <v>2025</v>
      </c>
      <c r="Q392" s="166" t="s">
        <v>808</v>
      </c>
      <c r="R392" s="166" t="s">
        <v>808</v>
      </c>
      <c r="S392" s="166" t="s">
        <v>804</v>
      </c>
      <c r="T392" s="166" t="str">
        <f t="shared" si="539"/>
        <v>지방</v>
      </c>
      <c r="U392" s="166" t="str">
        <f t="shared" si="539"/>
        <v>지방</v>
      </c>
      <c r="V392" s="147">
        <f t="shared" si="503"/>
        <v>63</v>
      </c>
      <c r="W392" s="147">
        <f t="shared" si="504"/>
        <v>60</v>
      </c>
      <c r="X392" s="147">
        <f t="shared" si="505"/>
        <v>60</v>
      </c>
      <c r="Y392" s="147">
        <f t="shared" si="506"/>
        <v>60</v>
      </c>
      <c r="Z392" s="148">
        <f t="shared" si="507"/>
        <v>60</v>
      </c>
      <c r="AA392" s="144">
        <f t="shared" si="501"/>
        <v>63</v>
      </c>
      <c r="AB392" s="145">
        <f t="shared" si="528"/>
        <v>60</v>
      </c>
      <c r="AC392" s="145">
        <f t="shared" si="528"/>
        <v>60</v>
      </c>
      <c r="AD392" s="145">
        <f t="shared" si="528"/>
        <v>60</v>
      </c>
      <c r="AE392" s="144">
        <f t="shared" si="528"/>
        <v>60</v>
      </c>
      <c r="AF392" s="144">
        <v>0</v>
      </c>
      <c r="AG392" s="144">
        <v>0</v>
      </c>
      <c r="AH392" s="144">
        <v>0</v>
      </c>
      <c r="AI392" s="144">
        <v>0</v>
      </c>
      <c r="AJ392" s="144">
        <v>0</v>
      </c>
    </row>
    <row r="393" spans="1:36" s="11" customFormat="1" ht="16.350000000000001" customHeight="1">
      <c r="A393" s="323" t="s">
        <v>260</v>
      </c>
      <c r="B393" s="336" t="s">
        <v>555</v>
      </c>
      <c r="C393" s="321" t="s">
        <v>556</v>
      </c>
      <c r="D393" s="314">
        <f>'[6]마을별 용수수요량'!D393</f>
        <v>0</v>
      </c>
      <c r="E393" s="314">
        <f>'[6]마을별 용수수요량'!E393</f>
        <v>0</v>
      </c>
      <c r="F393" s="314"/>
      <c r="G393" s="314"/>
      <c r="H393" s="314">
        <v>39</v>
      </c>
      <c r="I393" s="314">
        <v>82</v>
      </c>
      <c r="J393" s="314">
        <f t="shared" si="525"/>
        <v>39</v>
      </c>
      <c r="K393" s="314">
        <f t="shared" si="529"/>
        <v>85</v>
      </c>
      <c r="L393" s="316" t="s">
        <v>804</v>
      </c>
      <c r="M393" s="316" t="s">
        <v>790</v>
      </c>
      <c r="N393" s="316" t="s">
        <v>790</v>
      </c>
      <c r="O393" s="322" t="s">
        <v>1404</v>
      </c>
      <c r="P393" s="318">
        <v>2025</v>
      </c>
      <c r="Q393" s="319" t="s">
        <v>808</v>
      </c>
      <c r="R393" s="319" t="s">
        <v>808</v>
      </c>
      <c r="S393" s="319" t="s">
        <v>804</v>
      </c>
      <c r="T393" s="319" t="str">
        <f t="shared" si="539"/>
        <v>지방</v>
      </c>
      <c r="U393" s="319" t="str">
        <f t="shared" si="539"/>
        <v>지방</v>
      </c>
      <c r="V393" s="315">
        <f t="shared" si="503"/>
        <v>85</v>
      </c>
      <c r="W393" s="315">
        <f t="shared" si="504"/>
        <v>82</v>
      </c>
      <c r="X393" s="315">
        <f t="shared" si="505"/>
        <v>81</v>
      </c>
      <c r="Y393" s="315">
        <f t="shared" si="506"/>
        <v>81</v>
      </c>
      <c r="Z393" s="320">
        <f t="shared" si="507"/>
        <v>80</v>
      </c>
      <c r="AA393" s="144">
        <f t="shared" si="501"/>
        <v>85</v>
      </c>
      <c r="AB393" s="145">
        <f t="shared" si="528"/>
        <v>82</v>
      </c>
      <c r="AC393" s="145">
        <f t="shared" si="528"/>
        <v>81</v>
      </c>
      <c r="AD393" s="145">
        <f t="shared" si="528"/>
        <v>81</v>
      </c>
      <c r="AE393" s="144">
        <f t="shared" si="528"/>
        <v>80</v>
      </c>
      <c r="AF393" s="144">
        <v>0</v>
      </c>
      <c r="AG393" s="144">
        <v>0</v>
      </c>
      <c r="AH393" s="144">
        <v>0</v>
      </c>
      <c r="AI393" s="144">
        <v>0</v>
      </c>
      <c r="AJ393" s="144">
        <v>0</v>
      </c>
    </row>
    <row r="394" spans="1:36" s="11" customFormat="1" ht="16.350000000000001" customHeight="1">
      <c r="A394" s="308" t="s">
        <v>260</v>
      </c>
      <c r="B394" s="333"/>
      <c r="C394" s="57" t="s">
        <v>787</v>
      </c>
      <c r="D394" s="53">
        <f>'[6]마을별 용수수요량'!D394</f>
        <v>0</v>
      </c>
      <c r="E394" s="53">
        <f>'[6]마을별 용수수요량'!E394</f>
        <v>0</v>
      </c>
      <c r="F394" s="53"/>
      <c r="G394" s="53"/>
      <c r="H394" s="53">
        <v>6</v>
      </c>
      <c r="I394" s="53">
        <v>9</v>
      </c>
      <c r="J394" s="53">
        <f t="shared" si="525"/>
        <v>6</v>
      </c>
      <c r="K394" s="53">
        <f t="shared" si="529"/>
        <v>9</v>
      </c>
      <c r="L394" s="54" t="s">
        <v>1259</v>
      </c>
      <c r="M394" s="54" t="s">
        <v>1265</v>
      </c>
      <c r="N394" s="54" t="s">
        <v>1263</v>
      </c>
      <c r="O394" s="169" t="s">
        <v>1404</v>
      </c>
      <c r="P394" s="55">
        <v>2025</v>
      </c>
      <c r="Q394" s="163" t="s">
        <v>1264</v>
      </c>
      <c r="R394" s="163" t="str">
        <f t="shared" ref="R394:U394" si="540">Q394</f>
        <v>미급수</v>
      </c>
      <c r="S394" s="163" t="s">
        <v>1256</v>
      </c>
      <c r="T394" s="163" t="str">
        <f t="shared" si="540"/>
        <v>지방</v>
      </c>
      <c r="U394" s="163" t="str">
        <f t="shared" si="540"/>
        <v>지방</v>
      </c>
      <c r="V394" s="135">
        <f t="shared" si="503"/>
        <v>9</v>
      </c>
      <c r="W394" s="135">
        <f t="shared" si="504"/>
        <v>9</v>
      </c>
      <c r="X394" s="135">
        <f t="shared" si="505"/>
        <v>9</v>
      </c>
      <c r="Y394" s="135">
        <f t="shared" si="506"/>
        <v>9</v>
      </c>
      <c r="Z394" s="136">
        <f t="shared" si="507"/>
        <v>9</v>
      </c>
      <c r="AA394" s="144">
        <f t="shared" si="501"/>
        <v>9</v>
      </c>
      <c r="AB394" s="145">
        <f t="shared" si="528"/>
        <v>9</v>
      </c>
      <c r="AC394" s="145">
        <f t="shared" si="528"/>
        <v>9</v>
      </c>
      <c r="AD394" s="145">
        <f t="shared" si="528"/>
        <v>9</v>
      </c>
      <c r="AE394" s="144">
        <f t="shared" si="528"/>
        <v>9</v>
      </c>
      <c r="AF394" s="144"/>
      <c r="AG394" s="144"/>
      <c r="AH394" s="144"/>
      <c r="AI394" s="144"/>
      <c r="AJ394" s="144"/>
    </row>
    <row r="395" spans="1:36" s="11" customFormat="1" ht="16.350000000000001" customHeight="1">
      <c r="A395" s="308" t="s">
        <v>260</v>
      </c>
      <c r="B395" s="57" t="s">
        <v>557</v>
      </c>
      <c r="C395" s="57" t="s">
        <v>558</v>
      </c>
      <c r="D395" s="53">
        <f>'[6]마을별 용수수요량'!D395</f>
        <v>0</v>
      </c>
      <c r="E395" s="53">
        <f>'[6]마을별 용수수요량'!E395</f>
        <v>0</v>
      </c>
      <c r="F395" s="53"/>
      <c r="G395" s="53"/>
      <c r="H395" s="53">
        <v>20</v>
      </c>
      <c r="I395" s="53">
        <v>46</v>
      </c>
      <c r="J395" s="53">
        <f t="shared" si="525"/>
        <v>20</v>
      </c>
      <c r="K395" s="53">
        <f t="shared" si="529"/>
        <v>48</v>
      </c>
      <c r="L395" s="54" t="str">
        <f t="shared" ref="L395:L402" si="541">M395</f>
        <v>소규모</v>
      </c>
      <c r="M395" s="54" t="s">
        <v>808</v>
      </c>
      <c r="N395" s="54" t="s">
        <v>841</v>
      </c>
      <c r="O395" s="169"/>
      <c r="P395" s="55">
        <v>2015</v>
      </c>
      <c r="Q395" s="163" t="str">
        <f t="shared" si="526"/>
        <v>소규모</v>
      </c>
      <c r="R395" s="163" t="str">
        <f t="shared" ref="R395:U395" si="542">Q395</f>
        <v>소규모</v>
      </c>
      <c r="S395" s="163" t="str">
        <f t="shared" si="542"/>
        <v>소규모</v>
      </c>
      <c r="T395" s="163" t="str">
        <f t="shared" si="542"/>
        <v>소규모</v>
      </c>
      <c r="U395" s="163" t="str">
        <f t="shared" si="542"/>
        <v>소규모</v>
      </c>
      <c r="V395" s="135">
        <f t="shared" si="503"/>
        <v>48</v>
      </c>
      <c r="W395" s="135">
        <f t="shared" si="504"/>
        <v>46</v>
      </c>
      <c r="X395" s="135">
        <f t="shared" si="505"/>
        <v>46</v>
      </c>
      <c r="Y395" s="135">
        <f t="shared" si="506"/>
        <v>46</v>
      </c>
      <c r="Z395" s="136">
        <f t="shared" si="507"/>
        <v>45</v>
      </c>
      <c r="AA395" s="144">
        <f t="shared" si="501"/>
        <v>48</v>
      </c>
      <c r="AB395" s="145">
        <f t="shared" ref="AB395:AE404" si="543">ROUND(AB$378*$AA395/$AA$378,0)</f>
        <v>46</v>
      </c>
      <c r="AC395" s="145">
        <f t="shared" si="543"/>
        <v>46</v>
      </c>
      <c r="AD395" s="145">
        <f t="shared" si="543"/>
        <v>46</v>
      </c>
      <c r="AE395" s="144">
        <f t="shared" si="543"/>
        <v>45</v>
      </c>
      <c r="AF395" s="144">
        <v>0</v>
      </c>
      <c r="AG395" s="144">
        <v>0</v>
      </c>
      <c r="AH395" s="144">
        <v>0</v>
      </c>
      <c r="AI395" s="144">
        <v>0</v>
      </c>
      <c r="AJ395" s="144">
        <v>0</v>
      </c>
    </row>
    <row r="396" spans="1:36" s="11" customFormat="1" ht="16.350000000000001" customHeight="1">
      <c r="A396" s="308" t="s">
        <v>260</v>
      </c>
      <c r="B396" s="247" t="s">
        <v>559</v>
      </c>
      <c r="C396" s="57" t="s">
        <v>560</v>
      </c>
      <c r="D396" s="53">
        <f>'[6]마을별 용수수요량'!D396</f>
        <v>0</v>
      </c>
      <c r="E396" s="53">
        <f>'[6]마을별 용수수요량'!E396</f>
        <v>0</v>
      </c>
      <c r="F396" s="53"/>
      <c r="G396" s="53"/>
      <c r="H396" s="53">
        <v>28</v>
      </c>
      <c r="I396" s="53">
        <v>42</v>
      </c>
      <c r="J396" s="53">
        <f t="shared" si="525"/>
        <v>28</v>
      </c>
      <c r="K396" s="53">
        <f t="shared" si="529"/>
        <v>43</v>
      </c>
      <c r="L396" s="54" t="str">
        <f t="shared" si="541"/>
        <v>소규모</v>
      </c>
      <c r="M396" s="54" t="s">
        <v>808</v>
      </c>
      <c r="N396" s="54" t="s">
        <v>842</v>
      </c>
      <c r="O396" s="169"/>
      <c r="P396" s="55">
        <v>2015</v>
      </c>
      <c r="Q396" s="163" t="str">
        <f t="shared" si="526"/>
        <v>소규모</v>
      </c>
      <c r="R396" s="163" t="str">
        <f t="shared" ref="R396:U396" si="544">Q396</f>
        <v>소규모</v>
      </c>
      <c r="S396" s="163" t="str">
        <f t="shared" si="544"/>
        <v>소규모</v>
      </c>
      <c r="T396" s="163" t="str">
        <f t="shared" si="544"/>
        <v>소규모</v>
      </c>
      <c r="U396" s="163" t="str">
        <f t="shared" si="544"/>
        <v>소규모</v>
      </c>
      <c r="V396" s="135">
        <f t="shared" si="503"/>
        <v>43</v>
      </c>
      <c r="W396" s="135">
        <f t="shared" si="504"/>
        <v>41</v>
      </c>
      <c r="X396" s="135">
        <f t="shared" si="505"/>
        <v>41</v>
      </c>
      <c r="Y396" s="135">
        <f t="shared" si="506"/>
        <v>41</v>
      </c>
      <c r="Z396" s="136">
        <f t="shared" si="507"/>
        <v>41</v>
      </c>
      <c r="AA396" s="144">
        <f t="shared" si="501"/>
        <v>43</v>
      </c>
      <c r="AB396" s="145">
        <f t="shared" si="543"/>
        <v>41</v>
      </c>
      <c r="AC396" s="145">
        <f t="shared" si="543"/>
        <v>41</v>
      </c>
      <c r="AD396" s="145">
        <f t="shared" si="543"/>
        <v>41</v>
      </c>
      <c r="AE396" s="144">
        <f t="shared" si="543"/>
        <v>41</v>
      </c>
      <c r="AF396" s="144">
        <v>0</v>
      </c>
      <c r="AG396" s="144">
        <v>0</v>
      </c>
      <c r="AH396" s="144">
        <v>0</v>
      </c>
      <c r="AI396" s="144">
        <v>0</v>
      </c>
      <c r="AJ396" s="144">
        <v>0</v>
      </c>
    </row>
    <row r="397" spans="1:36" s="11" customFormat="1" ht="16.350000000000001" customHeight="1">
      <c r="A397" s="308" t="s">
        <v>260</v>
      </c>
      <c r="B397" s="333"/>
      <c r="C397" s="57" t="s">
        <v>561</v>
      </c>
      <c r="D397" s="53">
        <f>'[6]마을별 용수수요량'!D397</f>
        <v>0</v>
      </c>
      <c r="E397" s="53">
        <f>'[6]마을별 용수수요량'!E397</f>
        <v>0</v>
      </c>
      <c r="F397" s="53"/>
      <c r="G397" s="53"/>
      <c r="H397" s="53">
        <v>20</v>
      </c>
      <c r="I397" s="53">
        <v>31</v>
      </c>
      <c r="J397" s="53">
        <f t="shared" si="525"/>
        <v>20</v>
      </c>
      <c r="K397" s="53">
        <f t="shared" si="529"/>
        <v>32</v>
      </c>
      <c r="L397" s="54" t="str">
        <f t="shared" si="541"/>
        <v>소규모</v>
      </c>
      <c r="M397" s="54" t="s">
        <v>808</v>
      </c>
      <c r="N397" s="54" t="s">
        <v>843</v>
      </c>
      <c r="O397" s="169"/>
      <c r="P397" s="55">
        <v>2015</v>
      </c>
      <c r="Q397" s="163" t="str">
        <f t="shared" si="526"/>
        <v>소규모</v>
      </c>
      <c r="R397" s="163" t="str">
        <f t="shared" ref="R397:U397" si="545">Q397</f>
        <v>소규모</v>
      </c>
      <c r="S397" s="163" t="str">
        <f t="shared" si="545"/>
        <v>소규모</v>
      </c>
      <c r="T397" s="163" t="str">
        <f t="shared" si="545"/>
        <v>소규모</v>
      </c>
      <c r="U397" s="163" t="str">
        <f t="shared" si="545"/>
        <v>소규모</v>
      </c>
      <c r="V397" s="135">
        <f t="shared" si="503"/>
        <v>32</v>
      </c>
      <c r="W397" s="135">
        <f t="shared" si="504"/>
        <v>31</v>
      </c>
      <c r="X397" s="135">
        <f t="shared" si="505"/>
        <v>31</v>
      </c>
      <c r="Y397" s="135">
        <f t="shared" si="506"/>
        <v>30</v>
      </c>
      <c r="Z397" s="136">
        <f t="shared" si="507"/>
        <v>30</v>
      </c>
      <c r="AA397" s="144">
        <f t="shared" si="501"/>
        <v>32</v>
      </c>
      <c r="AB397" s="145">
        <f t="shared" si="543"/>
        <v>31</v>
      </c>
      <c r="AC397" s="145">
        <f t="shared" si="543"/>
        <v>31</v>
      </c>
      <c r="AD397" s="145">
        <f t="shared" si="543"/>
        <v>30</v>
      </c>
      <c r="AE397" s="144">
        <f t="shared" si="543"/>
        <v>30</v>
      </c>
      <c r="AF397" s="144">
        <v>0</v>
      </c>
      <c r="AG397" s="144">
        <v>0</v>
      </c>
      <c r="AH397" s="144">
        <v>0</v>
      </c>
      <c r="AI397" s="144">
        <v>0</v>
      </c>
      <c r="AJ397" s="144">
        <v>0</v>
      </c>
    </row>
    <row r="398" spans="1:36" s="11" customFormat="1" ht="16.350000000000001" customHeight="1">
      <c r="A398" s="308" t="s">
        <v>260</v>
      </c>
      <c r="B398" s="57" t="s">
        <v>562</v>
      </c>
      <c r="C398" s="57" t="s">
        <v>563</v>
      </c>
      <c r="D398" s="53">
        <f>'[6]마을별 용수수요량'!D398</f>
        <v>0</v>
      </c>
      <c r="E398" s="53">
        <f>'[6]마을별 용수수요량'!E398</f>
        <v>0</v>
      </c>
      <c r="F398" s="53"/>
      <c r="G398" s="53"/>
      <c r="H398" s="53">
        <v>34</v>
      </c>
      <c r="I398" s="53">
        <v>61</v>
      </c>
      <c r="J398" s="53">
        <f t="shared" si="525"/>
        <v>34</v>
      </c>
      <c r="K398" s="53">
        <f t="shared" si="529"/>
        <v>63</v>
      </c>
      <c r="L398" s="54" t="str">
        <f t="shared" si="541"/>
        <v>소규모</v>
      </c>
      <c r="M398" s="54" t="s">
        <v>808</v>
      </c>
      <c r="N398" s="54" t="s">
        <v>844</v>
      </c>
      <c r="O398" s="169"/>
      <c r="P398" s="55">
        <v>2015</v>
      </c>
      <c r="Q398" s="163" t="str">
        <f t="shared" si="526"/>
        <v>소규모</v>
      </c>
      <c r="R398" s="163" t="str">
        <f t="shared" ref="R398:U398" si="546">Q398</f>
        <v>소규모</v>
      </c>
      <c r="S398" s="163" t="str">
        <f t="shared" si="546"/>
        <v>소규모</v>
      </c>
      <c r="T398" s="163" t="str">
        <f t="shared" si="546"/>
        <v>소규모</v>
      </c>
      <c r="U398" s="163" t="str">
        <f t="shared" si="546"/>
        <v>소규모</v>
      </c>
      <c r="V398" s="135">
        <f t="shared" si="503"/>
        <v>63</v>
      </c>
      <c r="W398" s="135">
        <f t="shared" si="504"/>
        <v>60</v>
      </c>
      <c r="X398" s="135">
        <f t="shared" si="505"/>
        <v>60</v>
      </c>
      <c r="Y398" s="135">
        <f t="shared" si="506"/>
        <v>60</v>
      </c>
      <c r="Z398" s="136">
        <f t="shared" si="507"/>
        <v>60</v>
      </c>
      <c r="AA398" s="144">
        <f t="shared" si="501"/>
        <v>63</v>
      </c>
      <c r="AB398" s="145">
        <f t="shared" si="543"/>
        <v>60</v>
      </c>
      <c r="AC398" s="145">
        <f t="shared" si="543"/>
        <v>60</v>
      </c>
      <c r="AD398" s="145">
        <f t="shared" si="543"/>
        <v>60</v>
      </c>
      <c r="AE398" s="144">
        <f t="shared" si="543"/>
        <v>60</v>
      </c>
      <c r="AF398" s="144">
        <v>0</v>
      </c>
      <c r="AG398" s="144">
        <v>0</v>
      </c>
      <c r="AH398" s="144">
        <v>0</v>
      </c>
      <c r="AI398" s="144">
        <v>0</v>
      </c>
      <c r="AJ398" s="144">
        <v>0</v>
      </c>
    </row>
    <row r="399" spans="1:36" s="11" customFormat="1" ht="16.350000000000001" customHeight="1">
      <c r="A399" s="308" t="s">
        <v>260</v>
      </c>
      <c r="B399" s="57" t="s">
        <v>564</v>
      </c>
      <c r="C399" s="57" t="s">
        <v>788</v>
      </c>
      <c r="D399" s="53">
        <f>'[6]마을별 용수수요량'!D399</f>
        <v>0</v>
      </c>
      <c r="E399" s="53">
        <f>'[6]마을별 용수수요량'!E399</f>
        <v>0</v>
      </c>
      <c r="F399" s="53"/>
      <c r="G399" s="53"/>
      <c r="H399" s="53">
        <v>48</v>
      </c>
      <c r="I399" s="53">
        <v>94</v>
      </c>
      <c r="J399" s="53">
        <f t="shared" si="525"/>
        <v>48</v>
      </c>
      <c r="K399" s="53">
        <f t="shared" si="529"/>
        <v>97</v>
      </c>
      <c r="L399" s="54" t="str">
        <f t="shared" si="541"/>
        <v>소규모</v>
      </c>
      <c r="M399" s="54" t="s">
        <v>808</v>
      </c>
      <c r="N399" s="54" t="s">
        <v>845</v>
      </c>
      <c r="O399" s="169"/>
      <c r="P399" s="55">
        <v>2015</v>
      </c>
      <c r="Q399" s="163" t="str">
        <f t="shared" si="526"/>
        <v>소규모</v>
      </c>
      <c r="R399" s="163" t="str">
        <f t="shared" ref="R399:U399" si="547">Q399</f>
        <v>소규모</v>
      </c>
      <c r="S399" s="163" t="str">
        <f t="shared" si="547"/>
        <v>소규모</v>
      </c>
      <c r="T399" s="163" t="str">
        <f t="shared" si="547"/>
        <v>소규모</v>
      </c>
      <c r="U399" s="163" t="str">
        <f t="shared" si="547"/>
        <v>소규모</v>
      </c>
      <c r="V399" s="135">
        <f t="shared" si="503"/>
        <v>97</v>
      </c>
      <c r="W399" s="135">
        <f t="shared" si="504"/>
        <v>93</v>
      </c>
      <c r="X399" s="135">
        <f t="shared" si="505"/>
        <v>93</v>
      </c>
      <c r="Y399" s="135">
        <f t="shared" si="506"/>
        <v>92</v>
      </c>
      <c r="Z399" s="136">
        <f t="shared" si="507"/>
        <v>92</v>
      </c>
      <c r="AA399" s="144">
        <f t="shared" si="501"/>
        <v>97</v>
      </c>
      <c r="AB399" s="145">
        <f t="shared" si="543"/>
        <v>93</v>
      </c>
      <c r="AC399" s="145">
        <f t="shared" si="543"/>
        <v>93</v>
      </c>
      <c r="AD399" s="145">
        <f t="shared" si="543"/>
        <v>92</v>
      </c>
      <c r="AE399" s="144">
        <f t="shared" si="543"/>
        <v>92</v>
      </c>
      <c r="AF399" s="144">
        <v>0</v>
      </c>
      <c r="AG399" s="144">
        <v>0</v>
      </c>
      <c r="AH399" s="144">
        <v>0</v>
      </c>
      <c r="AI399" s="144">
        <v>0</v>
      </c>
      <c r="AJ399" s="144">
        <v>0</v>
      </c>
    </row>
    <row r="400" spans="1:36" s="11" customFormat="1" ht="16.350000000000001" customHeight="1">
      <c r="A400" s="308" t="s">
        <v>260</v>
      </c>
      <c r="B400" s="247" t="s">
        <v>565</v>
      </c>
      <c r="C400" s="57" t="s">
        <v>789</v>
      </c>
      <c r="D400" s="53">
        <f>'[6]마을별 용수수요량'!D400</f>
        <v>0</v>
      </c>
      <c r="E400" s="53">
        <f>'[6]마을별 용수수요량'!E400</f>
        <v>0</v>
      </c>
      <c r="F400" s="53"/>
      <c r="G400" s="53"/>
      <c r="H400" s="53">
        <v>53</v>
      </c>
      <c r="I400" s="53">
        <v>83</v>
      </c>
      <c r="J400" s="53">
        <f t="shared" si="525"/>
        <v>53</v>
      </c>
      <c r="K400" s="53">
        <f t="shared" si="529"/>
        <v>86</v>
      </c>
      <c r="L400" s="54" t="str">
        <f t="shared" si="541"/>
        <v>소규모</v>
      </c>
      <c r="M400" s="54" t="s">
        <v>808</v>
      </c>
      <c r="N400" s="54" t="s">
        <v>846</v>
      </c>
      <c r="O400" s="169"/>
      <c r="P400" s="55">
        <v>2015</v>
      </c>
      <c r="Q400" s="163" t="str">
        <f t="shared" si="526"/>
        <v>소규모</v>
      </c>
      <c r="R400" s="163" t="str">
        <f t="shared" ref="R400:U400" si="548">Q400</f>
        <v>소규모</v>
      </c>
      <c r="S400" s="163" t="str">
        <f t="shared" si="548"/>
        <v>소규모</v>
      </c>
      <c r="T400" s="163" t="str">
        <f t="shared" si="548"/>
        <v>소규모</v>
      </c>
      <c r="U400" s="163" t="str">
        <f t="shared" si="548"/>
        <v>소규모</v>
      </c>
      <c r="V400" s="135">
        <f t="shared" si="503"/>
        <v>86</v>
      </c>
      <c r="W400" s="135">
        <f t="shared" si="504"/>
        <v>83</v>
      </c>
      <c r="X400" s="135">
        <f t="shared" si="505"/>
        <v>82</v>
      </c>
      <c r="Y400" s="135">
        <f t="shared" si="506"/>
        <v>82</v>
      </c>
      <c r="Z400" s="136">
        <f t="shared" si="507"/>
        <v>81</v>
      </c>
      <c r="AA400" s="144">
        <f t="shared" si="501"/>
        <v>86</v>
      </c>
      <c r="AB400" s="145">
        <f t="shared" si="543"/>
        <v>83</v>
      </c>
      <c r="AC400" s="145">
        <f t="shared" si="543"/>
        <v>82</v>
      </c>
      <c r="AD400" s="145">
        <f t="shared" si="543"/>
        <v>82</v>
      </c>
      <c r="AE400" s="144">
        <f t="shared" si="543"/>
        <v>81</v>
      </c>
      <c r="AF400" s="144">
        <v>0</v>
      </c>
      <c r="AG400" s="144">
        <v>0</v>
      </c>
      <c r="AH400" s="144">
        <v>0</v>
      </c>
      <c r="AI400" s="144">
        <v>0</v>
      </c>
      <c r="AJ400" s="144">
        <v>0</v>
      </c>
    </row>
    <row r="401" spans="1:36" s="11" customFormat="1" ht="16.350000000000001" customHeight="1">
      <c r="A401" s="308" t="s">
        <v>260</v>
      </c>
      <c r="B401" s="334"/>
      <c r="C401" s="57" t="s">
        <v>566</v>
      </c>
      <c r="D401" s="53">
        <f>'[6]마을별 용수수요량'!D401</f>
        <v>0</v>
      </c>
      <c r="E401" s="53">
        <f>'[6]마을별 용수수요량'!E401</f>
        <v>0</v>
      </c>
      <c r="F401" s="53"/>
      <c r="G401" s="53"/>
      <c r="H401" s="53">
        <v>11</v>
      </c>
      <c r="I401" s="53">
        <v>22</v>
      </c>
      <c r="J401" s="53">
        <f t="shared" si="525"/>
        <v>11</v>
      </c>
      <c r="K401" s="53">
        <f t="shared" si="529"/>
        <v>23</v>
      </c>
      <c r="L401" s="54" t="str">
        <f t="shared" si="541"/>
        <v>소규모</v>
      </c>
      <c r="M401" s="54" t="s">
        <v>808</v>
      </c>
      <c r="N401" s="54" t="s">
        <v>847</v>
      </c>
      <c r="O401" s="169"/>
      <c r="P401" s="55">
        <v>2015</v>
      </c>
      <c r="Q401" s="163" t="str">
        <f t="shared" si="526"/>
        <v>소규모</v>
      </c>
      <c r="R401" s="163" t="str">
        <f t="shared" ref="R401:U401" si="549">Q401</f>
        <v>소규모</v>
      </c>
      <c r="S401" s="163" t="str">
        <f t="shared" si="549"/>
        <v>소규모</v>
      </c>
      <c r="T401" s="163" t="str">
        <f t="shared" si="549"/>
        <v>소규모</v>
      </c>
      <c r="U401" s="163" t="str">
        <f t="shared" si="549"/>
        <v>소규모</v>
      </c>
      <c r="V401" s="135">
        <f t="shared" si="503"/>
        <v>23</v>
      </c>
      <c r="W401" s="135">
        <f t="shared" si="504"/>
        <v>22</v>
      </c>
      <c r="X401" s="135">
        <f t="shared" si="505"/>
        <v>22</v>
      </c>
      <c r="Y401" s="135">
        <f t="shared" si="506"/>
        <v>22</v>
      </c>
      <c r="Z401" s="136">
        <f t="shared" si="507"/>
        <v>22</v>
      </c>
      <c r="AA401" s="144">
        <f t="shared" si="501"/>
        <v>23</v>
      </c>
      <c r="AB401" s="145">
        <f t="shared" si="543"/>
        <v>22</v>
      </c>
      <c r="AC401" s="145">
        <f t="shared" si="543"/>
        <v>22</v>
      </c>
      <c r="AD401" s="145">
        <f t="shared" si="543"/>
        <v>22</v>
      </c>
      <c r="AE401" s="144">
        <f t="shared" si="543"/>
        <v>22</v>
      </c>
      <c r="AF401" s="144">
        <v>0</v>
      </c>
      <c r="AG401" s="144">
        <v>0</v>
      </c>
      <c r="AH401" s="144">
        <v>0</v>
      </c>
      <c r="AI401" s="144">
        <v>0</v>
      </c>
      <c r="AJ401" s="144">
        <v>0</v>
      </c>
    </row>
    <row r="402" spans="1:36" s="11" customFormat="1" ht="16.350000000000001" customHeight="1">
      <c r="A402" s="308" t="s">
        <v>260</v>
      </c>
      <c r="B402" s="333"/>
      <c r="C402" s="57" t="s">
        <v>567</v>
      </c>
      <c r="D402" s="53">
        <f>'[6]마을별 용수수요량'!D402</f>
        <v>0</v>
      </c>
      <c r="E402" s="53">
        <f>'[6]마을별 용수수요량'!E402</f>
        <v>0</v>
      </c>
      <c r="F402" s="53"/>
      <c r="G402" s="53"/>
      <c r="H402" s="53">
        <v>18</v>
      </c>
      <c r="I402" s="53">
        <v>27</v>
      </c>
      <c r="J402" s="53">
        <f t="shared" si="525"/>
        <v>18</v>
      </c>
      <c r="K402" s="53">
        <f t="shared" si="529"/>
        <v>28</v>
      </c>
      <c r="L402" s="54" t="str">
        <f t="shared" si="541"/>
        <v>소규모</v>
      </c>
      <c r="M402" s="54" t="s">
        <v>808</v>
      </c>
      <c r="N402" s="54" t="s">
        <v>848</v>
      </c>
      <c r="O402" s="169"/>
      <c r="P402" s="55">
        <v>2015</v>
      </c>
      <c r="Q402" s="163" t="str">
        <f t="shared" si="526"/>
        <v>소규모</v>
      </c>
      <c r="R402" s="163" t="str">
        <f t="shared" ref="R402:U404" si="550">Q402</f>
        <v>소규모</v>
      </c>
      <c r="S402" s="163" t="str">
        <f t="shared" si="550"/>
        <v>소규모</v>
      </c>
      <c r="T402" s="163" t="str">
        <f t="shared" si="550"/>
        <v>소규모</v>
      </c>
      <c r="U402" s="163" t="str">
        <f t="shared" si="550"/>
        <v>소규모</v>
      </c>
      <c r="V402" s="135">
        <f t="shared" si="503"/>
        <v>28</v>
      </c>
      <c r="W402" s="135">
        <f t="shared" si="504"/>
        <v>27</v>
      </c>
      <c r="X402" s="135">
        <f t="shared" si="505"/>
        <v>27</v>
      </c>
      <c r="Y402" s="135">
        <f t="shared" si="506"/>
        <v>27</v>
      </c>
      <c r="Z402" s="136">
        <f t="shared" si="507"/>
        <v>26</v>
      </c>
      <c r="AA402" s="144">
        <f t="shared" ref="AA402:AA465" si="551">K402</f>
        <v>28</v>
      </c>
      <c r="AB402" s="145">
        <f t="shared" si="543"/>
        <v>27</v>
      </c>
      <c r="AC402" s="145">
        <f t="shared" si="543"/>
        <v>27</v>
      </c>
      <c r="AD402" s="145">
        <f t="shared" si="543"/>
        <v>27</v>
      </c>
      <c r="AE402" s="144">
        <f t="shared" si="543"/>
        <v>26</v>
      </c>
      <c r="AF402" s="144">
        <v>0</v>
      </c>
      <c r="AG402" s="144">
        <v>0</v>
      </c>
      <c r="AH402" s="144">
        <v>0</v>
      </c>
      <c r="AI402" s="144">
        <v>0</v>
      </c>
      <c r="AJ402" s="144">
        <v>0</v>
      </c>
    </row>
    <row r="403" spans="1:36" s="11" customFormat="1" ht="16.350000000000001" customHeight="1">
      <c r="A403" s="308" t="s">
        <v>260</v>
      </c>
      <c r="B403" s="57" t="s">
        <v>568</v>
      </c>
      <c r="C403" s="57" t="s">
        <v>569</v>
      </c>
      <c r="D403" s="53">
        <f>'[6]마을별 용수수요량'!D403</f>
        <v>0</v>
      </c>
      <c r="E403" s="53">
        <f>'[6]마을별 용수수요량'!E403</f>
        <v>0</v>
      </c>
      <c r="F403" s="53"/>
      <c r="G403" s="53"/>
      <c r="H403" s="53">
        <v>31</v>
      </c>
      <c r="I403" s="53">
        <v>58</v>
      </c>
      <c r="J403" s="53">
        <f t="shared" si="525"/>
        <v>31</v>
      </c>
      <c r="K403" s="53">
        <f t="shared" si="529"/>
        <v>60</v>
      </c>
      <c r="L403" s="54" t="s">
        <v>804</v>
      </c>
      <c r="M403" s="54" t="s">
        <v>790</v>
      </c>
      <c r="N403" s="54" t="s">
        <v>790</v>
      </c>
      <c r="O403" s="278" t="s">
        <v>1406</v>
      </c>
      <c r="P403" s="55">
        <v>2025</v>
      </c>
      <c r="Q403" s="163" t="s">
        <v>808</v>
      </c>
      <c r="R403" s="163" t="s">
        <v>808</v>
      </c>
      <c r="S403" s="163" t="s">
        <v>804</v>
      </c>
      <c r="T403" s="163" t="str">
        <f t="shared" si="550"/>
        <v>지방</v>
      </c>
      <c r="U403" s="163" t="str">
        <f t="shared" si="550"/>
        <v>지방</v>
      </c>
      <c r="V403" s="135">
        <f t="shared" si="503"/>
        <v>60</v>
      </c>
      <c r="W403" s="135">
        <f t="shared" si="504"/>
        <v>58</v>
      </c>
      <c r="X403" s="135">
        <f t="shared" si="505"/>
        <v>57</v>
      </c>
      <c r="Y403" s="135">
        <f t="shared" si="506"/>
        <v>57</v>
      </c>
      <c r="Z403" s="136">
        <f t="shared" si="507"/>
        <v>57</v>
      </c>
      <c r="AA403" s="144">
        <f t="shared" si="551"/>
        <v>60</v>
      </c>
      <c r="AB403" s="145">
        <f t="shared" si="543"/>
        <v>58</v>
      </c>
      <c r="AC403" s="145">
        <f t="shared" si="543"/>
        <v>57</v>
      </c>
      <c r="AD403" s="145">
        <f t="shared" si="543"/>
        <v>57</v>
      </c>
      <c r="AE403" s="144">
        <f t="shared" si="543"/>
        <v>57</v>
      </c>
      <c r="AF403" s="144">
        <v>0</v>
      </c>
      <c r="AG403" s="144">
        <v>0</v>
      </c>
      <c r="AH403" s="144">
        <v>0</v>
      </c>
      <c r="AI403" s="144">
        <v>0</v>
      </c>
      <c r="AJ403" s="144">
        <v>0</v>
      </c>
    </row>
    <row r="404" spans="1:36" s="11" customFormat="1" ht="16.350000000000001" customHeight="1">
      <c r="A404" s="308" t="s">
        <v>260</v>
      </c>
      <c r="B404" s="57" t="s">
        <v>570</v>
      </c>
      <c r="C404" s="57" t="s">
        <v>571</v>
      </c>
      <c r="D404" s="53">
        <f>'[6]마을별 용수수요량'!D404</f>
        <v>0</v>
      </c>
      <c r="E404" s="53">
        <f>'[6]마을별 용수수요량'!E404</f>
        <v>0</v>
      </c>
      <c r="F404" s="53"/>
      <c r="G404" s="53"/>
      <c r="H404" s="53">
        <v>28</v>
      </c>
      <c r="I404" s="53">
        <v>52</v>
      </c>
      <c r="J404" s="53">
        <f t="shared" si="525"/>
        <v>28</v>
      </c>
      <c r="K404" s="53">
        <f t="shared" si="529"/>
        <v>54</v>
      </c>
      <c r="L404" s="54" t="s">
        <v>804</v>
      </c>
      <c r="M404" s="54" t="s">
        <v>790</v>
      </c>
      <c r="N404" s="54" t="s">
        <v>790</v>
      </c>
      <c r="O404" s="278" t="s">
        <v>1406</v>
      </c>
      <c r="P404" s="55">
        <v>2025</v>
      </c>
      <c r="Q404" s="163" t="s">
        <v>808</v>
      </c>
      <c r="R404" s="163" t="s">
        <v>808</v>
      </c>
      <c r="S404" s="163" t="s">
        <v>804</v>
      </c>
      <c r="T404" s="163" t="str">
        <f t="shared" si="550"/>
        <v>지방</v>
      </c>
      <c r="U404" s="163" t="str">
        <f t="shared" si="550"/>
        <v>지방</v>
      </c>
      <c r="V404" s="135">
        <f t="shared" ref="V404:V467" si="552">AA404+AF404</f>
        <v>54</v>
      </c>
      <c r="W404" s="135">
        <f t="shared" ref="W404:W467" si="553">AB404+AG404</f>
        <v>52</v>
      </c>
      <c r="X404" s="135">
        <f t="shared" ref="X404:X467" si="554">AC404+AH404</f>
        <v>52</v>
      </c>
      <c r="Y404" s="135">
        <f t="shared" ref="Y404:Y467" si="555">AD404+AI404</f>
        <v>51</v>
      </c>
      <c r="Z404" s="136">
        <f t="shared" ref="Z404:Z467" si="556">AE404+AJ404</f>
        <v>51</v>
      </c>
      <c r="AA404" s="144">
        <f t="shared" si="551"/>
        <v>54</v>
      </c>
      <c r="AB404" s="145">
        <f t="shared" si="543"/>
        <v>52</v>
      </c>
      <c r="AC404" s="145">
        <f t="shared" si="543"/>
        <v>52</v>
      </c>
      <c r="AD404" s="145">
        <f t="shared" si="543"/>
        <v>51</v>
      </c>
      <c r="AE404" s="144">
        <f t="shared" si="543"/>
        <v>51</v>
      </c>
      <c r="AF404" s="144">
        <v>0</v>
      </c>
      <c r="AG404" s="144">
        <v>0</v>
      </c>
      <c r="AH404" s="144">
        <v>0</v>
      </c>
      <c r="AI404" s="144">
        <v>0</v>
      </c>
      <c r="AJ404" s="144">
        <v>0</v>
      </c>
    </row>
    <row r="405" spans="1:36" s="11" customFormat="1" ht="16.350000000000001" customHeight="1">
      <c r="A405" s="309" t="s">
        <v>260</v>
      </c>
      <c r="B405" s="58" t="s">
        <v>572</v>
      </c>
      <c r="C405" s="58" t="s">
        <v>850</v>
      </c>
      <c r="D405" s="56">
        <f>'[6]마을별 용수수요량'!D405</f>
        <v>0</v>
      </c>
      <c r="E405" s="56">
        <f>'[6]마을별 용수수요량'!E405</f>
        <v>0</v>
      </c>
      <c r="F405" s="56"/>
      <c r="G405" s="56"/>
      <c r="H405" s="56">
        <v>14</v>
      </c>
      <c r="I405" s="56">
        <v>20</v>
      </c>
      <c r="J405" s="56">
        <f t="shared" si="525"/>
        <v>14</v>
      </c>
      <c r="K405" s="56">
        <f>K378-SUM(K379:K404)</f>
        <v>21</v>
      </c>
      <c r="L405" s="63" t="str">
        <f>M405</f>
        <v>소규모</v>
      </c>
      <c r="M405" s="63" t="s">
        <v>808</v>
      </c>
      <c r="N405" s="63" t="s">
        <v>849</v>
      </c>
      <c r="O405" s="171"/>
      <c r="P405" s="64">
        <v>2015</v>
      </c>
      <c r="Q405" s="166" t="str">
        <f t="shared" si="526"/>
        <v>소규모</v>
      </c>
      <c r="R405" s="166" t="str">
        <f t="shared" ref="R405:U405" si="557">Q405</f>
        <v>소규모</v>
      </c>
      <c r="S405" s="166" t="str">
        <f t="shared" si="557"/>
        <v>소규모</v>
      </c>
      <c r="T405" s="166" t="str">
        <f t="shared" si="557"/>
        <v>소규모</v>
      </c>
      <c r="U405" s="166" t="str">
        <f t="shared" si="557"/>
        <v>소규모</v>
      </c>
      <c r="V405" s="147">
        <f t="shared" si="552"/>
        <v>21</v>
      </c>
      <c r="W405" s="147">
        <f t="shared" si="553"/>
        <v>22</v>
      </c>
      <c r="X405" s="147">
        <f t="shared" si="554"/>
        <v>20</v>
      </c>
      <c r="Y405" s="147">
        <f t="shared" si="555"/>
        <v>21</v>
      </c>
      <c r="Z405" s="148">
        <f t="shared" si="556"/>
        <v>19</v>
      </c>
      <c r="AA405" s="150">
        <f t="shared" si="551"/>
        <v>21</v>
      </c>
      <c r="AB405" s="150">
        <f>AB378-SUM(AB379:AB404)</f>
        <v>22</v>
      </c>
      <c r="AC405" s="150">
        <f>AC378-SUM(AC379:AC404)</f>
        <v>20</v>
      </c>
      <c r="AD405" s="150">
        <f>AD378-SUM(AD379:AD404)</f>
        <v>21</v>
      </c>
      <c r="AE405" s="144">
        <f>AE378-SUM(AE379:AE404)</f>
        <v>19</v>
      </c>
      <c r="AF405" s="144">
        <v>0</v>
      </c>
      <c r="AG405" s="144">
        <v>0</v>
      </c>
      <c r="AH405" s="144">
        <v>0</v>
      </c>
      <c r="AI405" s="144">
        <v>0</v>
      </c>
      <c r="AJ405" s="144">
        <v>0</v>
      </c>
    </row>
    <row r="406" spans="1:36" s="13" customFormat="1" ht="16.350000000000001" customHeight="1">
      <c r="A406" s="305" t="s">
        <v>261</v>
      </c>
      <c r="B406" s="241" t="s">
        <v>259</v>
      </c>
      <c r="C406" s="242"/>
      <c r="D406" s="211">
        <f>SUM(D407:D436)</f>
        <v>0</v>
      </c>
      <c r="E406" s="211">
        <f>SUM(E407:E436)</f>
        <v>0</v>
      </c>
      <c r="F406" s="211"/>
      <c r="G406" s="211"/>
      <c r="H406" s="211">
        <f>SUM(H407:H436)</f>
        <v>705</v>
      </c>
      <c r="I406" s="211">
        <f>SUM(I407:I436)</f>
        <v>1354</v>
      </c>
      <c r="J406" s="211">
        <f t="shared" si="525"/>
        <v>705</v>
      </c>
      <c r="K406" s="211">
        <v>1363</v>
      </c>
      <c r="L406" s="212"/>
      <c r="M406" s="212"/>
      <c r="N406" s="212"/>
      <c r="O406" s="170"/>
      <c r="P406" s="212"/>
      <c r="Q406" s="213"/>
      <c r="R406" s="213"/>
      <c r="S406" s="213"/>
      <c r="T406" s="213"/>
      <c r="U406" s="213"/>
      <c r="V406" s="214">
        <f t="shared" si="552"/>
        <v>1363</v>
      </c>
      <c r="W406" s="214">
        <f t="shared" si="553"/>
        <v>1309</v>
      </c>
      <c r="X406" s="214">
        <f t="shared" si="554"/>
        <v>1304</v>
      </c>
      <c r="Y406" s="214">
        <f t="shared" si="555"/>
        <v>1299</v>
      </c>
      <c r="Z406" s="215">
        <f t="shared" si="556"/>
        <v>1289</v>
      </c>
      <c r="AA406" s="143">
        <f t="shared" si="551"/>
        <v>1363</v>
      </c>
      <c r="AB406" s="146">
        <f>VLOOKUP($A406,'[5]1.2.생잔모형산출결과'!$B$13:$H$36,3,FALSE)</f>
        <v>1309</v>
      </c>
      <c r="AC406" s="146">
        <f>VLOOKUP($A406,'[5]1.2.생잔모형산출결과'!$B$13:$H$36,4,FALSE)</f>
        <v>1304</v>
      </c>
      <c r="AD406" s="146">
        <f>VLOOKUP($A406,'[5]1.2.생잔모형산출결과'!$B$13:$H$36,5,FALSE)</f>
        <v>1299</v>
      </c>
      <c r="AE406" s="146">
        <f>VLOOKUP($A406,'[5]1.2.생잔모형산출결과'!$B$13:$H$36,6,FALSE)</f>
        <v>1289</v>
      </c>
      <c r="AF406" s="141">
        <f>SUM(AF407:AF436)</f>
        <v>0</v>
      </c>
      <c r="AG406" s="141">
        <f>SUM(AG407:AG436)</f>
        <v>0</v>
      </c>
      <c r="AH406" s="141">
        <f>SUM(AH407:AH436)</f>
        <v>0</v>
      </c>
      <c r="AI406" s="142">
        <f>SUM(AI407:AI436)</f>
        <v>0</v>
      </c>
      <c r="AJ406" s="142">
        <f>SUM(AJ407:AJ436)</f>
        <v>0</v>
      </c>
    </row>
    <row r="407" spans="1:36" s="11" customFormat="1" ht="16.350000000000001" customHeight="1">
      <c r="A407" s="308" t="s">
        <v>261</v>
      </c>
      <c r="B407" s="57" t="s">
        <v>727</v>
      </c>
      <c r="C407" s="57" t="s">
        <v>573</v>
      </c>
      <c r="D407" s="53">
        <f>'[6]마을별 용수수요량'!D407</f>
        <v>0</v>
      </c>
      <c r="E407" s="53">
        <f>'[6]마을별 용수수요량'!E407</f>
        <v>0</v>
      </c>
      <c r="F407" s="53"/>
      <c r="G407" s="53"/>
      <c r="H407" s="53">
        <v>12</v>
      </c>
      <c r="I407" s="53">
        <v>26</v>
      </c>
      <c r="J407" s="53">
        <f t="shared" si="525"/>
        <v>12</v>
      </c>
      <c r="K407" s="53">
        <f>ROUND($K$406*I407/$I$406,0)</f>
        <v>26</v>
      </c>
      <c r="L407" s="54" t="s">
        <v>754</v>
      </c>
      <c r="M407" s="54" t="s">
        <v>754</v>
      </c>
      <c r="N407" s="54" t="s">
        <v>754</v>
      </c>
      <c r="O407" s="169"/>
      <c r="P407" s="55"/>
      <c r="Q407" s="163" t="str">
        <f t="shared" ref="Q407:Q436" si="558">$L407</f>
        <v>미급수</v>
      </c>
      <c r="R407" s="163" t="str">
        <f t="shared" ref="R407:U407" si="559">Q407</f>
        <v>미급수</v>
      </c>
      <c r="S407" s="163" t="str">
        <f t="shared" si="559"/>
        <v>미급수</v>
      </c>
      <c r="T407" s="163" t="str">
        <f t="shared" si="559"/>
        <v>미급수</v>
      </c>
      <c r="U407" s="163" t="str">
        <f t="shared" si="559"/>
        <v>미급수</v>
      </c>
      <c r="V407" s="135">
        <f t="shared" si="552"/>
        <v>26</v>
      </c>
      <c r="W407" s="135">
        <f t="shared" si="553"/>
        <v>25</v>
      </c>
      <c r="X407" s="135">
        <f t="shared" si="554"/>
        <v>25</v>
      </c>
      <c r="Y407" s="135">
        <f t="shared" si="555"/>
        <v>25</v>
      </c>
      <c r="Z407" s="136">
        <f t="shared" si="556"/>
        <v>25</v>
      </c>
      <c r="AA407" s="144">
        <f t="shared" si="551"/>
        <v>26</v>
      </c>
      <c r="AB407" s="145">
        <f t="shared" ref="AB407:AE435" si="560">ROUND(AB$406*$AA407/$AA$406,0)</f>
        <v>25</v>
      </c>
      <c r="AC407" s="145">
        <f t="shared" si="560"/>
        <v>25</v>
      </c>
      <c r="AD407" s="145">
        <f t="shared" si="560"/>
        <v>25</v>
      </c>
      <c r="AE407" s="144">
        <f t="shared" si="560"/>
        <v>25</v>
      </c>
      <c r="AF407" s="144">
        <v>0</v>
      </c>
      <c r="AG407" s="144">
        <v>0</v>
      </c>
      <c r="AH407" s="144">
        <v>0</v>
      </c>
      <c r="AI407" s="144">
        <v>0</v>
      </c>
      <c r="AJ407" s="144">
        <v>0</v>
      </c>
    </row>
    <row r="408" spans="1:36" s="11" customFormat="1" ht="16.350000000000001" customHeight="1">
      <c r="A408" s="308" t="s">
        <v>261</v>
      </c>
      <c r="B408" s="57" t="s">
        <v>728</v>
      </c>
      <c r="C408" s="57" t="s">
        <v>574</v>
      </c>
      <c r="D408" s="53">
        <f>'[6]마을별 용수수요량'!D408</f>
        <v>0</v>
      </c>
      <c r="E408" s="53">
        <f>'[6]마을별 용수수요량'!E408</f>
        <v>0</v>
      </c>
      <c r="F408" s="53"/>
      <c r="G408" s="53"/>
      <c r="H408" s="53">
        <v>26</v>
      </c>
      <c r="I408" s="53">
        <v>48</v>
      </c>
      <c r="J408" s="53">
        <f t="shared" si="525"/>
        <v>26</v>
      </c>
      <c r="K408" s="53">
        <f t="shared" ref="K408:K435" si="561">ROUND($K$406*I408/$I$406,0)</f>
        <v>48</v>
      </c>
      <c r="L408" s="54" t="str">
        <f>M408</f>
        <v>소규모</v>
      </c>
      <c r="M408" s="54" t="s">
        <v>808</v>
      </c>
      <c r="N408" s="54" t="s">
        <v>851</v>
      </c>
      <c r="O408" s="169"/>
      <c r="P408" s="55">
        <v>2015</v>
      </c>
      <c r="Q408" s="163" t="str">
        <f t="shared" si="558"/>
        <v>소규모</v>
      </c>
      <c r="R408" s="163" t="str">
        <f t="shared" ref="R408:U408" si="562">Q408</f>
        <v>소규모</v>
      </c>
      <c r="S408" s="163" t="str">
        <f t="shared" si="562"/>
        <v>소규모</v>
      </c>
      <c r="T408" s="163" t="str">
        <f t="shared" si="562"/>
        <v>소규모</v>
      </c>
      <c r="U408" s="163" t="str">
        <f t="shared" si="562"/>
        <v>소규모</v>
      </c>
      <c r="V408" s="135">
        <f t="shared" si="552"/>
        <v>48</v>
      </c>
      <c r="W408" s="135">
        <f t="shared" si="553"/>
        <v>46</v>
      </c>
      <c r="X408" s="135">
        <f t="shared" si="554"/>
        <v>46</v>
      </c>
      <c r="Y408" s="135">
        <f t="shared" si="555"/>
        <v>46</v>
      </c>
      <c r="Z408" s="136">
        <f t="shared" si="556"/>
        <v>45</v>
      </c>
      <c r="AA408" s="144">
        <f t="shared" si="551"/>
        <v>48</v>
      </c>
      <c r="AB408" s="145">
        <f t="shared" si="560"/>
        <v>46</v>
      </c>
      <c r="AC408" s="145">
        <f t="shared" si="560"/>
        <v>46</v>
      </c>
      <c r="AD408" s="145">
        <f t="shared" si="560"/>
        <v>46</v>
      </c>
      <c r="AE408" s="144">
        <f t="shared" si="560"/>
        <v>45</v>
      </c>
      <c r="AF408" s="144">
        <v>0</v>
      </c>
      <c r="AG408" s="144">
        <v>0</v>
      </c>
      <c r="AH408" s="144">
        <v>0</v>
      </c>
      <c r="AI408" s="144">
        <v>0</v>
      </c>
      <c r="AJ408" s="144">
        <v>0</v>
      </c>
    </row>
    <row r="409" spans="1:36" s="11" customFormat="1" ht="16.350000000000001" customHeight="1">
      <c r="A409" s="308" t="s">
        <v>261</v>
      </c>
      <c r="B409" s="57" t="s">
        <v>729</v>
      </c>
      <c r="C409" s="57" t="s">
        <v>791</v>
      </c>
      <c r="D409" s="53">
        <f>'[6]마을별 용수수요량'!D409</f>
        <v>0</v>
      </c>
      <c r="E409" s="53">
        <f>'[6]마을별 용수수요량'!E409</f>
        <v>0</v>
      </c>
      <c r="F409" s="53"/>
      <c r="G409" s="53"/>
      <c r="H409" s="53">
        <v>28</v>
      </c>
      <c r="I409" s="53">
        <v>51</v>
      </c>
      <c r="J409" s="53">
        <f t="shared" si="525"/>
        <v>28</v>
      </c>
      <c r="K409" s="53">
        <f t="shared" si="561"/>
        <v>51</v>
      </c>
      <c r="L409" s="54" t="str">
        <f>M409</f>
        <v>소규모</v>
      </c>
      <c r="M409" s="54" t="s">
        <v>808</v>
      </c>
      <c r="N409" s="54" t="s">
        <v>852</v>
      </c>
      <c r="O409" s="169"/>
      <c r="P409" s="55">
        <v>2015</v>
      </c>
      <c r="Q409" s="163" t="str">
        <f t="shared" si="558"/>
        <v>소규모</v>
      </c>
      <c r="R409" s="163" t="str">
        <f t="shared" ref="R409:U409" si="563">Q409</f>
        <v>소규모</v>
      </c>
      <c r="S409" s="163" t="str">
        <f t="shared" si="563"/>
        <v>소규모</v>
      </c>
      <c r="T409" s="163" t="str">
        <f t="shared" si="563"/>
        <v>소규모</v>
      </c>
      <c r="U409" s="163" t="str">
        <f t="shared" si="563"/>
        <v>소규모</v>
      </c>
      <c r="V409" s="135">
        <f t="shared" si="552"/>
        <v>51</v>
      </c>
      <c r="W409" s="135">
        <f t="shared" si="553"/>
        <v>49</v>
      </c>
      <c r="X409" s="135">
        <f t="shared" si="554"/>
        <v>49</v>
      </c>
      <c r="Y409" s="135">
        <f t="shared" si="555"/>
        <v>49</v>
      </c>
      <c r="Z409" s="136">
        <f t="shared" si="556"/>
        <v>48</v>
      </c>
      <c r="AA409" s="144">
        <f t="shared" si="551"/>
        <v>51</v>
      </c>
      <c r="AB409" s="145">
        <f t="shared" si="560"/>
        <v>49</v>
      </c>
      <c r="AC409" s="145">
        <f t="shared" si="560"/>
        <v>49</v>
      </c>
      <c r="AD409" s="145">
        <f t="shared" si="560"/>
        <v>49</v>
      </c>
      <c r="AE409" s="144">
        <f t="shared" si="560"/>
        <v>48</v>
      </c>
      <c r="AF409" s="144">
        <v>0</v>
      </c>
      <c r="AG409" s="144">
        <v>0</v>
      </c>
      <c r="AH409" s="144">
        <v>0</v>
      </c>
      <c r="AI409" s="144">
        <v>0</v>
      </c>
      <c r="AJ409" s="144">
        <v>0</v>
      </c>
    </row>
    <row r="410" spans="1:36" s="11" customFormat="1" ht="16.350000000000001" customHeight="1">
      <c r="A410" s="308" t="s">
        <v>261</v>
      </c>
      <c r="B410" s="247" t="s">
        <v>730</v>
      </c>
      <c r="C410" s="57" t="s">
        <v>792</v>
      </c>
      <c r="D410" s="53">
        <f>'[6]마을별 용수수요량'!D410</f>
        <v>0</v>
      </c>
      <c r="E410" s="53">
        <f>'[6]마을별 용수수요량'!E410</f>
        <v>0</v>
      </c>
      <c r="F410" s="53"/>
      <c r="G410" s="53"/>
      <c r="H410" s="53">
        <v>59</v>
      </c>
      <c r="I410" s="53">
        <v>88</v>
      </c>
      <c r="J410" s="53">
        <f t="shared" si="525"/>
        <v>59</v>
      </c>
      <c r="K410" s="53">
        <f t="shared" si="561"/>
        <v>89</v>
      </c>
      <c r="L410" s="54" t="str">
        <f>M410</f>
        <v>소규모</v>
      </c>
      <c r="M410" s="54" t="s">
        <v>808</v>
      </c>
      <c r="N410" s="54" t="s">
        <v>853</v>
      </c>
      <c r="O410" s="169"/>
      <c r="P410" s="55">
        <v>2015</v>
      </c>
      <c r="Q410" s="163" t="str">
        <f t="shared" si="558"/>
        <v>소규모</v>
      </c>
      <c r="R410" s="163" t="str">
        <f t="shared" ref="R410:U410" si="564">Q410</f>
        <v>소규모</v>
      </c>
      <c r="S410" s="163" t="str">
        <f t="shared" si="564"/>
        <v>소규모</v>
      </c>
      <c r="T410" s="163" t="str">
        <f t="shared" si="564"/>
        <v>소규모</v>
      </c>
      <c r="U410" s="163" t="str">
        <f t="shared" si="564"/>
        <v>소규모</v>
      </c>
      <c r="V410" s="135">
        <f t="shared" si="552"/>
        <v>89</v>
      </c>
      <c r="W410" s="135">
        <f t="shared" si="553"/>
        <v>85</v>
      </c>
      <c r="X410" s="135">
        <f t="shared" si="554"/>
        <v>85</v>
      </c>
      <c r="Y410" s="135">
        <f t="shared" si="555"/>
        <v>85</v>
      </c>
      <c r="Z410" s="136">
        <f t="shared" si="556"/>
        <v>84</v>
      </c>
      <c r="AA410" s="144">
        <f t="shared" si="551"/>
        <v>89</v>
      </c>
      <c r="AB410" s="145">
        <f t="shared" si="560"/>
        <v>85</v>
      </c>
      <c r="AC410" s="145">
        <f t="shared" si="560"/>
        <v>85</v>
      </c>
      <c r="AD410" s="145">
        <f t="shared" si="560"/>
        <v>85</v>
      </c>
      <c r="AE410" s="144">
        <f t="shared" si="560"/>
        <v>84</v>
      </c>
      <c r="AF410" s="144">
        <v>0</v>
      </c>
      <c r="AG410" s="144">
        <v>0</v>
      </c>
      <c r="AH410" s="144">
        <v>0</v>
      </c>
      <c r="AI410" s="144">
        <v>0</v>
      </c>
      <c r="AJ410" s="144">
        <v>0</v>
      </c>
    </row>
    <row r="411" spans="1:36" s="11" customFormat="1" ht="16.350000000000001" customHeight="1">
      <c r="A411" s="308" t="s">
        <v>261</v>
      </c>
      <c r="B411" s="334"/>
      <c r="C411" s="57" t="s">
        <v>1153</v>
      </c>
      <c r="D411" s="53">
        <f>'[6]마을별 용수수요량'!D411</f>
        <v>0</v>
      </c>
      <c r="E411" s="53">
        <f>'[6]마을별 용수수요량'!E411</f>
        <v>0</v>
      </c>
      <c r="F411" s="53"/>
      <c r="G411" s="53"/>
      <c r="H411" s="53">
        <v>4</v>
      </c>
      <c r="I411" s="53">
        <v>11</v>
      </c>
      <c r="J411" s="53">
        <f>H411</f>
        <v>4</v>
      </c>
      <c r="K411" s="53">
        <f>ROUND($K$406*I411/$I$406,0)</f>
        <v>11</v>
      </c>
      <c r="L411" s="54" t="s">
        <v>754</v>
      </c>
      <c r="M411" s="54" t="s">
        <v>754</v>
      </c>
      <c r="N411" s="54" t="s">
        <v>754</v>
      </c>
      <c r="O411" s="169"/>
      <c r="P411" s="55"/>
      <c r="Q411" s="163" t="str">
        <f t="shared" si="558"/>
        <v>미급수</v>
      </c>
      <c r="R411" s="163" t="str">
        <f t="shared" ref="R411:U411" si="565">Q411</f>
        <v>미급수</v>
      </c>
      <c r="S411" s="163" t="str">
        <f t="shared" si="565"/>
        <v>미급수</v>
      </c>
      <c r="T411" s="163" t="str">
        <f t="shared" si="565"/>
        <v>미급수</v>
      </c>
      <c r="U411" s="163" t="str">
        <f t="shared" si="565"/>
        <v>미급수</v>
      </c>
      <c r="V411" s="135">
        <f t="shared" si="552"/>
        <v>11</v>
      </c>
      <c r="W411" s="135">
        <f t="shared" si="553"/>
        <v>11</v>
      </c>
      <c r="X411" s="135">
        <f t="shared" si="554"/>
        <v>11</v>
      </c>
      <c r="Y411" s="135">
        <f t="shared" si="555"/>
        <v>10</v>
      </c>
      <c r="Z411" s="136">
        <f t="shared" si="556"/>
        <v>10</v>
      </c>
      <c r="AA411" s="144">
        <f t="shared" si="551"/>
        <v>11</v>
      </c>
      <c r="AB411" s="145">
        <f t="shared" si="560"/>
        <v>11</v>
      </c>
      <c r="AC411" s="145">
        <f t="shared" si="560"/>
        <v>11</v>
      </c>
      <c r="AD411" s="145">
        <f t="shared" si="560"/>
        <v>10</v>
      </c>
      <c r="AE411" s="144">
        <f t="shared" si="560"/>
        <v>10</v>
      </c>
      <c r="AF411" s="144">
        <v>0</v>
      </c>
      <c r="AG411" s="144">
        <v>0</v>
      </c>
      <c r="AH411" s="144">
        <v>0</v>
      </c>
      <c r="AI411" s="144">
        <v>0</v>
      </c>
      <c r="AJ411" s="144">
        <v>0</v>
      </c>
    </row>
    <row r="412" spans="1:36" s="11" customFormat="1" ht="16.350000000000001" customHeight="1">
      <c r="A412" s="308" t="s">
        <v>261</v>
      </c>
      <c r="B412" s="333"/>
      <c r="C412" s="57" t="s">
        <v>793</v>
      </c>
      <c r="D412" s="53">
        <f>'[6]마을별 용수수요량'!D412</f>
        <v>0</v>
      </c>
      <c r="E412" s="53">
        <f>'[6]마을별 용수수요량'!E412</f>
        <v>0</v>
      </c>
      <c r="F412" s="53"/>
      <c r="G412" s="53"/>
      <c r="H412" s="53">
        <v>19</v>
      </c>
      <c r="I412" s="53">
        <v>39</v>
      </c>
      <c r="J412" s="53">
        <f t="shared" si="525"/>
        <v>19</v>
      </c>
      <c r="K412" s="53">
        <f t="shared" si="561"/>
        <v>39</v>
      </c>
      <c r="L412" s="54" t="str">
        <f>M412</f>
        <v>소규모</v>
      </c>
      <c r="M412" s="54" t="s">
        <v>808</v>
      </c>
      <c r="N412" s="54" t="s">
        <v>834</v>
      </c>
      <c r="O412" s="169"/>
      <c r="P412" s="55">
        <v>2015</v>
      </c>
      <c r="Q412" s="163" t="str">
        <f t="shared" si="558"/>
        <v>소규모</v>
      </c>
      <c r="R412" s="163" t="str">
        <f t="shared" ref="R412:U412" si="566">Q412</f>
        <v>소규모</v>
      </c>
      <c r="S412" s="163" t="str">
        <f t="shared" si="566"/>
        <v>소규모</v>
      </c>
      <c r="T412" s="163" t="str">
        <f t="shared" si="566"/>
        <v>소규모</v>
      </c>
      <c r="U412" s="163" t="str">
        <f t="shared" si="566"/>
        <v>소규모</v>
      </c>
      <c r="V412" s="135">
        <f t="shared" si="552"/>
        <v>39</v>
      </c>
      <c r="W412" s="135">
        <f t="shared" si="553"/>
        <v>37</v>
      </c>
      <c r="X412" s="135">
        <f t="shared" si="554"/>
        <v>37</v>
      </c>
      <c r="Y412" s="135">
        <f t="shared" si="555"/>
        <v>37</v>
      </c>
      <c r="Z412" s="136">
        <f t="shared" si="556"/>
        <v>37</v>
      </c>
      <c r="AA412" s="144">
        <f t="shared" si="551"/>
        <v>39</v>
      </c>
      <c r="AB412" s="145">
        <f t="shared" si="560"/>
        <v>37</v>
      </c>
      <c r="AC412" s="145">
        <f t="shared" si="560"/>
        <v>37</v>
      </c>
      <c r="AD412" s="145">
        <f t="shared" si="560"/>
        <v>37</v>
      </c>
      <c r="AE412" s="144">
        <f t="shared" si="560"/>
        <v>37</v>
      </c>
      <c r="AF412" s="144">
        <v>0</v>
      </c>
      <c r="AG412" s="144">
        <v>0</v>
      </c>
      <c r="AH412" s="144">
        <v>0</v>
      </c>
      <c r="AI412" s="144">
        <v>0</v>
      </c>
      <c r="AJ412" s="144">
        <v>0</v>
      </c>
    </row>
    <row r="413" spans="1:36" s="11" customFormat="1" ht="16.350000000000001" customHeight="1">
      <c r="A413" s="308" t="s">
        <v>261</v>
      </c>
      <c r="B413" s="247" t="s">
        <v>731</v>
      </c>
      <c r="C413" s="57" t="s">
        <v>794</v>
      </c>
      <c r="D413" s="53">
        <f>'[6]마을별 용수수요량'!D413</f>
        <v>0</v>
      </c>
      <c r="E413" s="53">
        <f>'[6]마을별 용수수요량'!E413</f>
        <v>0</v>
      </c>
      <c r="F413" s="53"/>
      <c r="G413" s="53"/>
      <c r="H413" s="53">
        <v>73</v>
      </c>
      <c r="I413" s="53">
        <v>138</v>
      </c>
      <c r="J413" s="53">
        <f t="shared" si="525"/>
        <v>73</v>
      </c>
      <c r="K413" s="53">
        <f t="shared" si="561"/>
        <v>139</v>
      </c>
      <c r="L413" s="54" t="str">
        <f>M413</f>
        <v>소규모</v>
      </c>
      <c r="M413" s="54" t="s">
        <v>808</v>
      </c>
      <c r="N413" s="54" t="s">
        <v>854</v>
      </c>
      <c r="O413" s="169"/>
      <c r="P413" s="55">
        <v>2015</v>
      </c>
      <c r="Q413" s="163" t="str">
        <f t="shared" si="558"/>
        <v>소규모</v>
      </c>
      <c r="R413" s="163" t="str">
        <f t="shared" ref="R413:U413" si="567">Q413</f>
        <v>소규모</v>
      </c>
      <c r="S413" s="163" t="str">
        <f t="shared" si="567"/>
        <v>소규모</v>
      </c>
      <c r="T413" s="163" t="str">
        <f t="shared" si="567"/>
        <v>소규모</v>
      </c>
      <c r="U413" s="163" t="str">
        <f t="shared" si="567"/>
        <v>소규모</v>
      </c>
      <c r="V413" s="135">
        <f t="shared" si="552"/>
        <v>139</v>
      </c>
      <c r="W413" s="135">
        <f t="shared" si="553"/>
        <v>133</v>
      </c>
      <c r="X413" s="135">
        <f t="shared" si="554"/>
        <v>133</v>
      </c>
      <c r="Y413" s="135">
        <f t="shared" si="555"/>
        <v>132</v>
      </c>
      <c r="Z413" s="136">
        <f t="shared" si="556"/>
        <v>131</v>
      </c>
      <c r="AA413" s="144">
        <f t="shared" si="551"/>
        <v>139</v>
      </c>
      <c r="AB413" s="145">
        <f t="shared" si="560"/>
        <v>133</v>
      </c>
      <c r="AC413" s="145">
        <f t="shared" si="560"/>
        <v>133</v>
      </c>
      <c r="AD413" s="145">
        <f t="shared" si="560"/>
        <v>132</v>
      </c>
      <c r="AE413" s="144">
        <f t="shared" si="560"/>
        <v>131</v>
      </c>
      <c r="AF413" s="144">
        <v>0</v>
      </c>
      <c r="AG413" s="144">
        <v>0</v>
      </c>
      <c r="AH413" s="144">
        <v>0</v>
      </c>
      <c r="AI413" s="144">
        <v>0</v>
      </c>
      <c r="AJ413" s="144">
        <v>0</v>
      </c>
    </row>
    <row r="414" spans="1:36" s="11" customFormat="1" ht="16.350000000000001" customHeight="1">
      <c r="A414" s="308" t="s">
        <v>261</v>
      </c>
      <c r="B414" s="334"/>
      <c r="C414" s="57" t="s">
        <v>795</v>
      </c>
      <c r="D414" s="53">
        <f>'[6]마을별 용수수요량'!D414</f>
        <v>0</v>
      </c>
      <c r="E414" s="53">
        <f>'[6]마을별 용수수요량'!E414</f>
        <v>0</v>
      </c>
      <c r="F414" s="53"/>
      <c r="G414" s="53"/>
      <c r="H414" s="53">
        <v>14</v>
      </c>
      <c r="I414" s="53">
        <v>28</v>
      </c>
      <c r="J414" s="53">
        <f t="shared" si="525"/>
        <v>14</v>
      </c>
      <c r="K414" s="53">
        <f t="shared" si="561"/>
        <v>28</v>
      </c>
      <c r="L414" s="54" t="s">
        <v>754</v>
      </c>
      <c r="M414" s="54" t="s">
        <v>754</v>
      </c>
      <c r="N414" s="54" t="s">
        <v>754</v>
      </c>
      <c r="O414" s="169"/>
      <c r="P414" s="55"/>
      <c r="Q414" s="163" t="str">
        <f t="shared" si="558"/>
        <v>미급수</v>
      </c>
      <c r="R414" s="163" t="str">
        <f t="shared" ref="R414:U414" si="568">Q414</f>
        <v>미급수</v>
      </c>
      <c r="S414" s="163" t="str">
        <f t="shared" si="568"/>
        <v>미급수</v>
      </c>
      <c r="T414" s="163" t="str">
        <f t="shared" si="568"/>
        <v>미급수</v>
      </c>
      <c r="U414" s="163" t="str">
        <f t="shared" si="568"/>
        <v>미급수</v>
      </c>
      <c r="V414" s="135">
        <f t="shared" si="552"/>
        <v>28</v>
      </c>
      <c r="W414" s="135">
        <f t="shared" si="553"/>
        <v>27</v>
      </c>
      <c r="X414" s="135">
        <f t="shared" si="554"/>
        <v>27</v>
      </c>
      <c r="Y414" s="135">
        <f t="shared" si="555"/>
        <v>27</v>
      </c>
      <c r="Z414" s="136">
        <f t="shared" si="556"/>
        <v>26</v>
      </c>
      <c r="AA414" s="144">
        <f t="shared" si="551"/>
        <v>28</v>
      </c>
      <c r="AB414" s="145">
        <f t="shared" si="560"/>
        <v>27</v>
      </c>
      <c r="AC414" s="145">
        <f t="shared" si="560"/>
        <v>27</v>
      </c>
      <c r="AD414" s="145">
        <f t="shared" si="560"/>
        <v>27</v>
      </c>
      <c r="AE414" s="144">
        <f t="shared" si="560"/>
        <v>26</v>
      </c>
      <c r="AF414" s="144">
        <v>0</v>
      </c>
      <c r="AG414" s="144">
        <v>0</v>
      </c>
      <c r="AH414" s="144">
        <v>0</v>
      </c>
      <c r="AI414" s="144">
        <v>0</v>
      </c>
      <c r="AJ414" s="144">
        <v>0</v>
      </c>
    </row>
    <row r="415" spans="1:36" s="11" customFormat="1" ht="16.350000000000001" customHeight="1">
      <c r="A415" s="308" t="s">
        <v>261</v>
      </c>
      <c r="B415" s="333"/>
      <c r="C415" s="57" t="s">
        <v>576</v>
      </c>
      <c r="D415" s="53">
        <f>'[6]마을별 용수수요량'!D415</f>
        <v>0</v>
      </c>
      <c r="E415" s="53">
        <f>'[6]마을별 용수수요량'!E415</f>
        <v>0</v>
      </c>
      <c r="F415" s="53"/>
      <c r="G415" s="53"/>
      <c r="H415" s="53">
        <v>3</v>
      </c>
      <c r="I415" s="53">
        <v>7</v>
      </c>
      <c r="J415" s="53">
        <f t="shared" si="525"/>
        <v>3</v>
      </c>
      <c r="K415" s="53">
        <f t="shared" si="561"/>
        <v>7</v>
      </c>
      <c r="L415" s="54" t="s">
        <v>754</v>
      </c>
      <c r="M415" s="54" t="s">
        <v>754</v>
      </c>
      <c r="N415" s="54" t="s">
        <v>754</v>
      </c>
      <c r="O415" s="169"/>
      <c r="P415" s="55"/>
      <c r="Q415" s="163" t="str">
        <f t="shared" si="558"/>
        <v>미급수</v>
      </c>
      <c r="R415" s="163" t="str">
        <f t="shared" ref="R415:U415" si="569">Q415</f>
        <v>미급수</v>
      </c>
      <c r="S415" s="163" t="str">
        <f t="shared" si="569"/>
        <v>미급수</v>
      </c>
      <c r="T415" s="163" t="str">
        <f t="shared" si="569"/>
        <v>미급수</v>
      </c>
      <c r="U415" s="163" t="str">
        <f t="shared" si="569"/>
        <v>미급수</v>
      </c>
      <c r="V415" s="135">
        <f t="shared" si="552"/>
        <v>7</v>
      </c>
      <c r="W415" s="135">
        <f t="shared" si="553"/>
        <v>7</v>
      </c>
      <c r="X415" s="135">
        <f t="shared" si="554"/>
        <v>7</v>
      </c>
      <c r="Y415" s="135">
        <f t="shared" si="555"/>
        <v>7</v>
      </c>
      <c r="Z415" s="136">
        <f t="shared" si="556"/>
        <v>7</v>
      </c>
      <c r="AA415" s="144">
        <f t="shared" si="551"/>
        <v>7</v>
      </c>
      <c r="AB415" s="145">
        <f t="shared" si="560"/>
        <v>7</v>
      </c>
      <c r="AC415" s="145">
        <f t="shared" si="560"/>
        <v>7</v>
      </c>
      <c r="AD415" s="145">
        <f t="shared" si="560"/>
        <v>7</v>
      </c>
      <c r="AE415" s="144">
        <f t="shared" si="560"/>
        <v>7</v>
      </c>
      <c r="AF415" s="144">
        <v>0</v>
      </c>
      <c r="AG415" s="144">
        <v>0</v>
      </c>
      <c r="AH415" s="144">
        <v>0</v>
      </c>
      <c r="AI415" s="144">
        <v>0</v>
      </c>
      <c r="AJ415" s="144">
        <v>0</v>
      </c>
    </row>
    <row r="416" spans="1:36" s="11" customFormat="1" ht="16.350000000000001" customHeight="1">
      <c r="A416" s="308" t="s">
        <v>261</v>
      </c>
      <c r="B416" s="57" t="s">
        <v>732</v>
      </c>
      <c r="C416" s="57" t="s">
        <v>577</v>
      </c>
      <c r="D416" s="53">
        <f>'[6]마을별 용수수요량'!D416</f>
        <v>0</v>
      </c>
      <c r="E416" s="53">
        <f>'[6]마을별 용수수요량'!E416</f>
        <v>0</v>
      </c>
      <c r="F416" s="53"/>
      <c r="G416" s="53"/>
      <c r="H416" s="53">
        <v>30</v>
      </c>
      <c r="I416" s="53">
        <v>59</v>
      </c>
      <c r="J416" s="53">
        <f t="shared" si="525"/>
        <v>30</v>
      </c>
      <c r="K416" s="53">
        <f t="shared" si="561"/>
        <v>59</v>
      </c>
      <c r="L416" s="54" t="str">
        <f>M416</f>
        <v>소규모</v>
      </c>
      <c r="M416" s="54" t="s">
        <v>808</v>
      </c>
      <c r="N416" s="54" t="s">
        <v>855</v>
      </c>
      <c r="O416" s="169"/>
      <c r="P416" s="55">
        <v>2015</v>
      </c>
      <c r="Q416" s="163" t="str">
        <f t="shared" si="558"/>
        <v>소규모</v>
      </c>
      <c r="R416" s="163" t="str">
        <f t="shared" ref="R416:U416" si="570">Q416</f>
        <v>소규모</v>
      </c>
      <c r="S416" s="163" t="str">
        <f t="shared" si="570"/>
        <v>소규모</v>
      </c>
      <c r="T416" s="163" t="str">
        <f t="shared" si="570"/>
        <v>소규모</v>
      </c>
      <c r="U416" s="163" t="str">
        <f t="shared" si="570"/>
        <v>소규모</v>
      </c>
      <c r="V416" s="135">
        <f t="shared" si="552"/>
        <v>59</v>
      </c>
      <c r="W416" s="135">
        <f t="shared" si="553"/>
        <v>57</v>
      </c>
      <c r="X416" s="135">
        <f t="shared" si="554"/>
        <v>56</v>
      </c>
      <c r="Y416" s="135">
        <f t="shared" si="555"/>
        <v>56</v>
      </c>
      <c r="Z416" s="136">
        <f t="shared" si="556"/>
        <v>56</v>
      </c>
      <c r="AA416" s="144">
        <f t="shared" si="551"/>
        <v>59</v>
      </c>
      <c r="AB416" s="145">
        <f t="shared" si="560"/>
        <v>57</v>
      </c>
      <c r="AC416" s="145">
        <f t="shared" si="560"/>
        <v>56</v>
      </c>
      <c r="AD416" s="145">
        <f t="shared" si="560"/>
        <v>56</v>
      </c>
      <c r="AE416" s="144">
        <f t="shared" si="560"/>
        <v>56</v>
      </c>
      <c r="AF416" s="144">
        <v>0</v>
      </c>
      <c r="AG416" s="144">
        <v>0</v>
      </c>
      <c r="AH416" s="144">
        <v>0</v>
      </c>
      <c r="AI416" s="144">
        <v>0</v>
      </c>
      <c r="AJ416" s="144">
        <v>0</v>
      </c>
    </row>
    <row r="417" spans="1:36" s="11" customFormat="1" ht="16.350000000000001" customHeight="1">
      <c r="A417" s="308" t="s">
        <v>261</v>
      </c>
      <c r="B417" s="57" t="s">
        <v>733</v>
      </c>
      <c r="C417" s="57" t="s">
        <v>578</v>
      </c>
      <c r="D417" s="53">
        <f>'[6]마을별 용수수요량'!D417</f>
        <v>0</v>
      </c>
      <c r="E417" s="53">
        <f>'[6]마을별 용수수요량'!E417</f>
        <v>0</v>
      </c>
      <c r="F417" s="53"/>
      <c r="G417" s="53"/>
      <c r="H417" s="53">
        <v>41</v>
      </c>
      <c r="I417" s="53">
        <v>88</v>
      </c>
      <c r="J417" s="53">
        <f t="shared" si="525"/>
        <v>41</v>
      </c>
      <c r="K417" s="53">
        <f t="shared" si="561"/>
        <v>89</v>
      </c>
      <c r="L417" s="54" t="str">
        <f>M417</f>
        <v>소규모</v>
      </c>
      <c r="M417" s="54" t="s">
        <v>808</v>
      </c>
      <c r="N417" s="54" t="s">
        <v>856</v>
      </c>
      <c r="O417" s="169"/>
      <c r="P417" s="55">
        <v>2015</v>
      </c>
      <c r="Q417" s="163" t="str">
        <f t="shared" si="558"/>
        <v>소규모</v>
      </c>
      <c r="R417" s="163" t="str">
        <f t="shared" ref="R417:U417" si="571">Q417</f>
        <v>소규모</v>
      </c>
      <c r="S417" s="163" t="str">
        <f t="shared" si="571"/>
        <v>소규모</v>
      </c>
      <c r="T417" s="163" t="str">
        <f t="shared" si="571"/>
        <v>소규모</v>
      </c>
      <c r="U417" s="163" t="str">
        <f t="shared" si="571"/>
        <v>소규모</v>
      </c>
      <c r="V417" s="135">
        <f t="shared" si="552"/>
        <v>89</v>
      </c>
      <c r="W417" s="135">
        <f t="shared" si="553"/>
        <v>85</v>
      </c>
      <c r="X417" s="135">
        <f t="shared" si="554"/>
        <v>85</v>
      </c>
      <c r="Y417" s="135">
        <f t="shared" si="555"/>
        <v>85</v>
      </c>
      <c r="Z417" s="136">
        <f t="shared" si="556"/>
        <v>84</v>
      </c>
      <c r="AA417" s="144">
        <f t="shared" si="551"/>
        <v>89</v>
      </c>
      <c r="AB417" s="145">
        <f t="shared" si="560"/>
        <v>85</v>
      </c>
      <c r="AC417" s="145">
        <f t="shared" si="560"/>
        <v>85</v>
      </c>
      <c r="AD417" s="145">
        <f t="shared" si="560"/>
        <v>85</v>
      </c>
      <c r="AE417" s="144">
        <f t="shared" si="560"/>
        <v>84</v>
      </c>
      <c r="AF417" s="144">
        <v>0</v>
      </c>
      <c r="AG417" s="144">
        <v>0</v>
      </c>
      <c r="AH417" s="144">
        <v>0</v>
      </c>
      <c r="AI417" s="144">
        <v>0</v>
      </c>
      <c r="AJ417" s="144">
        <v>0</v>
      </c>
    </row>
    <row r="418" spans="1:36" s="11" customFormat="1" ht="16.350000000000001" customHeight="1">
      <c r="A418" s="308" t="s">
        <v>261</v>
      </c>
      <c r="B418" s="247" t="s">
        <v>734</v>
      </c>
      <c r="C418" s="57" t="s">
        <v>796</v>
      </c>
      <c r="D418" s="53">
        <f>'[6]마을별 용수수요량'!D418</f>
        <v>0</v>
      </c>
      <c r="E418" s="53">
        <f>'[6]마을별 용수수요량'!E418</f>
        <v>0</v>
      </c>
      <c r="F418" s="53"/>
      <c r="G418" s="53"/>
      <c r="H418" s="53">
        <v>28</v>
      </c>
      <c r="I418" s="53">
        <v>50</v>
      </c>
      <c r="J418" s="53">
        <f t="shared" si="525"/>
        <v>28</v>
      </c>
      <c r="K418" s="53">
        <f t="shared" si="561"/>
        <v>50</v>
      </c>
      <c r="L418" s="54" t="str">
        <f>M418</f>
        <v>소규모</v>
      </c>
      <c r="M418" s="54" t="s">
        <v>808</v>
      </c>
      <c r="N418" s="54" t="s">
        <v>857</v>
      </c>
      <c r="O418" s="169"/>
      <c r="P418" s="55">
        <v>2015</v>
      </c>
      <c r="Q418" s="163" t="str">
        <f t="shared" si="558"/>
        <v>소규모</v>
      </c>
      <c r="R418" s="163" t="str">
        <f t="shared" ref="R418:U418" si="572">Q418</f>
        <v>소규모</v>
      </c>
      <c r="S418" s="163" t="str">
        <f t="shared" si="572"/>
        <v>소규모</v>
      </c>
      <c r="T418" s="163" t="str">
        <f t="shared" si="572"/>
        <v>소규모</v>
      </c>
      <c r="U418" s="163" t="str">
        <f t="shared" si="572"/>
        <v>소규모</v>
      </c>
      <c r="V418" s="135">
        <f t="shared" si="552"/>
        <v>50</v>
      </c>
      <c r="W418" s="135">
        <f t="shared" si="553"/>
        <v>48</v>
      </c>
      <c r="X418" s="135">
        <f t="shared" si="554"/>
        <v>48</v>
      </c>
      <c r="Y418" s="135">
        <f t="shared" si="555"/>
        <v>48</v>
      </c>
      <c r="Z418" s="136">
        <f t="shared" si="556"/>
        <v>47</v>
      </c>
      <c r="AA418" s="144">
        <f t="shared" si="551"/>
        <v>50</v>
      </c>
      <c r="AB418" s="145">
        <f t="shared" si="560"/>
        <v>48</v>
      </c>
      <c r="AC418" s="145">
        <f t="shared" si="560"/>
        <v>48</v>
      </c>
      <c r="AD418" s="145">
        <f t="shared" si="560"/>
        <v>48</v>
      </c>
      <c r="AE418" s="144">
        <f t="shared" si="560"/>
        <v>47</v>
      </c>
      <c r="AF418" s="144">
        <v>0</v>
      </c>
      <c r="AG418" s="144">
        <v>0</v>
      </c>
      <c r="AH418" s="144">
        <v>0</v>
      </c>
      <c r="AI418" s="144">
        <v>0</v>
      </c>
      <c r="AJ418" s="144">
        <v>0</v>
      </c>
    </row>
    <row r="419" spans="1:36" s="11" customFormat="1" ht="16.350000000000001" customHeight="1">
      <c r="A419" s="308" t="s">
        <v>261</v>
      </c>
      <c r="B419" s="334"/>
      <c r="C419" s="57" t="s">
        <v>797</v>
      </c>
      <c r="D419" s="53">
        <f>'[6]마을별 용수수요량'!D419</f>
        <v>0</v>
      </c>
      <c r="E419" s="53">
        <f>'[6]마을별 용수수요량'!E419</f>
        <v>0</v>
      </c>
      <c r="F419" s="53"/>
      <c r="G419" s="53"/>
      <c r="H419" s="53">
        <v>14</v>
      </c>
      <c r="I419" s="53">
        <v>40</v>
      </c>
      <c r="J419" s="53">
        <f t="shared" si="525"/>
        <v>14</v>
      </c>
      <c r="K419" s="53">
        <f t="shared" si="561"/>
        <v>40</v>
      </c>
      <c r="L419" s="54" t="str">
        <f>M419</f>
        <v>소규모</v>
      </c>
      <c r="M419" s="54" t="s">
        <v>808</v>
      </c>
      <c r="N419" s="54" t="s">
        <v>858</v>
      </c>
      <c r="O419" s="169"/>
      <c r="P419" s="55">
        <v>2015</v>
      </c>
      <c r="Q419" s="163" t="str">
        <f t="shared" si="558"/>
        <v>소규모</v>
      </c>
      <c r="R419" s="163" t="str">
        <f t="shared" ref="R419:U419" si="573">Q419</f>
        <v>소규모</v>
      </c>
      <c r="S419" s="163" t="str">
        <f t="shared" si="573"/>
        <v>소규모</v>
      </c>
      <c r="T419" s="163" t="str">
        <f t="shared" si="573"/>
        <v>소규모</v>
      </c>
      <c r="U419" s="163" t="str">
        <f t="shared" si="573"/>
        <v>소규모</v>
      </c>
      <c r="V419" s="135">
        <f t="shared" si="552"/>
        <v>40</v>
      </c>
      <c r="W419" s="135">
        <f t="shared" si="553"/>
        <v>38</v>
      </c>
      <c r="X419" s="135">
        <f t="shared" si="554"/>
        <v>38</v>
      </c>
      <c r="Y419" s="135">
        <f t="shared" si="555"/>
        <v>38</v>
      </c>
      <c r="Z419" s="136">
        <f t="shared" si="556"/>
        <v>38</v>
      </c>
      <c r="AA419" s="144">
        <f t="shared" si="551"/>
        <v>40</v>
      </c>
      <c r="AB419" s="145">
        <f t="shared" si="560"/>
        <v>38</v>
      </c>
      <c r="AC419" s="145">
        <f t="shared" si="560"/>
        <v>38</v>
      </c>
      <c r="AD419" s="145">
        <f t="shared" si="560"/>
        <v>38</v>
      </c>
      <c r="AE419" s="144">
        <f t="shared" si="560"/>
        <v>38</v>
      </c>
      <c r="AF419" s="144">
        <v>0</v>
      </c>
      <c r="AG419" s="144">
        <v>0</v>
      </c>
      <c r="AH419" s="144">
        <v>0</v>
      </c>
      <c r="AI419" s="144">
        <v>0</v>
      </c>
      <c r="AJ419" s="144">
        <v>0</v>
      </c>
    </row>
    <row r="420" spans="1:36" s="11" customFormat="1" ht="16.350000000000001" customHeight="1">
      <c r="A420" s="308" t="s">
        <v>261</v>
      </c>
      <c r="B420" s="334"/>
      <c r="C420" s="57" t="s">
        <v>798</v>
      </c>
      <c r="D420" s="53">
        <f>'[6]마을별 용수수요량'!D420</f>
        <v>0</v>
      </c>
      <c r="E420" s="53">
        <f>'[6]마을별 용수수요량'!E420</f>
        <v>0</v>
      </c>
      <c r="F420" s="53"/>
      <c r="G420" s="53"/>
      <c r="H420" s="53">
        <v>19</v>
      </c>
      <c r="I420" s="53">
        <v>39</v>
      </c>
      <c r="J420" s="53">
        <f t="shared" si="525"/>
        <v>19</v>
      </c>
      <c r="K420" s="53">
        <f t="shared" si="561"/>
        <v>39</v>
      </c>
      <c r="L420" s="54" t="s">
        <v>754</v>
      </c>
      <c r="M420" s="54" t="s">
        <v>754</v>
      </c>
      <c r="N420" s="54" t="s">
        <v>754</v>
      </c>
      <c r="O420" s="169"/>
      <c r="P420" s="55"/>
      <c r="Q420" s="163" t="str">
        <f t="shared" si="558"/>
        <v>미급수</v>
      </c>
      <c r="R420" s="163" t="str">
        <f t="shared" ref="R420:U420" si="574">Q420</f>
        <v>미급수</v>
      </c>
      <c r="S420" s="163" t="str">
        <f t="shared" si="574"/>
        <v>미급수</v>
      </c>
      <c r="T420" s="163" t="str">
        <f t="shared" si="574"/>
        <v>미급수</v>
      </c>
      <c r="U420" s="163" t="str">
        <f t="shared" si="574"/>
        <v>미급수</v>
      </c>
      <c r="V420" s="135">
        <f t="shared" si="552"/>
        <v>39</v>
      </c>
      <c r="W420" s="135">
        <f t="shared" si="553"/>
        <v>37</v>
      </c>
      <c r="X420" s="135">
        <f t="shared" si="554"/>
        <v>37</v>
      </c>
      <c r="Y420" s="135">
        <f t="shared" si="555"/>
        <v>37</v>
      </c>
      <c r="Z420" s="136">
        <f t="shared" si="556"/>
        <v>37</v>
      </c>
      <c r="AA420" s="144">
        <f t="shared" si="551"/>
        <v>39</v>
      </c>
      <c r="AB420" s="145">
        <f t="shared" si="560"/>
        <v>37</v>
      </c>
      <c r="AC420" s="145">
        <f t="shared" si="560"/>
        <v>37</v>
      </c>
      <c r="AD420" s="145">
        <f t="shared" si="560"/>
        <v>37</v>
      </c>
      <c r="AE420" s="144">
        <f t="shared" si="560"/>
        <v>37</v>
      </c>
      <c r="AF420" s="144">
        <v>0</v>
      </c>
      <c r="AG420" s="144">
        <v>0</v>
      </c>
      <c r="AH420" s="144">
        <v>0</v>
      </c>
      <c r="AI420" s="144">
        <v>0</v>
      </c>
      <c r="AJ420" s="144">
        <v>0</v>
      </c>
    </row>
    <row r="421" spans="1:36" s="11" customFormat="1" ht="16.350000000000001" customHeight="1">
      <c r="A421" s="308" t="s">
        <v>261</v>
      </c>
      <c r="B421" s="333"/>
      <c r="C421" s="57" t="s">
        <v>581</v>
      </c>
      <c r="D421" s="53">
        <f>'[6]마을별 용수수요량'!D421</f>
        <v>0</v>
      </c>
      <c r="E421" s="53">
        <f>'[6]마을별 용수수요량'!E421</f>
        <v>0</v>
      </c>
      <c r="F421" s="53"/>
      <c r="G421" s="53"/>
      <c r="H421" s="53">
        <v>17</v>
      </c>
      <c r="I421" s="53">
        <v>38</v>
      </c>
      <c r="J421" s="53">
        <f t="shared" si="525"/>
        <v>17</v>
      </c>
      <c r="K421" s="53">
        <f t="shared" si="561"/>
        <v>38</v>
      </c>
      <c r="L421" s="54" t="s">
        <v>754</v>
      </c>
      <c r="M421" s="54" t="s">
        <v>754</v>
      </c>
      <c r="N421" s="54" t="s">
        <v>754</v>
      </c>
      <c r="O421" s="169"/>
      <c r="P421" s="55"/>
      <c r="Q421" s="163" t="str">
        <f t="shared" si="558"/>
        <v>미급수</v>
      </c>
      <c r="R421" s="163" t="str">
        <f t="shared" ref="R421:U421" si="575">Q421</f>
        <v>미급수</v>
      </c>
      <c r="S421" s="163" t="str">
        <f t="shared" si="575"/>
        <v>미급수</v>
      </c>
      <c r="T421" s="163" t="str">
        <f t="shared" si="575"/>
        <v>미급수</v>
      </c>
      <c r="U421" s="163" t="str">
        <f t="shared" si="575"/>
        <v>미급수</v>
      </c>
      <c r="V421" s="135">
        <f t="shared" si="552"/>
        <v>38</v>
      </c>
      <c r="W421" s="135">
        <f t="shared" si="553"/>
        <v>36</v>
      </c>
      <c r="X421" s="135">
        <f t="shared" si="554"/>
        <v>36</v>
      </c>
      <c r="Y421" s="135">
        <f t="shared" si="555"/>
        <v>36</v>
      </c>
      <c r="Z421" s="136">
        <f t="shared" si="556"/>
        <v>36</v>
      </c>
      <c r="AA421" s="144">
        <f t="shared" si="551"/>
        <v>38</v>
      </c>
      <c r="AB421" s="145">
        <f t="shared" si="560"/>
        <v>36</v>
      </c>
      <c r="AC421" s="145">
        <f t="shared" si="560"/>
        <v>36</v>
      </c>
      <c r="AD421" s="145">
        <f t="shared" si="560"/>
        <v>36</v>
      </c>
      <c r="AE421" s="144">
        <f t="shared" si="560"/>
        <v>36</v>
      </c>
      <c r="AF421" s="144">
        <v>0</v>
      </c>
      <c r="AG421" s="144">
        <v>0</v>
      </c>
      <c r="AH421" s="144">
        <v>0</v>
      </c>
      <c r="AI421" s="144">
        <v>0</v>
      </c>
      <c r="AJ421" s="144">
        <v>0</v>
      </c>
    </row>
    <row r="422" spans="1:36" s="11" customFormat="1" ht="16.350000000000001" customHeight="1">
      <c r="A422" s="308" t="s">
        <v>261</v>
      </c>
      <c r="B422" s="247" t="s">
        <v>735</v>
      </c>
      <c r="C422" s="57" t="s">
        <v>799</v>
      </c>
      <c r="D422" s="53">
        <f>'[6]마을별 용수수요량'!D422</f>
        <v>0</v>
      </c>
      <c r="E422" s="53">
        <f>'[6]마을별 용수수요량'!E422</f>
        <v>0</v>
      </c>
      <c r="F422" s="53"/>
      <c r="G422" s="53"/>
      <c r="H422" s="53">
        <v>23</v>
      </c>
      <c r="I422" s="53">
        <v>48</v>
      </c>
      <c r="J422" s="53">
        <f t="shared" si="525"/>
        <v>23</v>
      </c>
      <c r="K422" s="53">
        <f t="shared" si="561"/>
        <v>48</v>
      </c>
      <c r="L422" s="54" t="str">
        <f>M422</f>
        <v>소규모</v>
      </c>
      <c r="M422" s="54" t="s">
        <v>808</v>
      </c>
      <c r="N422" s="54" t="s">
        <v>859</v>
      </c>
      <c r="O422" s="169"/>
      <c r="P422" s="55">
        <v>2015</v>
      </c>
      <c r="Q422" s="163" t="str">
        <f t="shared" si="558"/>
        <v>소규모</v>
      </c>
      <c r="R422" s="163" t="str">
        <f t="shared" ref="R422:U422" si="576">Q422</f>
        <v>소규모</v>
      </c>
      <c r="S422" s="163" t="str">
        <f t="shared" si="576"/>
        <v>소규모</v>
      </c>
      <c r="T422" s="163" t="str">
        <f t="shared" si="576"/>
        <v>소규모</v>
      </c>
      <c r="U422" s="163" t="str">
        <f t="shared" si="576"/>
        <v>소규모</v>
      </c>
      <c r="V422" s="135">
        <f t="shared" si="552"/>
        <v>48</v>
      </c>
      <c r="W422" s="135">
        <f t="shared" si="553"/>
        <v>46</v>
      </c>
      <c r="X422" s="135">
        <f t="shared" si="554"/>
        <v>46</v>
      </c>
      <c r="Y422" s="135">
        <f t="shared" si="555"/>
        <v>46</v>
      </c>
      <c r="Z422" s="136">
        <f t="shared" si="556"/>
        <v>45</v>
      </c>
      <c r="AA422" s="144">
        <f t="shared" si="551"/>
        <v>48</v>
      </c>
      <c r="AB422" s="145">
        <f t="shared" si="560"/>
        <v>46</v>
      </c>
      <c r="AC422" s="145">
        <f t="shared" si="560"/>
        <v>46</v>
      </c>
      <c r="AD422" s="145">
        <f t="shared" si="560"/>
        <v>46</v>
      </c>
      <c r="AE422" s="144">
        <f t="shared" si="560"/>
        <v>45</v>
      </c>
      <c r="AF422" s="144">
        <v>0</v>
      </c>
      <c r="AG422" s="144">
        <v>0</v>
      </c>
      <c r="AH422" s="144">
        <v>0</v>
      </c>
      <c r="AI422" s="144">
        <v>0</v>
      </c>
      <c r="AJ422" s="144">
        <v>0</v>
      </c>
    </row>
    <row r="423" spans="1:36" s="11" customFormat="1" ht="16.350000000000001" customHeight="1">
      <c r="A423" s="308" t="s">
        <v>261</v>
      </c>
      <c r="B423" s="333"/>
      <c r="C423" s="57" t="s">
        <v>1154</v>
      </c>
      <c r="D423" s="53">
        <f>'[6]마을별 용수수요량'!D423</f>
        <v>0</v>
      </c>
      <c r="E423" s="53">
        <f>'[6]마을별 용수수요량'!E423</f>
        <v>0</v>
      </c>
      <c r="F423" s="53"/>
      <c r="G423" s="53"/>
      <c r="H423" s="53">
        <v>21</v>
      </c>
      <c r="I423" s="53">
        <v>41</v>
      </c>
      <c r="J423" s="53">
        <f>H423</f>
        <v>21</v>
      </c>
      <c r="K423" s="53">
        <f>ROUND($K$406*I423/$I$406,0)</f>
        <v>41</v>
      </c>
      <c r="L423" s="54" t="s">
        <v>754</v>
      </c>
      <c r="M423" s="54" t="s">
        <v>754</v>
      </c>
      <c r="N423" s="54" t="s">
        <v>754</v>
      </c>
      <c r="O423" s="169"/>
      <c r="P423" s="55"/>
      <c r="Q423" s="163" t="str">
        <f t="shared" si="558"/>
        <v>미급수</v>
      </c>
      <c r="R423" s="163" t="str">
        <f t="shared" ref="R423:U423" si="577">Q423</f>
        <v>미급수</v>
      </c>
      <c r="S423" s="163" t="str">
        <f t="shared" si="577"/>
        <v>미급수</v>
      </c>
      <c r="T423" s="163" t="str">
        <f t="shared" si="577"/>
        <v>미급수</v>
      </c>
      <c r="U423" s="163" t="str">
        <f t="shared" si="577"/>
        <v>미급수</v>
      </c>
      <c r="V423" s="135">
        <f t="shared" si="552"/>
        <v>41</v>
      </c>
      <c r="W423" s="135">
        <f t="shared" si="553"/>
        <v>39</v>
      </c>
      <c r="X423" s="135">
        <f t="shared" si="554"/>
        <v>39</v>
      </c>
      <c r="Y423" s="135">
        <f t="shared" si="555"/>
        <v>39</v>
      </c>
      <c r="Z423" s="136">
        <f t="shared" si="556"/>
        <v>39</v>
      </c>
      <c r="AA423" s="144">
        <f t="shared" si="551"/>
        <v>41</v>
      </c>
      <c r="AB423" s="145">
        <f t="shared" si="560"/>
        <v>39</v>
      </c>
      <c r="AC423" s="145">
        <f t="shared" si="560"/>
        <v>39</v>
      </c>
      <c r="AD423" s="145">
        <f t="shared" si="560"/>
        <v>39</v>
      </c>
      <c r="AE423" s="144">
        <f t="shared" si="560"/>
        <v>39</v>
      </c>
      <c r="AF423" s="144">
        <v>0</v>
      </c>
      <c r="AG423" s="144">
        <v>0</v>
      </c>
      <c r="AH423" s="144">
        <v>0</v>
      </c>
      <c r="AI423" s="144">
        <v>0</v>
      </c>
      <c r="AJ423" s="144">
        <v>0</v>
      </c>
    </row>
    <row r="424" spans="1:36" s="11" customFormat="1" ht="16.350000000000001" customHeight="1">
      <c r="A424" s="308" t="s">
        <v>261</v>
      </c>
      <c r="B424" s="57" t="s">
        <v>736</v>
      </c>
      <c r="C424" s="57" t="s">
        <v>583</v>
      </c>
      <c r="D424" s="53">
        <f>'[6]마을별 용수수요량'!D424</f>
        <v>0</v>
      </c>
      <c r="E424" s="53">
        <f>'[6]마을별 용수수요량'!E424</f>
        <v>0</v>
      </c>
      <c r="F424" s="53"/>
      <c r="G424" s="53"/>
      <c r="H424" s="53">
        <v>30</v>
      </c>
      <c r="I424" s="53">
        <v>67</v>
      </c>
      <c r="J424" s="53">
        <f t="shared" si="525"/>
        <v>30</v>
      </c>
      <c r="K424" s="53">
        <f t="shared" si="561"/>
        <v>67</v>
      </c>
      <c r="L424" s="54" t="str">
        <f t="shared" ref="L424:L434" si="578">M424</f>
        <v>소규모</v>
      </c>
      <c r="M424" s="54" t="s">
        <v>808</v>
      </c>
      <c r="N424" s="54" t="s">
        <v>860</v>
      </c>
      <c r="O424" s="169"/>
      <c r="P424" s="55">
        <v>2015</v>
      </c>
      <c r="Q424" s="163" t="str">
        <f t="shared" si="558"/>
        <v>소규모</v>
      </c>
      <c r="R424" s="163" t="str">
        <f t="shared" ref="R424:U424" si="579">Q424</f>
        <v>소규모</v>
      </c>
      <c r="S424" s="163" t="str">
        <f t="shared" si="579"/>
        <v>소규모</v>
      </c>
      <c r="T424" s="163" t="str">
        <f t="shared" si="579"/>
        <v>소규모</v>
      </c>
      <c r="U424" s="163" t="str">
        <f t="shared" si="579"/>
        <v>소규모</v>
      </c>
      <c r="V424" s="135">
        <f t="shared" si="552"/>
        <v>67</v>
      </c>
      <c r="W424" s="135">
        <f t="shared" si="553"/>
        <v>64</v>
      </c>
      <c r="X424" s="135">
        <f t="shared" si="554"/>
        <v>64</v>
      </c>
      <c r="Y424" s="135">
        <f t="shared" si="555"/>
        <v>64</v>
      </c>
      <c r="Z424" s="136">
        <f t="shared" si="556"/>
        <v>63</v>
      </c>
      <c r="AA424" s="144">
        <f t="shared" si="551"/>
        <v>67</v>
      </c>
      <c r="AB424" s="145">
        <f t="shared" si="560"/>
        <v>64</v>
      </c>
      <c r="AC424" s="145">
        <f t="shared" si="560"/>
        <v>64</v>
      </c>
      <c r="AD424" s="145">
        <f t="shared" si="560"/>
        <v>64</v>
      </c>
      <c r="AE424" s="144">
        <f t="shared" si="560"/>
        <v>63</v>
      </c>
      <c r="AF424" s="144">
        <v>0</v>
      </c>
      <c r="AG424" s="144">
        <v>0</v>
      </c>
      <c r="AH424" s="144">
        <v>0</v>
      </c>
      <c r="AI424" s="144">
        <v>0</v>
      </c>
      <c r="AJ424" s="144">
        <v>0</v>
      </c>
    </row>
    <row r="425" spans="1:36" s="11" customFormat="1" ht="16.350000000000001" customHeight="1">
      <c r="A425" s="308" t="s">
        <v>261</v>
      </c>
      <c r="B425" s="57" t="s">
        <v>737</v>
      </c>
      <c r="C425" s="57" t="s">
        <v>584</v>
      </c>
      <c r="D425" s="53">
        <f>'[6]마을별 용수수요량'!D425</f>
        <v>0</v>
      </c>
      <c r="E425" s="53">
        <f>'[6]마을별 용수수요량'!E425</f>
        <v>0</v>
      </c>
      <c r="F425" s="53"/>
      <c r="G425" s="53"/>
      <c r="H425" s="53">
        <v>42</v>
      </c>
      <c r="I425" s="53">
        <v>78</v>
      </c>
      <c r="J425" s="53">
        <f t="shared" si="525"/>
        <v>42</v>
      </c>
      <c r="K425" s="53">
        <f t="shared" si="561"/>
        <v>79</v>
      </c>
      <c r="L425" s="54" t="str">
        <f t="shared" si="578"/>
        <v>소규모</v>
      </c>
      <c r="M425" s="54" t="s">
        <v>808</v>
      </c>
      <c r="N425" s="54" t="s">
        <v>861</v>
      </c>
      <c r="O425" s="169"/>
      <c r="P425" s="55">
        <v>2015</v>
      </c>
      <c r="Q425" s="163" t="str">
        <f t="shared" si="558"/>
        <v>소규모</v>
      </c>
      <c r="R425" s="163" t="str">
        <f t="shared" ref="R425:U425" si="580">Q425</f>
        <v>소규모</v>
      </c>
      <c r="S425" s="163" t="str">
        <f t="shared" si="580"/>
        <v>소규모</v>
      </c>
      <c r="T425" s="163" t="str">
        <f t="shared" si="580"/>
        <v>소규모</v>
      </c>
      <c r="U425" s="163" t="str">
        <f t="shared" si="580"/>
        <v>소규모</v>
      </c>
      <c r="V425" s="135">
        <f t="shared" si="552"/>
        <v>79</v>
      </c>
      <c r="W425" s="135">
        <f t="shared" si="553"/>
        <v>76</v>
      </c>
      <c r="X425" s="135">
        <f t="shared" si="554"/>
        <v>76</v>
      </c>
      <c r="Y425" s="135">
        <f t="shared" si="555"/>
        <v>75</v>
      </c>
      <c r="Z425" s="136">
        <f t="shared" si="556"/>
        <v>75</v>
      </c>
      <c r="AA425" s="144">
        <f t="shared" si="551"/>
        <v>79</v>
      </c>
      <c r="AB425" s="145">
        <f t="shared" si="560"/>
        <v>76</v>
      </c>
      <c r="AC425" s="145">
        <f t="shared" si="560"/>
        <v>76</v>
      </c>
      <c r="AD425" s="145">
        <f t="shared" si="560"/>
        <v>75</v>
      </c>
      <c r="AE425" s="144">
        <f t="shared" si="560"/>
        <v>75</v>
      </c>
      <c r="AF425" s="144">
        <v>0</v>
      </c>
      <c r="AG425" s="144">
        <v>0</v>
      </c>
      <c r="AH425" s="144">
        <v>0</v>
      </c>
      <c r="AI425" s="144">
        <v>0</v>
      </c>
      <c r="AJ425" s="144">
        <v>0</v>
      </c>
    </row>
    <row r="426" spans="1:36" s="11" customFormat="1" ht="16.350000000000001" customHeight="1">
      <c r="A426" s="308" t="s">
        <v>261</v>
      </c>
      <c r="B426" s="57" t="s">
        <v>738</v>
      </c>
      <c r="C426" s="57" t="s">
        <v>585</v>
      </c>
      <c r="D426" s="53">
        <f>'[6]마을별 용수수요량'!D426</f>
        <v>0</v>
      </c>
      <c r="E426" s="53">
        <f>'[6]마을별 용수수요량'!E426</f>
        <v>0</v>
      </c>
      <c r="F426" s="53"/>
      <c r="G426" s="53"/>
      <c r="H426" s="53">
        <v>33</v>
      </c>
      <c r="I426" s="53">
        <v>60</v>
      </c>
      <c r="J426" s="53">
        <f t="shared" si="525"/>
        <v>33</v>
      </c>
      <c r="K426" s="53">
        <f t="shared" si="561"/>
        <v>60</v>
      </c>
      <c r="L426" s="54" t="str">
        <f t="shared" si="578"/>
        <v>소규모</v>
      </c>
      <c r="M426" s="54" t="s">
        <v>808</v>
      </c>
      <c r="N426" s="54" t="s">
        <v>862</v>
      </c>
      <c r="O426" s="169"/>
      <c r="P426" s="55">
        <v>2015</v>
      </c>
      <c r="Q426" s="163" t="str">
        <f t="shared" si="558"/>
        <v>소규모</v>
      </c>
      <c r="R426" s="163" t="str">
        <f t="shared" ref="R426:U426" si="581">Q426</f>
        <v>소규모</v>
      </c>
      <c r="S426" s="163" t="str">
        <f t="shared" si="581"/>
        <v>소규모</v>
      </c>
      <c r="T426" s="163" t="str">
        <f t="shared" si="581"/>
        <v>소규모</v>
      </c>
      <c r="U426" s="163" t="str">
        <f t="shared" si="581"/>
        <v>소규모</v>
      </c>
      <c r="V426" s="135">
        <f t="shared" si="552"/>
        <v>60</v>
      </c>
      <c r="W426" s="135">
        <f t="shared" si="553"/>
        <v>58</v>
      </c>
      <c r="X426" s="135">
        <f t="shared" si="554"/>
        <v>57</v>
      </c>
      <c r="Y426" s="135">
        <f t="shared" si="555"/>
        <v>57</v>
      </c>
      <c r="Z426" s="136">
        <f t="shared" si="556"/>
        <v>57</v>
      </c>
      <c r="AA426" s="144">
        <f t="shared" si="551"/>
        <v>60</v>
      </c>
      <c r="AB426" s="145">
        <f t="shared" si="560"/>
        <v>58</v>
      </c>
      <c r="AC426" s="145">
        <f t="shared" si="560"/>
        <v>57</v>
      </c>
      <c r="AD426" s="145">
        <f t="shared" si="560"/>
        <v>57</v>
      </c>
      <c r="AE426" s="144">
        <f t="shared" si="560"/>
        <v>57</v>
      </c>
      <c r="AF426" s="144">
        <v>0</v>
      </c>
      <c r="AG426" s="144">
        <v>0</v>
      </c>
      <c r="AH426" s="144">
        <v>0</v>
      </c>
      <c r="AI426" s="144">
        <v>0</v>
      </c>
      <c r="AJ426" s="144">
        <v>0</v>
      </c>
    </row>
    <row r="427" spans="1:36" s="11" customFormat="1" ht="16.350000000000001" customHeight="1">
      <c r="A427" s="308" t="s">
        <v>261</v>
      </c>
      <c r="B427" s="247" t="s">
        <v>739</v>
      </c>
      <c r="C427" s="57" t="s">
        <v>800</v>
      </c>
      <c r="D427" s="53">
        <f>'[6]마을별 용수수요량'!D427</f>
        <v>0</v>
      </c>
      <c r="E427" s="53">
        <f>'[6]마을별 용수수요량'!E427</f>
        <v>0</v>
      </c>
      <c r="F427" s="53"/>
      <c r="G427" s="53"/>
      <c r="H427" s="53">
        <v>20</v>
      </c>
      <c r="I427" s="53">
        <v>24</v>
      </c>
      <c r="J427" s="53">
        <f t="shared" si="525"/>
        <v>20</v>
      </c>
      <c r="K427" s="53">
        <f t="shared" si="561"/>
        <v>24</v>
      </c>
      <c r="L427" s="54" t="str">
        <f t="shared" si="578"/>
        <v>소규모</v>
      </c>
      <c r="M427" s="54" t="s">
        <v>808</v>
      </c>
      <c r="N427" s="54" t="s">
        <v>863</v>
      </c>
      <c r="O427" s="169"/>
      <c r="P427" s="55">
        <v>2015</v>
      </c>
      <c r="Q427" s="163" t="str">
        <f t="shared" si="558"/>
        <v>소규모</v>
      </c>
      <c r="R427" s="163" t="str">
        <f t="shared" ref="R427:U427" si="582">Q427</f>
        <v>소규모</v>
      </c>
      <c r="S427" s="163" t="str">
        <f t="shared" si="582"/>
        <v>소규모</v>
      </c>
      <c r="T427" s="163" t="str">
        <f t="shared" si="582"/>
        <v>소규모</v>
      </c>
      <c r="U427" s="163" t="str">
        <f t="shared" si="582"/>
        <v>소규모</v>
      </c>
      <c r="V427" s="135">
        <f t="shared" si="552"/>
        <v>24</v>
      </c>
      <c r="W427" s="135">
        <f t="shared" si="553"/>
        <v>23</v>
      </c>
      <c r="X427" s="135">
        <f t="shared" si="554"/>
        <v>23</v>
      </c>
      <c r="Y427" s="135">
        <f t="shared" si="555"/>
        <v>23</v>
      </c>
      <c r="Z427" s="136">
        <f t="shared" si="556"/>
        <v>23</v>
      </c>
      <c r="AA427" s="144">
        <f t="shared" si="551"/>
        <v>24</v>
      </c>
      <c r="AB427" s="145">
        <f t="shared" si="560"/>
        <v>23</v>
      </c>
      <c r="AC427" s="145">
        <f t="shared" si="560"/>
        <v>23</v>
      </c>
      <c r="AD427" s="145">
        <f t="shared" si="560"/>
        <v>23</v>
      </c>
      <c r="AE427" s="144">
        <f t="shared" si="560"/>
        <v>23</v>
      </c>
      <c r="AF427" s="144">
        <v>0</v>
      </c>
      <c r="AG427" s="144">
        <v>0</v>
      </c>
      <c r="AH427" s="144">
        <v>0</v>
      </c>
      <c r="AI427" s="144">
        <v>0</v>
      </c>
      <c r="AJ427" s="144">
        <v>0</v>
      </c>
    </row>
    <row r="428" spans="1:36" s="11" customFormat="1" ht="16.350000000000001" customHeight="1">
      <c r="A428" s="308" t="s">
        <v>261</v>
      </c>
      <c r="B428" s="333"/>
      <c r="C428" s="57" t="s">
        <v>586</v>
      </c>
      <c r="D428" s="53">
        <f>'[6]마을별 용수수요량'!D428</f>
        <v>0</v>
      </c>
      <c r="E428" s="53">
        <f>'[6]마을별 용수수요량'!E428</f>
        <v>0</v>
      </c>
      <c r="F428" s="53"/>
      <c r="G428" s="53"/>
      <c r="H428" s="53">
        <v>28</v>
      </c>
      <c r="I428" s="53">
        <v>59</v>
      </c>
      <c r="J428" s="53">
        <f t="shared" si="525"/>
        <v>28</v>
      </c>
      <c r="K428" s="53">
        <f t="shared" si="561"/>
        <v>59</v>
      </c>
      <c r="L428" s="54" t="str">
        <f t="shared" si="578"/>
        <v>소규모</v>
      </c>
      <c r="M428" s="54" t="s">
        <v>808</v>
      </c>
      <c r="N428" s="54" t="s">
        <v>864</v>
      </c>
      <c r="O428" s="169"/>
      <c r="P428" s="55">
        <v>2015</v>
      </c>
      <c r="Q428" s="163" t="str">
        <f t="shared" si="558"/>
        <v>소규모</v>
      </c>
      <c r="R428" s="163" t="str">
        <f t="shared" ref="R428:U428" si="583">Q428</f>
        <v>소규모</v>
      </c>
      <c r="S428" s="163" t="str">
        <f t="shared" si="583"/>
        <v>소규모</v>
      </c>
      <c r="T428" s="163" t="str">
        <f t="shared" si="583"/>
        <v>소규모</v>
      </c>
      <c r="U428" s="163" t="str">
        <f t="shared" si="583"/>
        <v>소규모</v>
      </c>
      <c r="V428" s="135">
        <f t="shared" si="552"/>
        <v>59</v>
      </c>
      <c r="W428" s="135">
        <f t="shared" si="553"/>
        <v>57</v>
      </c>
      <c r="X428" s="135">
        <f t="shared" si="554"/>
        <v>56</v>
      </c>
      <c r="Y428" s="135">
        <f t="shared" si="555"/>
        <v>56</v>
      </c>
      <c r="Z428" s="136">
        <f t="shared" si="556"/>
        <v>56</v>
      </c>
      <c r="AA428" s="144">
        <f t="shared" si="551"/>
        <v>59</v>
      </c>
      <c r="AB428" s="145">
        <f t="shared" si="560"/>
        <v>57</v>
      </c>
      <c r="AC428" s="145">
        <f t="shared" si="560"/>
        <v>56</v>
      </c>
      <c r="AD428" s="145">
        <f t="shared" si="560"/>
        <v>56</v>
      </c>
      <c r="AE428" s="144">
        <f t="shared" si="560"/>
        <v>56</v>
      </c>
      <c r="AF428" s="144">
        <v>0</v>
      </c>
      <c r="AG428" s="144">
        <v>0</v>
      </c>
      <c r="AH428" s="144">
        <v>0</v>
      </c>
      <c r="AI428" s="144">
        <v>0</v>
      </c>
      <c r="AJ428" s="144">
        <v>0</v>
      </c>
    </row>
    <row r="429" spans="1:36" s="11" customFormat="1" ht="16.350000000000001" customHeight="1">
      <c r="A429" s="308" t="s">
        <v>261</v>
      </c>
      <c r="B429" s="247" t="s">
        <v>740</v>
      </c>
      <c r="C429" s="57" t="s">
        <v>588</v>
      </c>
      <c r="D429" s="53">
        <f>'[6]마을별 용수수요량'!D429</f>
        <v>0</v>
      </c>
      <c r="E429" s="53">
        <f>'[6]마을별 용수수요량'!E429</f>
        <v>0</v>
      </c>
      <c r="F429" s="53"/>
      <c r="G429" s="53"/>
      <c r="H429" s="53">
        <v>24</v>
      </c>
      <c r="I429" s="53">
        <v>53</v>
      </c>
      <c r="J429" s="53">
        <f t="shared" si="525"/>
        <v>24</v>
      </c>
      <c r="K429" s="53">
        <f t="shared" si="561"/>
        <v>53</v>
      </c>
      <c r="L429" s="54" t="str">
        <f t="shared" si="578"/>
        <v>소규모</v>
      </c>
      <c r="M429" s="54" t="s">
        <v>808</v>
      </c>
      <c r="N429" s="54" t="s">
        <v>865</v>
      </c>
      <c r="O429" s="169"/>
      <c r="P429" s="55">
        <v>2015</v>
      </c>
      <c r="Q429" s="163" t="str">
        <f t="shared" si="558"/>
        <v>소규모</v>
      </c>
      <c r="R429" s="163" t="str">
        <f t="shared" ref="R429:U429" si="584">Q429</f>
        <v>소규모</v>
      </c>
      <c r="S429" s="163" t="str">
        <f t="shared" si="584"/>
        <v>소규모</v>
      </c>
      <c r="T429" s="163" t="str">
        <f t="shared" si="584"/>
        <v>소규모</v>
      </c>
      <c r="U429" s="163" t="str">
        <f t="shared" si="584"/>
        <v>소규모</v>
      </c>
      <c r="V429" s="135">
        <f t="shared" si="552"/>
        <v>53</v>
      </c>
      <c r="W429" s="135">
        <f t="shared" si="553"/>
        <v>51</v>
      </c>
      <c r="X429" s="135">
        <f t="shared" si="554"/>
        <v>51</v>
      </c>
      <c r="Y429" s="135">
        <f t="shared" si="555"/>
        <v>51</v>
      </c>
      <c r="Z429" s="136">
        <f t="shared" si="556"/>
        <v>50</v>
      </c>
      <c r="AA429" s="144">
        <f t="shared" si="551"/>
        <v>53</v>
      </c>
      <c r="AB429" s="145">
        <f t="shared" si="560"/>
        <v>51</v>
      </c>
      <c r="AC429" s="145">
        <f t="shared" si="560"/>
        <v>51</v>
      </c>
      <c r="AD429" s="145">
        <f t="shared" si="560"/>
        <v>51</v>
      </c>
      <c r="AE429" s="144">
        <f t="shared" si="560"/>
        <v>50</v>
      </c>
      <c r="AF429" s="144">
        <v>0</v>
      </c>
      <c r="AG429" s="144">
        <v>0</v>
      </c>
      <c r="AH429" s="144">
        <v>0</v>
      </c>
      <c r="AI429" s="144">
        <v>0</v>
      </c>
      <c r="AJ429" s="144">
        <v>0</v>
      </c>
    </row>
    <row r="430" spans="1:36" s="11" customFormat="1" ht="16.350000000000001" customHeight="1">
      <c r="A430" s="308" t="s">
        <v>261</v>
      </c>
      <c r="B430" s="333"/>
      <c r="C430" s="57" t="s">
        <v>589</v>
      </c>
      <c r="D430" s="53">
        <f>'[6]마을별 용수수요량'!D430</f>
        <v>0</v>
      </c>
      <c r="E430" s="53">
        <f>'[6]마을별 용수수요량'!E430</f>
        <v>0</v>
      </c>
      <c r="F430" s="53"/>
      <c r="G430" s="53"/>
      <c r="H430" s="53">
        <v>10</v>
      </c>
      <c r="I430" s="53">
        <v>21</v>
      </c>
      <c r="J430" s="53">
        <f t="shared" si="525"/>
        <v>10</v>
      </c>
      <c r="K430" s="53">
        <f t="shared" si="561"/>
        <v>21</v>
      </c>
      <c r="L430" s="54" t="str">
        <f t="shared" si="578"/>
        <v>소규모</v>
      </c>
      <c r="M430" s="54" t="s">
        <v>808</v>
      </c>
      <c r="N430" s="54" t="s">
        <v>866</v>
      </c>
      <c r="O430" s="169"/>
      <c r="P430" s="55">
        <v>2015</v>
      </c>
      <c r="Q430" s="163" t="str">
        <f t="shared" si="558"/>
        <v>소규모</v>
      </c>
      <c r="R430" s="163" t="str">
        <f t="shared" ref="R430:U430" si="585">Q430</f>
        <v>소규모</v>
      </c>
      <c r="S430" s="163" t="str">
        <f t="shared" si="585"/>
        <v>소규모</v>
      </c>
      <c r="T430" s="163" t="str">
        <f t="shared" si="585"/>
        <v>소규모</v>
      </c>
      <c r="U430" s="163" t="str">
        <f t="shared" si="585"/>
        <v>소규모</v>
      </c>
      <c r="V430" s="135">
        <f t="shared" si="552"/>
        <v>21</v>
      </c>
      <c r="W430" s="135">
        <f t="shared" si="553"/>
        <v>20</v>
      </c>
      <c r="X430" s="135">
        <f t="shared" si="554"/>
        <v>20</v>
      </c>
      <c r="Y430" s="135">
        <f t="shared" si="555"/>
        <v>20</v>
      </c>
      <c r="Z430" s="136">
        <f t="shared" si="556"/>
        <v>20</v>
      </c>
      <c r="AA430" s="144">
        <f t="shared" si="551"/>
        <v>21</v>
      </c>
      <c r="AB430" s="145">
        <f t="shared" si="560"/>
        <v>20</v>
      </c>
      <c r="AC430" s="145">
        <f t="shared" si="560"/>
        <v>20</v>
      </c>
      <c r="AD430" s="145">
        <f t="shared" si="560"/>
        <v>20</v>
      </c>
      <c r="AE430" s="144">
        <f t="shared" si="560"/>
        <v>20</v>
      </c>
      <c r="AF430" s="144">
        <v>0</v>
      </c>
      <c r="AG430" s="144">
        <v>0</v>
      </c>
      <c r="AH430" s="144">
        <v>0</v>
      </c>
      <c r="AI430" s="144">
        <v>0</v>
      </c>
      <c r="AJ430" s="144">
        <v>0</v>
      </c>
    </row>
    <row r="431" spans="1:36" s="11" customFormat="1" ht="16.350000000000001" customHeight="1">
      <c r="A431" s="308" t="s">
        <v>261</v>
      </c>
      <c r="B431" s="247" t="s">
        <v>741</v>
      </c>
      <c r="C431" s="57" t="s">
        <v>801</v>
      </c>
      <c r="D431" s="53">
        <f>'[6]마을별 용수수요량'!D431</f>
        <v>0</v>
      </c>
      <c r="E431" s="53">
        <f>'[6]마을별 용수수요량'!E431</f>
        <v>0</v>
      </c>
      <c r="F431" s="53"/>
      <c r="G431" s="53"/>
      <c r="H431" s="53">
        <v>13</v>
      </c>
      <c r="I431" s="53">
        <v>26</v>
      </c>
      <c r="J431" s="53">
        <f t="shared" si="525"/>
        <v>13</v>
      </c>
      <c r="K431" s="53">
        <f t="shared" si="561"/>
        <v>26</v>
      </c>
      <c r="L431" s="54" t="str">
        <f t="shared" si="578"/>
        <v>소규모</v>
      </c>
      <c r="M431" s="54" t="s">
        <v>808</v>
      </c>
      <c r="N431" s="54" t="s">
        <v>867</v>
      </c>
      <c r="O431" s="169"/>
      <c r="P431" s="55">
        <v>2015</v>
      </c>
      <c r="Q431" s="163" t="str">
        <f t="shared" si="558"/>
        <v>소규모</v>
      </c>
      <c r="R431" s="163" t="str">
        <f t="shared" ref="R431:U431" si="586">Q431</f>
        <v>소규모</v>
      </c>
      <c r="S431" s="163" t="str">
        <f t="shared" si="586"/>
        <v>소규모</v>
      </c>
      <c r="T431" s="163" t="str">
        <f t="shared" si="586"/>
        <v>소규모</v>
      </c>
      <c r="U431" s="163" t="str">
        <f t="shared" si="586"/>
        <v>소규모</v>
      </c>
      <c r="V431" s="135">
        <f t="shared" si="552"/>
        <v>26</v>
      </c>
      <c r="W431" s="135">
        <f t="shared" si="553"/>
        <v>25</v>
      </c>
      <c r="X431" s="135">
        <f t="shared" si="554"/>
        <v>25</v>
      </c>
      <c r="Y431" s="135">
        <f t="shared" si="555"/>
        <v>25</v>
      </c>
      <c r="Z431" s="136">
        <f t="shared" si="556"/>
        <v>25</v>
      </c>
      <c r="AA431" s="144">
        <f t="shared" si="551"/>
        <v>26</v>
      </c>
      <c r="AB431" s="145">
        <f t="shared" si="560"/>
        <v>25</v>
      </c>
      <c r="AC431" s="145">
        <f t="shared" si="560"/>
        <v>25</v>
      </c>
      <c r="AD431" s="145">
        <f t="shared" si="560"/>
        <v>25</v>
      </c>
      <c r="AE431" s="144">
        <f t="shared" si="560"/>
        <v>25</v>
      </c>
      <c r="AF431" s="144">
        <v>0</v>
      </c>
      <c r="AG431" s="144">
        <v>0</v>
      </c>
      <c r="AH431" s="144">
        <v>0</v>
      </c>
      <c r="AI431" s="144">
        <v>0</v>
      </c>
      <c r="AJ431" s="144">
        <v>0</v>
      </c>
    </row>
    <row r="432" spans="1:36" s="11" customFormat="1" ht="16.350000000000001" customHeight="1">
      <c r="A432" s="308" t="s">
        <v>261</v>
      </c>
      <c r="B432" s="333"/>
      <c r="C432" s="57" t="s">
        <v>802</v>
      </c>
      <c r="D432" s="53">
        <f>'[6]마을별 용수수요량'!D432</f>
        <v>0</v>
      </c>
      <c r="E432" s="53">
        <f>'[6]마을별 용수수요량'!E432</f>
        <v>0</v>
      </c>
      <c r="F432" s="53"/>
      <c r="G432" s="53"/>
      <c r="H432" s="53">
        <v>17</v>
      </c>
      <c r="I432" s="53">
        <v>28</v>
      </c>
      <c r="J432" s="53">
        <f t="shared" si="525"/>
        <v>17</v>
      </c>
      <c r="K432" s="53">
        <f t="shared" si="561"/>
        <v>28</v>
      </c>
      <c r="L432" s="54" t="str">
        <f t="shared" si="578"/>
        <v>소규모</v>
      </c>
      <c r="M432" s="54" t="s">
        <v>808</v>
      </c>
      <c r="N432" s="54" t="s">
        <v>868</v>
      </c>
      <c r="O432" s="169"/>
      <c r="P432" s="55">
        <v>2015</v>
      </c>
      <c r="Q432" s="163" t="str">
        <f t="shared" si="558"/>
        <v>소규모</v>
      </c>
      <c r="R432" s="163" t="str">
        <f t="shared" ref="R432:U432" si="587">Q432</f>
        <v>소규모</v>
      </c>
      <c r="S432" s="163" t="str">
        <f t="shared" si="587"/>
        <v>소규모</v>
      </c>
      <c r="T432" s="163" t="str">
        <f t="shared" si="587"/>
        <v>소규모</v>
      </c>
      <c r="U432" s="163" t="str">
        <f t="shared" si="587"/>
        <v>소규모</v>
      </c>
      <c r="V432" s="135">
        <f t="shared" si="552"/>
        <v>28</v>
      </c>
      <c r="W432" s="135">
        <f t="shared" si="553"/>
        <v>27</v>
      </c>
      <c r="X432" s="135">
        <f t="shared" si="554"/>
        <v>27</v>
      </c>
      <c r="Y432" s="135">
        <f t="shared" si="555"/>
        <v>27</v>
      </c>
      <c r="Z432" s="136">
        <f t="shared" si="556"/>
        <v>26</v>
      </c>
      <c r="AA432" s="144">
        <f t="shared" si="551"/>
        <v>28</v>
      </c>
      <c r="AB432" s="145">
        <f t="shared" si="560"/>
        <v>27</v>
      </c>
      <c r="AC432" s="145">
        <f t="shared" si="560"/>
        <v>27</v>
      </c>
      <c r="AD432" s="145">
        <f t="shared" si="560"/>
        <v>27</v>
      </c>
      <c r="AE432" s="144">
        <f t="shared" si="560"/>
        <v>26</v>
      </c>
      <c r="AF432" s="144">
        <v>0</v>
      </c>
      <c r="AG432" s="144">
        <v>0</v>
      </c>
      <c r="AH432" s="144">
        <v>0</v>
      </c>
      <c r="AI432" s="144">
        <v>0</v>
      </c>
      <c r="AJ432" s="144">
        <v>0</v>
      </c>
    </row>
    <row r="433" spans="1:36" s="11" customFormat="1" ht="16.350000000000001" customHeight="1">
      <c r="A433" s="308" t="s">
        <v>261</v>
      </c>
      <c r="B433" s="247" t="s">
        <v>742</v>
      </c>
      <c r="C433" s="57" t="s">
        <v>1155</v>
      </c>
      <c r="D433" s="53">
        <f>'[6]마을별 용수수요량'!D433</f>
        <v>0</v>
      </c>
      <c r="E433" s="53">
        <f>'[6]마을별 용수수요량'!E433</f>
        <v>0</v>
      </c>
      <c r="F433" s="53"/>
      <c r="G433" s="53"/>
      <c r="H433" s="53">
        <v>10</v>
      </c>
      <c r="I433" s="53">
        <v>18</v>
      </c>
      <c r="J433" s="53">
        <f t="shared" si="525"/>
        <v>10</v>
      </c>
      <c r="K433" s="53">
        <f t="shared" si="561"/>
        <v>18</v>
      </c>
      <c r="L433" s="54" t="str">
        <f t="shared" si="578"/>
        <v>소규모</v>
      </c>
      <c r="M433" s="54" t="s">
        <v>808</v>
      </c>
      <c r="N433" s="54" t="s">
        <v>1155</v>
      </c>
      <c r="O433" s="169"/>
      <c r="P433" s="55">
        <v>2015</v>
      </c>
      <c r="Q433" s="163" t="str">
        <f t="shared" si="558"/>
        <v>소규모</v>
      </c>
      <c r="R433" s="163" t="str">
        <f t="shared" ref="R433:U433" si="588">Q433</f>
        <v>소규모</v>
      </c>
      <c r="S433" s="163" t="str">
        <f t="shared" si="588"/>
        <v>소규모</v>
      </c>
      <c r="T433" s="163" t="str">
        <f t="shared" si="588"/>
        <v>소규모</v>
      </c>
      <c r="U433" s="163" t="str">
        <f t="shared" si="588"/>
        <v>소규모</v>
      </c>
      <c r="V433" s="135">
        <f t="shared" si="552"/>
        <v>18</v>
      </c>
      <c r="W433" s="135">
        <f t="shared" si="553"/>
        <v>17</v>
      </c>
      <c r="X433" s="135">
        <f t="shared" si="554"/>
        <v>17</v>
      </c>
      <c r="Y433" s="135">
        <f t="shared" si="555"/>
        <v>17</v>
      </c>
      <c r="Z433" s="136">
        <f t="shared" si="556"/>
        <v>17</v>
      </c>
      <c r="AA433" s="144">
        <f t="shared" si="551"/>
        <v>18</v>
      </c>
      <c r="AB433" s="145">
        <f t="shared" si="560"/>
        <v>17</v>
      </c>
      <c r="AC433" s="145">
        <f t="shared" si="560"/>
        <v>17</v>
      </c>
      <c r="AD433" s="145">
        <f t="shared" si="560"/>
        <v>17</v>
      </c>
      <c r="AE433" s="144">
        <f t="shared" si="560"/>
        <v>17</v>
      </c>
      <c r="AF433" s="144">
        <v>0</v>
      </c>
      <c r="AG433" s="144">
        <v>0</v>
      </c>
      <c r="AH433" s="144">
        <v>0</v>
      </c>
      <c r="AI433" s="144">
        <v>0</v>
      </c>
      <c r="AJ433" s="144">
        <v>0</v>
      </c>
    </row>
    <row r="434" spans="1:36" s="11" customFormat="1" ht="16.350000000000001" customHeight="1">
      <c r="A434" s="308" t="s">
        <v>261</v>
      </c>
      <c r="B434" s="333"/>
      <c r="C434" s="57" t="s">
        <v>592</v>
      </c>
      <c r="D434" s="53">
        <f>'[6]마을별 용수수요량'!D434</f>
        <v>0</v>
      </c>
      <c r="E434" s="53">
        <f>'[6]마을별 용수수요량'!E434</f>
        <v>0</v>
      </c>
      <c r="F434" s="53"/>
      <c r="G434" s="53"/>
      <c r="H434" s="53">
        <v>15</v>
      </c>
      <c r="I434" s="53">
        <v>27</v>
      </c>
      <c r="J434" s="53">
        <f>H434</f>
        <v>15</v>
      </c>
      <c r="K434" s="53">
        <f>ROUND($K$406*I434/$I$406,0)</f>
        <v>27</v>
      </c>
      <c r="L434" s="54" t="str">
        <f t="shared" si="578"/>
        <v>소규모</v>
      </c>
      <c r="M434" s="54" t="s">
        <v>808</v>
      </c>
      <c r="N434" s="54" t="s">
        <v>1155</v>
      </c>
      <c r="O434" s="169"/>
      <c r="P434" s="55">
        <v>2015</v>
      </c>
      <c r="Q434" s="163" t="str">
        <f t="shared" si="558"/>
        <v>소규모</v>
      </c>
      <c r="R434" s="163" t="str">
        <f t="shared" ref="R434:U434" si="589">Q434</f>
        <v>소규모</v>
      </c>
      <c r="S434" s="163" t="str">
        <f t="shared" si="589"/>
        <v>소규모</v>
      </c>
      <c r="T434" s="163" t="str">
        <f t="shared" si="589"/>
        <v>소규모</v>
      </c>
      <c r="U434" s="163" t="str">
        <f t="shared" si="589"/>
        <v>소규모</v>
      </c>
      <c r="V434" s="135">
        <f t="shared" si="552"/>
        <v>27</v>
      </c>
      <c r="W434" s="135">
        <f t="shared" si="553"/>
        <v>26</v>
      </c>
      <c r="X434" s="135">
        <f t="shared" si="554"/>
        <v>26</v>
      </c>
      <c r="Y434" s="135">
        <f t="shared" si="555"/>
        <v>26</v>
      </c>
      <c r="Z434" s="136">
        <f t="shared" si="556"/>
        <v>26</v>
      </c>
      <c r="AA434" s="144">
        <f t="shared" si="551"/>
        <v>27</v>
      </c>
      <c r="AB434" s="145">
        <f t="shared" si="560"/>
        <v>26</v>
      </c>
      <c r="AC434" s="145">
        <f t="shared" si="560"/>
        <v>26</v>
      </c>
      <c r="AD434" s="145">
        <f t="shared" si="560"/>
        <v>26</v>
      </c>
      <c r="AE434" s="144">
        <f t="shared" si="560"/>
        <v>26</v>
      </c>
      <c r="AF434" s="144">
        <v>0</v>
      </c>
      <c r="AG434" s="144">
        <v>0</v>
      </c>
      <c r="AH434" s="144">
        <v>0</v>
      </c>
      <c r="AI434" s="144">
        <v>0</v>
      </c>
      <c r="AJ434" s="144">
        <v>0</v>
      </c>
    </row>
    <row r="435" spans="1:36" s="11" customFormat="1" ht="16.350000000000001" customHeight="1">
      <c r="A435" s="308" t="s">
        <v>261</v>
      </c>
      <c r="B435" s="247" t="s">
        <v>743</v>
      </c>
      <c r="C435" s="57" t="s">
        <v>1156</v>
      </c>
      <c r="D435" s="53">
        <f>'[6]마을별 용수수요량'!D435</f>
        <v>0</v>
      </c>
      <c r="E435" s="53">
        <f>'[6]마을별 용수수요량'!E435</f>
        <v>0</v>
      </c>
      <c r="F435" s="53"/>
      <c r="G435" s="53"/>
      <c r="H435" s="53">
        <v>17</v>
      </c>
      <c r="I435" s="53">
        <v>28</v>
      </c>
      <c r="J435" s="53">
        <f t="shared" ref="J435:J495" si="590">H435</f>
        <v>17</v>
      </c>
      <c r="K435" s="53">
        <f t="shared" si="561"/>
        <v>28</v>
      </c>
      <c r="L435" s="54" t="s">
        <v>754</v>
      </c>
      <c r="M435" s="54" t="s">
        <v>754</v>
      </c>
      <c r="N435" s="54" t="s">
        <v>754</v>
      </c>
      <c r="O435" s="169"/>
      <c r="P435" s="55"/>
      <c r="Q435" s="163" t="str">
        <f t="shared" si="558"/>
        <v>미급수</v>
      </c>
      <c r="R435" s="163" t="str">
        <f t="shared" ref="R435:U435" si="591">Q435</f>
        <v>미급수</v>
      </c>
      <c r="S435" s="163" t="str">
        <f t="shared" si="591"/>
        <v>미급수</v>
      </c>
      <c r="T435" s="163" t="str">
        <f t="shared" si="591"/>
        <v>미급수</v>
      </c>
      <c r="U435" s="163" t="str">
        <f t="shared" si="591"/>
        <v>미급수</v>
      </c>
      <c r="V435" s="135">
        <f t="shared" si="552"/>
        <v>28</v>
      </c>
      <c r="W435" s="135">
        <f t="shared" si="553"/>
        <v>27</v>
      </c>
      <c r="X435" s="135">
        <f t="shared" si="554"/>
        <v>27</v>
      </c>
      <c r="Y435" s="135">
        <f t="shared" si="555"/>
        <v>27</v>
      </c>
      <c r="Z435" s="136">
        <f t="shared" si="556"/>
        <v>26</v>
      </c>
      <c r="AA435" s="144">
        <f t="shared" si="551"/>
        <v>28</v>
      </c>
      <c r="AB435" s="145">
        <f t="shared" si="560"/>
        <v>27</v>
      </c>
      <c r="AC435" s="145">
        <f t="shared" si="560"/>
        <v>27</v>
      </c>
      <c r="AD435" s="145">
        <f t="shared" si="560"/>
        <v>27</v>
      </c>
      <c r="AE435" s="144">
        <f t="shared" si="560"/>
        <v>26</v>
      </c>
      <c r="AF435" s="144">
        <v>0</v>
      </c>
      <c r="AG435" s="144">
        <v>0</v>
      </c>
      <c r="AH435" s="144">
        <v>0</v>
      </c>
      <c r="AI435" s="144">
        <v>0</v>
      </c>
      <c r="AJ435" s="144">
        <v>0</v>
      </c>
    </row>
    <row r="436" spans="1:36" s="11" customFormat="1" ht="16.350000000000001" customHeight="1">
      <c r="A436" s="309" t="s">
        <v>261</v>
      </c>
      <c r="B436" s="335"/>
      <c r="C436" s="247" t="s">
        <v>593</v>
      </c>
      <c r="D436" s="234">
        <f>'[6]마을별 용수수요량'!D436</f>
        <v>0</v>
      </c>
      <c r="E436" s="234">
        <f>'[6]마을별 용수수요량'!E436</f>
        <v>0</v>
      </c>
      <c r="F436" s="234"/>
      <c r="G436" s="234"/>
      <c r="H436" s="234">
        <v>15</v>
      </c>
      <c r="I436" s="234">
        <v>26</v>
      </c>
      <c r="J436" s="234">
        <f>H436</f>
        <v>15</v>
      </c>
      <c r="K436" s="248">
        <f>K406-SUM(K407:K435)</f>
        <v>31</v>
      </c>
      <c r="L436" s="235" t="str">
        <f>M436</f>
        <v>소규모</v>
      </c>
      <c r="M436" s="235" t="s">
        <v>808</v>
      </c>
      <c r="N436" s="235" t="s">
        <v>593</v>
      </c>
      <c r="O436" s="236"/>
      <c r="P436" s="237">
        <v>2015</v>
      </c>
      <c r="Q436" s="238" t="str">
        <f t="shared" si="558"/>
        <v>소규모</v>
      </c>
      <c r="R436" s="238" t="str">
        <f t="shared" ref="R436:U436" si="592">Q436</f>
        <v>소규모</v>
      </c>
      <c r="S436" s="238" t="str">
        <f t="shared" si="592"/>
        <v>소규모</v>
      </c>
      <c r="T436" s="238" t="str">
        <f t="shared" si="592"/>
        <v>소규모</v>
      </c>
      <c r="U436" s="238" t="str">
        <f t="shared" si="592"/>
        <v>소규모</v>
      </c>
      <c r="V436" s="239">
        <f t="shared" si="552"/>
        <v>31</v>
      </c>
      <c r="W436" s="239">
        <f t="shared" si="553"/>
        <v>32</v>
      </c>
      <c r="X436" s="239">
        <f t="shared" si="554"/>
        <v>30</v>
      </c>
      <c r="Y436" s="239">
        <f t="shared" si="555"/>
        <v>28</v>
      </c>
      <c r="Z436" s="240">
        <f t="shared" si="556"/>
        <v>30</v>
      </c>
      <c r="AA436" s="144">
        <f t="shared" si="551"/>
        <v>31</v>
      </c>
      <c r="AB436" s="150">
        <f>AB406-SUM(AB407:AB435)</f>
        <v>32</v>
      </c>
      <c r="AC436" s="150">
        <f t="shared" ref="AC436:AE436" si="593">AC406-SUM(AC407:AC435)</f>
        <v>30</v>
      </c>
      <c r="AD436" s="150">
        <f t="shared" si="593"/>
        <v>28</v>
      </c>
      <c r="AE436" s="150">
        <f t="shared" si="593"/>
        <v>30</v>
      </c>
      <c r="AF436" s="144">
        <v>0</v>
      </c>
      <c r="AG436" s="144">
        <v>0</v>
      </c>
      <c r="AH436" s="144">
        <v>0</v>
      </c>
      <c r="AI436" s="144">
        <v>0</v>
      </c>
      <c r="AJ436" s="144">
        <v>0</v>
      </c>
    </row>
    <row r="437" spans="1:36" s="13" customFormat="1" ht="16.350000000000001" customHeight="1">
      <c r="A437" s="305" t="s">
        <v>262</v>
      </c>
      <c r="B437" s="243" t="s">
        <v>259</v>
      </c>
      <c r="C437" s="244"/>
      <c r="D437" s="218">
        <f>SUM(D438:D470)</f>
        <v>0</v>
      </c>
      <c r="E437" s="218">
        <f>SUM(E438:E470)</f>
        <v>0</v>
      </c>
      <c r="F437" s="218"/>
      <c r="G437" s="218"/>
      <c r="H437" s="218">
        <f>SUM(H438:H470)</f>
        <v>1199</v>
      </c>
      <c r="I437" s="218">
        <f>SUM(I438:I470)</f>
        <v>2420</v>
      </c>
      <c r="J437" s="218">
        <f t="shared" si="590"/>
        <v>1199</v>
      </c>
      <c r="K437" s="218">
        <v>2432</v>
      </c>
      <c r="L437" s="245"/>
      <c r="M437" s="245"/>
      <c r="N437" s="245"/>
      <c r="O437" s="246"/>
      <c r="P437" s="245"/>
      <c r="Q437" s="222"/>
      <c r="R437" s="222"/>
      <c r="S437" s="222"/>
      <c r="T437" s="222"/>
      <c r="U437" s="222"/>
      <c r="V437" s="223">
        <f t="shared" si="552"/>
        <v>2432</v>
      </c>
      <c r="W437" s="223">
        <f t="shared" si="553"/>
        <v>2335</v>
      </c>
      <c r="X437" s="223">
        <f t="shared" si="554"/>
        <v>2326</v>
      </c>
      <c r="Y437" s="223">
        <f t="shared" si="555"/>
        <v>2318</v>
      </c>
      <c r="Z437" s="224">
        <f t="shared" si="556"/>
        <v>2299</v>
      </c>
      <c r="AA437" s="143">
        <f t="shared" si="551"/>
        <v>2432</v>
      </c>
      <c r="AB437" s="146">
        <f>VLOOKUP($A437,'[5]1.2.생잔모형산출결과'!$B$13:$H$36,3,FALSE)</f>
        <v>2335</v>
      </c>
      <c r="AC437" s="146">
        <f>VLOOKUP($A437,'[5]1.2.생잔모형산출결과'!$B$13:$H$36,4,FALSE)</f>
        <v>2326</v>
      </c>
      <c r="AD437" s="146">
        <f>VLOOKUP($A437,'[5]1.2.생잔모형산출결과'!$B$13:$H$36,5,FALSE)</f>
        <v>2318</v>
      </c>
      <c r="AE437" s="146">
        <f>VLOOKUP($A437,'[5]1.2.생잔모형산출결과'!$B$13:$H$36,6,FALSE)</f>
        <v>2299</v>
      </c>
      <c r="AF437" s="141">
        <f>SUM(AF438:AF470)</f>
        <v>0</v>
      </c>
      <c r="AG437" s="141">
        <f>SUM(AG438:AG470)</f>
        <v>0</v>
      </c>
      <c r="AH437" s="141">
        <f>SUM(AH438:AH470)</f>
        <v>0</v>
      </c>
      <c r="AI437" s="142">
        <f>SUM(AI438:AI470)</f>
        <v>0</v>
      </c>
      <c r="AJ437" s="142">
        <f>SUM(AJ438:AJ470)</f>
        <v>0</v>
      </c>
    </row>
    <row r="438" spans="1:36" s="11" customFormat="1" ht="16.350000000000001" customHeight="1">
      <c r="A438" s="308" t="s">
        <v>262</v>
      </c>
      <c r="B438" s="57" t="s">
        <v>263</v>
      </c>
      <c r="C438" s="57" t="s">
        <v>1157</v>
      </c>
      <c r="D438" s="53">
        <f>'[6]마을별 용수수요량'!D438</f>
        <v>0</v>
      </c>
      <c r="E438" s="53">
        <f>'[6]마을별 용수수요량'!E438</f>
        <v>0</v>
      </c>
      <c r="F438" s="53"/>
      <c r="G438" s="53"/>
      <c r="H438" s="53">
        <v>67</v>
      </c>
      <c r="I438" s="53">
        <v>147</v>
      </c>
      <c r="J438" s="53">
        <f t="shared" si="590"/>
        <v>67</v>
      </c>
      <c r="K438" s="53">
        <f>ROUND($K$437*I438/$I$437,0)</f>
        <v>148</v>
      </c>
      <c r="L438" s="54" t="s">
        <v>804</v>
      </c>
      <c r="M438" s="54" t="s">
        <v>790</v>
      </c>
      <c r="N438" s="54" t="s">
        <v>790</v>
      </c>
      <c r="O438" s="278" t="s">
        <v>1406</v>
      </c>
      <c r="P438" s="55">
        <v>2030</v>
      </c>
      <c r="Q438" s="163" t="s">
        <v>807</v>
      </c>
      <c r="R438" s="163" t="str">
        <f>Q438</f>
        <v>마을</v>
      </c>
      <c r="S438" s="163" t="s">
        <v>1257</v>
      </c>
      <c r="T438" s="163" t="s">
        <v>1256</v>
      </c>
      <c r="U438" s="163" t="str">
        <f t="shared" ref="U438" si="594">T438</f>
        <v>지방</v>
      </c>
      <c r="V438" s="135">
        <f t="shared" si="552"/>
        <v>148</v>
      </c>
      <c r="W438" s="135">
        <f t="shared" si="553"/>
        <v>142</v>
      </c>
      <c r="X438" s="135">
        <f t="shared" si="554"/>
        <v>142</v>
      </c>
      <c r="Y438" s="135">
        <f t="shared" si="555"/>
        <v>141</v>
      </c>
      <c r="Z438" s="136">
        <f t="shared" si="556"/>
        <v>140</v>
      </c>
      <c r="AA438" s="144">
        <f t="shared" si="551"/>
        <v>148</v>
      </c>
      <c r="AB438" s="145">
        <f t="shared" ref="AB438:AE453" si="595">ROUND(AB$437*$AA438/$AA$437,0)</f>
        <v>142</v>
      </c>
      <c r="AC438" s="145">
        <f t="shared" si="595"/>
        <v>142</v>
      </c>
      <c r="AD438" s="145">
        <f t="shared" si="595"/>
        <v>141</v>
      </c>
      <c r="AE438" s="144">
        <f t="shared" si="595"/>
        <v>140</v>
      </c>
      <c r="AF438" s="144">
        <v>0</v>
      </c>
      <c r="AG438" s="144">
        <v>0</v>
      </c>
      <c r="AH438" s="144">
        <v>0</v>
      </c>
      <c r="AI438" s="144">
        <v>0</v>
      </c>
      <c r="AJ438" s="144">
        <v>0</v>
      </c>
    </row>
    <row r="439" spans="1:36" s="11" customFormat="1" ht="16.350000000000001" customHeight="1">
      <c r="A439" s="308" t="s">
        <v>262</v>
      </c>
      <c r="B439" s="57" t="s">
        <v>264</v>
      </c>
      <c r="C439" s="57" t="s">
        <v>265</v>
      </c>
      <c r="D439" s="53">
        <f>'[6]마을별 용수수요량'!D439</f>
        <v>0</v>
      </c>
      <c r="E439" s="53">
        <f>'[6]마을별 용수수요량'!E439</f>
        <v>0</v>
      </c>
      <c r="F439" s="53"/>
      <c r="G439" s="53"/>
      <c r="H439" s="53">
        <v>28</v>
      </c>
      <c r="I439" s="53">
        <v>46</v>
      </c>
      <c r="J439" s="53">
        <f t="shared" si="590"/>
        <v>28</v>
      </c>
      <c r="K439" s="53">
        <f t="shared" ref="K439:K469" si="596">ROUND($K$437*I439/$I$437,0)</f>
        <v>46</v>
      </c>
      <c r="L439" s="54" t="s">
        <v>804</v>
      </c>
      <c r="M439" s="54" t="s">
        <v>790</v>
      </c>
      <c r="N439" s="54" t="s">
        <v>790</v>
      </c>
      <c r="O439" s="278" t="s">
        <v>1406</v>
      </c>
      <c r="P439" s="55">
        <v>2030</v>
      </c>
      <c r="Q439" s="163" t="s">
        <v>1262</v>
      </c>
      <c r="R439" s="163" t="str">
        <f t="shared" ref="R439:U439" si="597">Q439</f>
        <v>미급수</v>
      </c>
      <c r="S439" s="163" t="str">
        <f t="shared" si="597"/>
        <v>미급수</v>
      </c>
      <c r="T439" s="163" t="s">
        <v>1256</v>
      </c>
      <c r="U439" s="163" t="str">
        <f t="shared" si="597"/>
        <v>지방</v>
      </c>
      <c r="V439" s="135">
        <f t="shared" si="552"/>
        <v>46</v>
      </c>
      <c r="W439" s="135">
        <f t="shared" si="553"/>
        <v>44</v>
      </c>
      <c r="X439" s="135">
        <f t="shared" si="554"/>
        <v>44</v>
      </c>
      <c r="Y439" s="135">
        <f t="shared" si="555"/>
        <v>44</v>
      </c>
      <c r="Z439" s="136">
        <f t="shared" si="556"/>
        <v>43</v>
      </c>
      <c r="AA439" s="144">
        <f t="shared" si="551"/>
        <v>46</v>
      </c>
      <c r="AB439" s="145">
        <f t="shared" si="595"/>
        <v>44</v>
      </c>
      <c r="AC439" s="145">
        <f t="shared" si="595"/>
        <v>44</v>
      </c>
      <c r="AD439" s="145">
        <f t="shared" si="595"/>
        <v>44</v>
      </c>
      <c r="AE439" s="144">
        <f t="shared" si="595"/>
        <v>43</v>
      </c>
      <c r="AF439" s="144">
        <v>0</v>
      </c>
      <c r="AG439" s="144">
        <v>0</v>
      </c>
      <c r="AH439" s="144">
        <v>0</v>
      </c>
      <c r="AI439" s="144">
        <v>0</v>
      </c>
      <c r="AJ439" s="144">
        <v>0</v>
      </c>
    </row>
    <row r="440" spans="1:36" s="11" customFormat="1" ht="16.350000000000001" customHeight="1">
      <c r="A440" s="308" t="s">
        <v>262</v>
      </c>
      <c r="B440" s="57" t="s">
        <v>266</v>
      </c>
      <c r="C440" s="57" t="s">
        <v>267</v>
      </c>
      <c r="D440" s="53">
        <f>'[6]마을별 용수수요량'!D440</f>
        <v>0</v>
      </c>
      <c r="E440" s="53">
        <f>'[6]마을별 용수수요량'!E440</f>
        <v>0</v>
      </c>
      <c r="F440" s="53"/>
      <c r="G440" s="53"/>
      <c r="H440" s="53">
        <v>34</v>
      </c>
      <c r="I440" s="53">
        <v>52</v>
      </c>
      <c r="J440" s="53">
        <f t="shared" si="590"/>
        <v>34</v>
      </c>
      <c r="K440" s="53">
        <f t="shared" si="596"/>
        <v>52</v>
      </c>
      <c r="L440" s="54" t="str">
        <f>M440</f>
        <v>소규모</v>
      </c>
      <c r="M440" s="54" t="s">
        <v>808</v>
      </c>
      <c r="N440" s="54" t="s">
        <v>825</v>
      </c>
      <c r="O440" s="169"/>
      <c r="P440" s="55">
        <v>2015</v>
      </c>
      <c r="Q440" s="163" t="str">
        <f t="shared" ref="Q440:Q468" si="598">$L440</f>
        <v>소규모</v>
      </c>
      <c r="R440" s="163" t="str">
        <f t="shared" ref="R440:U440" si="599">Q440</f>
        <v>소규모</v>
      </c>
      <c r="S440" s="163" t="str">
        <f t="shared" si="599"/>
        <v>소규모</v>
      </c>
      <c r="T440" s="163" t="str">
        <f t="shared" si="599"/>
        <v>소규모</v>
      </c>
      <c r="U440" s="163" t="str">
        <f t="shared" si="599"/>
        <v>소규모</v>
      </c>
      <c r="V440" s="135">
        <f t="shared" si="552"/>
        <v>52</v>
      </c>
      <c r="W440" s="135">
        <f t="shared" si="553"/>
        <v>50</v>
      </c>
      <c r="X440" s="135">
        <f t="shared" si="554"/>
        <v>50</v>
      </c>
      <c r="Y440" s="135">
        <f t="shared" si="555"/>
        <v>50</v>
      </c>
      <c r="Z440" s="136">
        <f t="shared" si="556"/>
        <v>49</v>
      </c>
      <c r="AA440" s="144">
        <f t="shared" si="551"/>
        <v>52</v>
      </c>
      <c r="AB440" s="145">
        <f t="shared" si="595"/>
        <v>50</v>
      </c>
      <c r="AC440" s="145">
        <f t="shared" si="595"/>
        <v>50</v>
      </c>
      <c r="AD440" s="145">
        <f t="shared" si="595"/>
        <v>50</v>
      </c>
      <c r="AE440" s="144">
        <f t="shared" si="595"/>
        <v>49</v>
      </c>
      <c r="AF440" s="144">
        <v>0</v>
      </c>
      <c r="AG440" s="144">
        <v>0</v>
      </c>
      <c r="AH440" s="144">
        <v>0</v>
      </c>
      <c r="AI440" s="144">
        <v>0</v>
      </c>
      <c r="AJ440" s="144">
        <v>0</v>
      </c>
    </row>
    <row r="441" spans="1:36" s="11" customFormat="1" ht="16.350000000000001" customHeight="1">
      <c r="A441" s="308" t="s">
        <v>262</v>
      </c>
      <c r="B441" s="247" t="s">
        <v>268</v>
      </c>
      <c r="C441" s="57" t="s">
        <v>492</v>
      </c>
      <c r="D441" s="53">
        <f>'[6]마을별 용수수요량'!D441</f>
        <v>0</v>
      </c>
      <c r="E441" s="53">
        <f>'[6]마을별 용수수요량'!E441</f>
        <v>0</v>
      </c>
      <c r="F441" s="53"/>
      <c r="G441" s="53"/>
      <c r="H441" s="53">
        <v>21</v>
      </c>
      <c r="I441" s="53">
        <v>44</v>
      </c>
      <c r="J441" s="53">
        <f t="shared" si="590"/>
        <v>21</v>
      </c>
      <c r="K441" s="53">
        <f t="shared" si="596"/>
        <v>44</v>
      </c>
      <c r="L441" s="54" t="str">
        <f>M441</f>
        <v>소규모</v>
      </c>
      <c r="M441" s="54" t="s">
        <v>808</v>
      </c>
      <c r="N441" s="54" t="s">
        <v>871</v>
      </c>
      <c r="O441" s="169"/>
      <c r="P441" s="55">
        <v>2015</v>
      </c>
      <c r="Q441" s="163" t="str">
        <f t="shared" si="598"/>
        <v>소규모</v>
      </c>
      <c r="R441" s="163" t="str">
        <f t="shared" ref="R441:U441" si="600">Q441</f>
        <v>소규모</v>
      </c>
      <c r="S441" s="163" t="str">
        <f t="shared" si="600"/>
        <v>소규모</v>
      </c>
      <c r="T441" s="163" t="str">
        <f t="shared" si="600"/>
        <v>소규모</v>
      </c>
      <c r="U441" s="163" t="str">
        <f t="shared" si="600"/>
        <v>소규모</v>
      </c>
      <c r="V441" s="135">
        <f t="shared" si="552"/>
        <v>44</v>
      </c>
      <c r="W441" s="135">
        <f t="shared" si="553"/>
        <v>42</v>
      </c>
      <c r="X441" s="135">
        <f t="shared" si="554"/>
        <v>42</v>
      </c>
      <c r="Y441" s="135">
        <f t="shared" si="555"/>
        <v>42</v>
      </c>
      <c r="Z441" s="136">
        <f t="shared" si="556"/>
        <v>42</v>
      </c>
      <c r="AA441" s="144">
        <f t="shared" si="551"/>
        <v>44</v>
      </c>
      <c r="AB441" s="145">
        <f t="shared" si="595"/>
        <v>42</v>
      </c>
      <c r="AC441" s="145">
        <f t="shared" si="595"/>
        <v>42</v>
      </c>
      <c r="AD441" s="145">
        <f t="shared" si="595"/>
        <v>42</v>
      </c>
      <c r="AE441" s="144">
        <f t="shared" si="595"/>
        <v>42</v>
      </c>
      <c r="AF441" s="144">
        <v>0</v>
      </c>
      <c r="AG441" s="144">
        <v>0</v>
      </c>
      <c r="AH441" s="144">
        <v>0</v>
      </c>
      <c r="AI441" s="144">
        <v>0</v>
      </c>
      <c r="AJ441" s="144">
        <v>0</v>
      </c>
    </row>
    <row r="442" spans="1:36" s="11" customFormat="1" ht="16.350000000000001" customHeight="1">
      <c r="A442" s="308" t="s">
        <v>262</v>
      </c>
      <c r="B442" s="333"/>
      <c r="C442" s="57" t="s">
        <v>870</v>
      </c>
      <c r="D442" s="53">
        <f>'[6]마을별 용수수요량'!D442</f>
        <v>0</v>
      </c>
      <c r="E442" s="53">
        <f>'[6]마을별 용수수요량'!E442</f>
        <v>0</v>
      </c>
      <c r="F442" s="53"/>
      <c r="G442" s="53"/>
      <c r="H442" s="53">
        <v>19</v>
      </c>
      <c r="I442" s="53">
        <v>35</v>
      </c>
      <c r="J442" s="53">
        <f t="shared" si="590"/>
        <v>19</v>
      </c>
      <c r="K442" s="53">
        <f t="shared" si="596"/>
        <v>35</v>
      </c>
      <c r="L442" s="54" t="s">
        <v>754</v>
      </c>
      <c r="M442" s="54" t="s">
        <v>754</v>
      </c>
      <c r="N442" s="54" t="s">
        <v>754</v>
      </c>
      <c r="O442" s="169"/>
      <c r="P442" s="55"/>
      <c r="Q442" s="163" t="str">
        <f t="shared" si="598"/>
        <v>미급수</v>
      </c>
      <c r="R442" s="163" t="str">
        <f t="shared" ref="R442:U442" si="601">Q442</f>
        <v>미급수</v>
      </c>
      <c r="S442" s="163" t="str">
        <f t="shared" si="601"/>
        <v>미급수</v>
      </c>
      <c r="T442" s="163" t="str">
        <f t="shared" si="601"/>
        <v>미급수</v>
      </c>
      <c r="U442" s="163" t="str">
        <f t="shared" si="601"/>
        <v>미급수</v>
      </c>
      <c r="V442" s="135">
        <f t="shared" si="552"/>
        <v>35</v>
      </c>
      <c r="W442" s="135">
        <f t="shared" si="553"/>
        <v>34</v>
      </c>
      <c r="X442" s="135">
        <f t="shared" si="554"/>
        <v>33</v>
      </c>
      <c r="Y442" s="135">
        <f t="shared" si="555"/>
        <v>33</v>
      </c>
      <c r="Z442" s="136">
        <f t="shared" si="556"/>
        <v>33</v>
      </c>
      <c r="AA442" s="144">
        <f t="shared" si="551"/>
        <v>35</v>
      </c>
      <c r="AB442" s="145">
        <f t="shared" si="595"/>
        <v>34</v>
      </c>
      <c r="AC442" s="145">
        <f t="shared" si="595"/>
        <v>33</v>
      </c>
      <c r="AD442" s="145">
        <f t="shared" si="595"/>
        <v>33</v>
      </c>
      <c r="AE442" s="144">
        <f t="shared" si="595"/>
        <v>33</v>
      </c>
      <c r="AF442" s="144"/>
      <c r="AG442" s="144"/>
      <c r="AH442" s="144"/>
      <c r="AI442" s="144"/>
      <c r="AJ442" s="144"/>
    </row>
    <row r="443" spans="1:36" s="11" customFormat="1" ht="16.350000000000001" customHeight="1">
      <c r="A443" s="308" t="s">
        <v>262</v>
      </c>
      <c r="B443" s="247" t="s">
        <v>269</v>
      </c>
      <c r="C443" s="57" t="s">
        <v>270</v>
      </c>
      <c r="D443" s="53">
        <f>'[6]마을별 용수수요량'!D443</f>
        <v>0</v>
      </c>
      <c r="E443" s="53">
        <f>'[6]마을별 용수수요량'!E443</f>
        <v>0</v>
      </c>
      <c r="F443" s="53"/>
      <c r="G443" s="53"/>
      <c r="H443" s="53">
        <v>28</v>
      </c>
      <c r="I443" s="53">
        <v>50</v>
      </c>
      <c r="J443" s="53">
        <f t="shared" si="590"/>
        <v>28</v>
      </c>
      <c r="K443" s="53">
        <f t="shared" si="596"/>
        <v>50</v>
      </c>
      <c r="L443" s="54" t="s">
        <v>754</v>
      </c>
      <c r="M443" s="54" t="s">
        <v>754</v>
      </c>
      <c r="N443" s="54" t="s">
        <v>754</v>
      </c>
      <c r="O443" s="169"/>
      <c r="P443" s="55"/>
      <c r="Q443" s="163" t="str">
        <f t="shared" si="598"/>
        <v>미급수</v>
      </c>
      <c r="R443" s="163" t="str">
        <f t="shared" ref="R443:U443" si="602">Q443</f>
        <v>미급수</v>
      </c>
      <c r="S443" s="163" t="str">
        <f t="shared" si="602"/>
        <v>미급수</v>
      </c>
      <c r="T443" s="163" t="str">
        <f t="shared" si="602"/>
        <v>미급수</v>
      </c>
      <c r="U443" s="163" t="str">
        <f t="shared" si="602"/>
        <v>미급수</v>
      </c>
      <c r="V443" s="135">
        <f t="shared" si="552"/>
        <v>50</v>
      </c>
      <c r="W443" s="135">
        <f t="shared" si="553"/>
        <v>48</v>
      </c>
      <c r="X443" s="135">
        <f t="shared" si="554"/>
        <v>48</v>
      </c>
      <c r="Y443" s="135">
        <f t="shared" si="555"/>
        <v>48</v>
      </c>
      <c r="Z443" s="136">
        <f t="shared" si="556"/>
        <v>47</v>
      </c>
      <c r="AA443" s="144">
        <f t="shared" si="551"/>
        <v>50</v>
      </c>
      <c r="AB443" s="145">
        <f t="shared" si="595"/>
        <v>48</v>
      </c>
      <c r="AC443" s="145">
        <f t="shared" si="595"/>
        <v>48</v>
      </c>
      <c r="AD443" s="145">
        <f t="shared" si="595"/>
        <v>48</v>
      </c>
      <c r="AE443" s="144">
        <f t="shared" si="595"/>
        <v>47</v>
      </c>
      <c r="AF443" s="144">
        <v>0</v>
      </c>
      <c r="AG443" s="144">
        <v>0</v>
      </c>
      <c r="AH443" s="144">
        <v>0</v>
      </c>
      <c r="AI443" s="144">
        <v>0</v>
      </c>
      <c r="AJ443" s="144">
        <v>0</v>
      </c>
    </row>
    <row r="444" spans="1:36" s="11" customFormat="1" ht="16.350000000000001" customHeight="1">
      <c r="A444" s="308" t="s">
        <v>262</v>
      </c>
      <c r="B444" s="333"/>
      <c r="C444" s="57" t="s">
        <v>271</v>
      </c>
      <c r="D444" s="53">
        <f>'[6]마을별 용수수요량'!D444</f>
        <v>0</v>
      </c>
      <c r="E444" s="53">
        <f>'[6]마을별 용수수요량'!E444</f>
        <v>0</v>
      </c>
      <c r="F444" s="53"/>
      <c r="G444" s="53"/>
      <c r="H444" s="53">
        <v>9</v>
      </c>
      <c r="I444" s="53">
        <v>28</v>
      </c>
      <c r="J444" s="53">
        <f t="shared" si="590"/>
        <v>9</v>
      </c>
      <c r="K444" s="53">
        <f t="shared" si="596"/>
        <v>28</v>
      </c>
      <c r="L444" s="54" t="str">
        <f>M444</f>
        <v>소규모</v>
      </c>
      <c r="M444" s="54" t="s">
        <v>808</v>
      </c>
      <c r="N444" s="54" t="s">
        <v>872</v>
      </c>
      <c r="O444" s="169"/>
      <c r="P444" s="55">
        <v>2015</v>
      </c>
      <c r="Q444" s="163" t="str">
        <f t="shared" si="598"/>
        <v>소규모</v>
      </c>
      <c r="R444" s="163" t="str">
        <f t="shared" ref="R444:U444" si="603">Q444</f>
        <v>소규모</v>
      </c>
      <c r="S444" s="163" t="str">
        <f t="shared" si="603"/>
        <v>소규모</v>
      </c>
      <c r="T444" s="163" t="str">
        <f t="shared" si="603"/>
        <v>소규모</v>
      </c>
      <c r="U444" s="163" t="str">
        <f t="shared" si="603"/>
        <v>소규모</v>
      </c>
      <c r="V444" s="135">
        <f t="shared" si="552"/>
        <v>28</v>
      </c>
      <c r="W444" s="135">
        <f t="shared" si="553"/>
        <v>27</v>
      </c>
      <c r="X444" s="135">
        <f t="shared" si="554"/>
        <v>27</v>
      </c>
      <c r="Y444" s="135">
        <f t="shared" si="555"/>
        <v>27</v>
      </c>
      <c r="Z444" s="136">
        <f t="shared" si="556"/>
        <v>26</v>
      </c>
      <c r="AA444" s="144">
        <f t="shared" si="551"/>
        <v>28</v>
      </c>
      <c r="AB444" s="145">
        <f t="shared" si="595"/>
        <v>27</v>
      </c>
      <c r="AC444" s="145">
        <f t="shared" si="595"/>
        <v>27</v>
      </c>
      <c r="AD444" s="145">
        <f t="shared" si="595"/>
        <v>27</v>
      </c>
      <c r="AE444" s="144">
        <f t="shared" si="595"/>
        <v>26</v>
      </c>
      <c r="AF444" s="144">
        <v>0</v>
      </c>
      <c r="AG444" s="144">
        <v>0</v>
      </c>
      <c r="AH444" s="144">
        <v>0</v>
      </c>
      <c r="AI444" s="144">
        <v>0</v>
      </c>
      <c r="AJ444" s="144">
        <v>0</v>
      </c>
    </row>
    <row r="445" spans="1:36" s="11" customFormat="1" ht="16.350000000000001" customHeight="1">
      <c r="A445" s="308" t="s">
        <v>262</v>
      </c>
      <c r="B445" s="247" t="s">
        <v>272</v>
      </c>
      <c r="C445" s="57" t="s">
        <v>873</v>
      </c>
      <c r="D445" s="53">
        <f>'[6]마을별 용수수요량'!D445</f>
        <v>0</v>
      </c>
      <c r="E445" s="53">
        <f>'[6]마을별 용수수요량'!E445</f>
        <v>0</v>
      </c>
      <c r="F445" s="53"/>
      <c r="G445" s="53"/>
      <c r="H445" s="53">
        <v>27</v>
      </c>
      <c r="I445" s="53">
        <v>42</v>
      </c>
      <c r="J445" s="53">
        <f t="shared" si="590"/>
        <v>27</v>
      </c>
      <c r="K445" s="53">
        <f t="shared" si="596"/>
        <v>42</v>
      </c>
      <c r="L445" s="54" t="str">
        <f>M445</f>
        <v>소규모</v>
      </c>
      <c r="M445" s="54" t="s">
        <v>808</v>
      </c>
      <c r="N445" s="54" t="s">
        <v>874</v>
      </c>
      <c r="O445" s="169"/>
      <c r="P445" s="55">
        <v>2015</v>
      </c>
      <c r="Q445" s="163" t="str">
        <f t="shared" si="598"/>
        <v>소규모</v>
      </c>
      <c r="R445" s="163" t="str">
        <f t="shared" ref="R445:U445" si="604">Q445</f>
        <v>소규모</v>
      </c>
      <c r="S445" s="163" t="str">
        <f t="shared" si="604"/>
        <v>소규모</v>
      </c>
      <c r="T445" s="163" t="str">
        <f t="shared" si="604"/>
        <v>소규모</v>
      </c>
      <c r="U445" s="163" t="str">
        <f t="shared" si="604"/>
        <v>소규모</v>
      </c>
      <c r="V445" s="135">
        <f t="shared" si="552"/>
        <v>42</v>
      </c>
      <c r="W445" s="135">
        <f t="shared" si="553"/>
        <v>40</v>
      </c>
      <c r="X445" s="135">
        <f t="shared" si="554"/>
        <v>40</v>
      </c>
      <c r="Y445" s="135">
        <f t="shared" si="555"/>
        <v>40</v>
      </c>
      <c r="Z445" s="136">
        <f t="shared" si="556"/>
        <v>40</v>
      </c>
      <c r="AA445" s="144">
        <f t="shared" si="551"/>
        <v>42</v>
      </c>
      <c r="AB445" s="145">
        <f t="shared" si="595"/>
        <v>40</v>
      </c>
      <c r="AC445" s="145">
        <f t="shared" si="595"/>
        <v>40</v>
      </c>
      <c r="AD445" s="145">
        <f t="shared" si="595"/>
        <v>40</v>
      </c>
      <c r="AE445" s="144">
        <f t="shared" si="595"/>
        <v>40</v>
      </c>
      <c r="AF445" s="144">
        <v>0</v>
      </c>
      <c r="AG445" s="144">
        <v>0</v>
      </c>
      <c r="AH445" s="144">
        <v>0</v>
      </c>
      <c r="AI445" s="144">
        <v>0</v>
      </c>
      <c r="AJ445" s="144">
        <v>0</v>
      </c>
    </row>
    <row r="446" spans="1:36" s="11" customFormat="1" ht="16.350000000000001" customHeight="1">
      <c r="A446" s="308" t="s">
        <v>262</v>
      </c>
      <c r="B446" s="333"/>
      <c r="C446" s="57" t="s">
        <v>273</v>
      </c>
      <c r="D446" s="53">
        <f>'[6]마을별 용수수요량'!D446</f>
        <v>0</v>
      </c>
      <c r="E446" s="53">
        <f>'[6]마을별 용수수요량'!E446</f>
        <v>0</v>
      </c>
      <c r="F446" s="53"/>
      <c r="G446" s="53"/>
      <c r="H446" s="53">
        <v>18</v>
      </c>
      <c r="I446" s="53">
        <v>28</v>
      </c>
      <c r="J446" s="53">
        <f t="shared" si="590"/>
        <v>18</v>
      </c>
      <c r="K446" s="53">
        <f t="shared" si="596"/>
        <v>28</v>
      </c>
      <c r="L446" s="54" t="str">
        <f>M446</f>
        <v>소규모</v>
      </c>
      <c r="M446" s="54" t="s">
        <v>808</v>
      </c>
      <c r="N446" s="54" t="s">
        <v>875</v>
      </c>
      <c r="O446" s="169"/>
      <c r="P446" s="55">
        <v>2015</v>
      </c>
      <c r="Q446" s="163" t="str">
        <f t="shared" si="598"/>
        <v>소규모</v>
      </c>
      <c r="R446" s="163" t="str">
        <f t="shared" ref="R446:U453" si="605">Q446</f>
        <v>소규모</v>
      </c>
      <c r="S446" s="163" t="str">
        <f t="shared" si="605"/>
        <v>소규모</v>
      </c>
      <c r="T446" s="163" t="str">
        <f t="shared" si="605"/>
        <v>소규모</v>
      </c>
      <c r="U446" s="163" t="str">
        <f t="shared" si="605"/>
        <v>소규모</v>
      </c>
      <c r="V446" s="135">
        <f t="shared" si="552"/>
        <v>28</v>
      </c>
      <c r="W446" s="135">
        <f t="shared" si="553"/>
        <v>27</v>
      </c>
      <c r="X446" s="135">
        <f t="shared" si="554"/>
        <v>27</v>
      </c>
      <c r="Y446" s="135">
        <f t="shared" si="555"/>
        <v>27</v>
      </c>
      <c r="Z446" s="136">
        <f t="shared" si="556"/>
        <v>26</v>
      </c>
      <c r="AA446" s="144">
        <f t="shared" si="551"/>
        <v>28</v>
      </c>
      <c r="AB446" s="145">
        <f t="shared" si="595"/>
        <v>27</v>
      </c>
      <c r="AC446" s="145">
        <f t="shared" si="595"/>
        <v>27</v>
      </c>
      <c r="AD446" s="145">
        <f t="shared" si="595"/>
        <v>27</v>
      </c>
      <c r="AE446" s="144">
        <f t="shared" si="595"/>
        <v>26</v>
      </c>
      <c r="AF446" s="144">
        <v>0</v>
      </c>
      <c r="AG446" s="144">
        <v>0</v>
      </c>
      <c r="AH446" s="144">
        <v>0</v>
      </c>
      <c r="AI446" s="144">
        <v>0</v>
      </c>
      <c r="AJ446" s="144">
        <v>0</v>
      </c>
    </row>
    <row r="447" spans="1:36" s="11" customFormat="1" ht="16.350000000000001" customHeight="1">
      <c r="A447" s="308" t="s">
        <v>262</v>
      </c>
      <c r="B447" s="247" t="s">
        <v>274</v>
      </c>
      <c r="C447" s="57" t="s">
        <v>876</v>
      </c>
      <c r="D447" s="53">
        <f>'[6]마을별 용수수요량'!D447</f>
        <v>0</v>
      </c>
      <c r="E447" s="53">
        <f>'[6]마을별 용수수요량'!E447</f>
        <v>0</v>
      </c>
      <c r="F447" s="53"/>
      <c r="G447" s="53"/>
      <c r="H447" s="53">
        <v>85</v>
      </c>
      <c r="I447" s="53">
        <v>188</v>
      </c>
      <c r="J447" s="53">
        <f t="shared" si="590"/>
        <v>85</v>
      </c>
      <c r="K447" s="53">
        <f t="shared" si="596"/>
        <v>189</v>
      </c>
      <c r="L447" s="54" t="s">
        <v>804</v>
      </c>
      <c r="M447" s="54" t="s">
        <v>790</v>
      </c>
      <c r="N447" s="54" t="s">
        <v>790</v>
      </c>
      <c r="O447" s="278" t="s">
        <v>1406</v>
      </c>
      <c r="P447" s="55">
        <v>2025</v>
      </c>
      <c r="Q447" s="163" t="s">
        <v>807</v>
      </c>
      <c r="R447" s="163" t="str">
        <f>Q447</f>
        <v>마을</v>
      </c>
      <c r="S447" s="163" t="s">
        <v>804</v>
      </c>
      <c r="T447" s="163" t="str">
        <f t="shared" si="605"/>
        <v>지방</v>
      </c>
      <c r="U447" s="163" t="str">
        <f t="shared" si="605"/>
        <v>지방</v>
      </c>
      <c r="V447" s="135">
        <f t="shared" si="552"/>
        <v>189</v>
      </c>
      <c r="W447" s="135">
        <f t="shared" si="553"/>
        <v>181</v>
      </c>
      <c r="X447" s="135">
        <f t="shared" si="554"/>
        <v>181</v>
      </c>
      <c r="Y447" s="135">
        <f t="shared" si="555"/>
        <v>180</v>
      </c>
      <c r="Z447" s="136">
        <f t="shared" si="556"/>
        <v>179</v>
      </c>
      <c r="AA447" s="144">
        <f t="shared" si="551"/>
        <v>189</v>
      </c>
      <c r="AB447" s="145">
        <f t="shared" si="595"/>
        <v>181</v>
      </c>
      <c r="AC447" s="145">
        <f t="shared" si="595"/>
        <v>181</v>
      </c>
      <c r="AD447" s="145">
        <f t="shared" si="595"/>
        <v>180</v>
      </c>
      <c r="AE447" s="144">
        <f t="shared" si="595"/>
        <v>179</v>
      </c>
      <c r="AF447" s="144">
        <v>0</v>
      </c>
      <c r="AG447" s="144">
        <v>0</v>
      </c>
      <c r="AH447" s="144">
        <v>0</v>
      </c>
      <c r="AI447" s="144">
        <v>0</v>
      </c>
      <c r="AJ447" s="144">
        <v>0</v>
      </c>
    </row>
    <row r="448" spans="1:36" s="11" customFormat="1" ht="16.350000000000001" customHeight="1">
      <c r="A448" s="308" t="s">
        <v>262</v>
      </c>
      <c r="B448" s="333"/>
      <c r="C448" s="57" t="s">
        <v>141</v>
      </c>
      <c r="D448" s="53">
        <f>'[6]마을별 용수수요량'!D448</f>
        <v>0</v>
      </c>
      <c r="E448" s="53">
        <f>'[6]마을별 용수수요량'!E448</f>
        <v>0</v>
      </c>
      <c r="F448" s="53"/>
      <c r="G448" s="53"/>
      <c r="H448" s="53">
        <v>10</v>
      </c>
      <c r="I448" s="53">
        <v>25</v>
      </c>
      <c r="J448" s="53">
        <f t="shared" si="590"/>
        <v>10</v>
      </c>
      <c r="K448" s="53">
        <f t="shared" si="596"/>
        <v>25</v>
      </c>
      <c r="L448" s="54" t="s">
        <v>804</v>
      </c>
      <c r="M448" s="54" t="s">
        <v>790</v>
      </c>
      <c r="N448" s="54" t="s">
        <v>790</v>
      </c>
      <c r="O448" s="278" t="s">
        <v>1406</v>
      </c>
      <c r="P448" s="55">
        <v>2025</v>
      </c>
      <c r="Q448" s="163" t="s">
        <v>754</v>
      </c>
      <c r="R448" s="163" t="str">
        <f>Q448</f>
        <v>미급수</v>
      </c>
      <c r="S448" s="163" t="s">
        <v>804</v>
      </c>
      <c r="T448" s="163" t="str">
        <f t="shared" si="605"/>
        <v>지방</v>
      </c>
      <c r="U448" s="163" t="str">
        <f t="shared" si="605"/>
        <v>지방</v>
      </c>
      <c r="V448" s="135">
        <f t="shared" si="552"/>
        <v>25</v>
      </c>
      <c r="W448" s="135">
        <f t="shared" si="553"/>
        <v>24</v>
      </c>
      <c r="X448" s="135">
        <f t="shared" si="554"/>
        <v>24</v>
      </c>
      <c r="Y448" s="135">
        <f t="shared" si="555"/>
        <v>24</v>
      </c>
      <c r="Z448" s="136">
        <f t="shared" si="556"/>
        <v>24</v>
      </c>
      <c r="AA448" s="144">
        <f t="shared" si="551"/>
        <v>25</v>
      </c>
      <c r="AB448" s="145">
        <f t="shared" si="595"/>
        <v>24</v>
      </c>
      <c r="AC448" s="145">
        <f t="shared" si="595"/>
        <v>24</v>
      </c>
      <c r="AD448" s="145">
        <f t="shared" si="595"/>
        <v>24</v>
      </c>
      <c r="AE448" s="144">
        <f t="shared" si="595"/>
        <v>24</v>
      </c>
      <c r="AF448" s="144">
        <v>0</v>
      </c>
      <c r="AG448" s="144">
        <v>0</v>
      </c>
      <c r="AH448" s="144">
        <v>0</v>
      </c>
      <c r="AI448" s="144">
        <v>0</v>
      </c>
      <c r="AJ448" s="144">
        <v>0</v>
      </c>
    </row>
    <row r="449" spans="1:36" s="11" customFormat="1" ht="16.350000000000001" customHeight="1">
      <c r="A449" s="308" t="s">
        <v>262</v>
      </c>
      <c r="B449" s="57" t="s">
        <v>275</v>
      </c>
      <c r="C449" s="57" t="s">
        <v>276</v>
      </c>
      <c r="D449" s="53">
        <f>'[6]마을별 용수수요량'!D449</f>
        <v>0</v>
      </c>
      <c r="E449" s="53">
        <f>'[6]마을별 용수수요량'!E449</f>
        <v>0</v>
      </c>
      <c r="F449" s="53"/>
      <c r="G449" s="53"/>
      <c r="H449" s="53">
        <v>94</v>
      </c>
      <c r="I449" s="53">
        <v>168</v>
      </c>
      <c r="J449" s="53">
        <f t="shared" si="590"/>
        <v>94</v>
      </c>
      <c r="K449" s="53">
        <f t="shared" si="596"/>
        <v>169</v>
      </c>
      <c r="L449" s="54" t="s">
        <v>804</v>
      </c>
      <c r="M449" s="54" t="s">
        <v>790</v>
      </c>
      <c r="N449" s="54" t="s">
        <v>790</v>
      </c>
      <c r="O449" s="278" t="s">
        <v>1406</v>
      </c>
      <c r="P449" s="55">
        <v>2025</v>
      </c>
      <c r="Q449" s="163" t="s">
        <v>754</v>
      </c>
      <c r="R449" s="163" t="str">
        <f>Q449</f>
        <v>미급수</v>
      </c>
      <c r="S449" s="163" t="s">
        <v>804</v>
      </c>
      <c r="T449" s="163" t="str">
        <f t="shared" si="605"/>
        <v>지방</v>
      </c>
      <c r="U449" s="163" t="str">
        <f t="shared" si="605"/>
        <v>지방</v>
      </c>
      <c r="V449" s="135">
        <f t="shared" si="552"/>
        <v>169</v>
      </c>
      <c r="W449" s="135">
        <f t="shared" si="553"/>
        <v>162</v>
      </c>
      <c r="X449" s="135">
        <f t="shared" si="554"/>
        <v>162</v>
      </c>
      <c r="Y449" s="135">
        <f t="shared" si="555"/>
        <v>161</v>
      </c>
      <c r="Z449" s="136">
        <f t="shared" si="556"/>
        <v>160</v>
      </c>
      <c r="AA449" s="144">
        <f t="shared" si="551"/>
        <v>169</v>
      </c>
      <c r="AB449" s="145">
        <f t="shared" si="595"/>
        <v>162</v>
      </c>
      <c r="AC449" s="145">
        <f t="shared" si="595"/>
        <v>162</v>
      </c>
      <c r="AD449" s="145">
        <f t="shared" si="595"/>
        <v>161</v>
      </c>
      <c r="AE449" s="144">
        <f t="shared" si="595"/>
        <v>160</v>
      </c>
      <c r="AF449" s="144">
        <v>0</v>
      </c>
      <c r="AG449" s="144">
        <v>0</v>
      </c>
      <c r="AH449" s="144">
        <v>0</v>
      </c>
      <c r="AI449" s="144">
        <v>0</v>
      </c>
      <c r="AJ449" s="144">
        <v>0</v>
      </c>
    </row>
    <row r="450" spans="1:36" s="11" customFormat="1" ht="16.350000000000001" customHeight="1">
      <c r="A450" s="308" t="s">
        <v>262</v>
      </c>
      <c r="B450" s="247" t="s">
        <v>277</v>
      </c>
      <c r="C450" s="57" t="s">
        <v>1158</v>
      </c>
      <c r="D450" s="53">
        <f>'[6]마을별 용수수요량'!D450</f>
        <v>0</v>
      </c>
      <c r="E450" s="53">
        <f>'[6]마을별 용수수요량'!E450</f>
        <v>0</v>
      </c>
      <c r="F450" s="53"/>
      <c r="G450" s="53"/>
      <c r="H450" s="53">
        <v>20</v>
      </c>
      <c r="I450" s="53">
        <v>34</v>
      </c>
      <c r="J450" s="53">
        <f t="shared" si="590"/>
        <v>20</v>
      </c>
      <c r="K450" s="53">
        <f t="shared" si="596"/>
        <v>34</v>
      </c>
      <c r="L450" s="54" t="str">
        <f>M450</f>
        <v>소규모</v>
      </c>
      <c r="M450" s="54" t="s">
        <v>808</v>
      </c>
      <c r="N450" s="54" t="s">
        <v>1158</v>
      </c>
      <c r="O450" s="278"/>
      <c r="P450" s="55">
        <v>2015</v>
      </c>
      <c r="Q450" s="163" t="str">
        <f t="shared" si="598"/>
        <v>소규모</v>
      </c>
      <c r="R450" s="163" t="str">
        <f t="shared" ref="R450" si="606">Q450</f>
        <v>소규모</v>
      </c>
      <c r="S450" s="163" t="str">
        <f t="shared" si="605"/>
        <v>소규모</v>
      </c>
      <c r="T450" s="163" t="str">
        <f t="shared" si="605"/>
        <v>소규모</v>
      </c>
      <c r="U450" s="163" t="str">
        <f t="shared" si="605"/>
        <v>소규모</v>
      </c>
      <c r="V450" s="135">
        <f t="shared" si="552"/>
        <v>34</v>
      </c>
      <c r="W450" s="135">
        <f t="shared" si="553"/>
        <v>33</v>
      </c>
      <c r="X450" s="135">
        <f t="shared" si="554"/>
        <v>33</v>
      </c>
      <c r="Y450" s="135">
        <f t="shared" si="555"/>
        <v>32</v>
      </c>
      <c r="Z450" s="136">
        <f t="shared" si="556"/>
        <v>32</v>
      </c>
      <c r="AA450" s="144">
        <f t="shared" si="551"/>
        <v>34</v>
      </c>
      <c r="AB450" s="145">
        <f t="shared" si="595"/>
        <v>33</v>
      </c>
      <c r="AC450" s="145">
        <f t="shared" si="595"/>
        <v>33</v>
      </c>
      <c r="AD450" s="145">
        <f t="shared" si="595"/>
        <v>32</v>
      </c>
      <c r="AE450" s="144">
        <f t="shared" si="595"/>
        <v>32</v>
      </c>
      <c r="AF450" s="144">
        <v>0</v>
      </c>
      <c r="AG450" s="144">
        <v>0</v>
      </c>
      <c r="AH450" s="144">
        <v>0</v>
      </c>
      <c r="AI450" s="144">
        <v>0</v>
      </c>
      <c r="AJ450" s="144">
        <v>0</v>
      </c>
    </row>
    <row r="451" spans="1:36" s="11" customFormat="1" ht="16.350000000000001" customHeight="1">
      <c r="A451" s="308" t="s">
        <v>262</v>
      </c>
      <c r="B451" s="333"/>
      <c r="C451" s="57" t="s">
        <v>1159</v>
      </c>
      <c r="D451" s="53">
        <f>'[6]마을별 용수수요량'!D451</f>
        <v>0</v>
      </c>
      <c r="E451" s="53">
        <f>'[6]마을별 용수수요량'!E451</f>
        <v>0</v>
      </c>
      <c r="F451" s="53"/>
      <c r="G451" s="53"/>
      <c r="H451" s="53">
        <v>22</v>
      </c>
      <c r="I451" s="53">
        <v>40</v>
      </c>
      <c r="J451" s="53">
        <f t="shared" si="590"/>
        <v>22</v>
      </c>
      <c r="K451" s="53">
        <f t="shared" si="596"/>
        <v>40</v>
      </c>
      <c r="L451" s="54" t="s">
        <v>754</v>
      </c>
      <c r="M451" s="54" t="s">
        <v>754</v>
      </c>
      <c r="N451" s="54" t="s">
        <v>754</v>
      </c>
      <c r="O451" s="278"/>
      <c r="P451" s="55"/>
      <c r="Q451" s="163" t="str">
        <f t="shared" si="598"/>
        <v>미급수</v>
      </c>
      <c r="R451" s="163" t="str">
        <f t="shared" ref="R451" si="607">Q451</f>
        <v>미급수</v>
      </c>
      <c r="S451" s="163" t="str">
        <f t="shared" si="605"/>
        <v>미급수</v>
      </c>
      <c r="T451" s="163" t="str">
        <f t="shared" si="605"/>
        <v>미급수</v>
      </c>
      <c r="U451" s="163" t="str">
        <f t="shared" si="605"/>
        <v>미급수</v>
      </c>
      <c r="V451" s="135">
        <f t="shared" si="552"/>
        <v>40</v>
      </c>
      <c r="W451" s="135">
        <f t="shared" si="553"/>
        <v>38</v>
      </c>
      <c r="X451" s="135">
        <f t="shared" si="554"/>
        <v>38</v>
      </c>
      <c r="Y451" s="135">
        <f t="shared" si="555"/>
        <v>38</v>
      </c>
      <c r="Z451" s="136">
        <f t="shared" si="556"/>
        <v>38</v>
      </c>
      <c r="AA451" s="144">
        <f t="shared" si="551"/>
        <v>40</v>
      </c>
      <c r="AB451" s="145">
        <f t="shared" si="595"/>
        <v>38</v>
      </c>
      <c r="AC451" s="145">
        <f t="shared" si="595"/>
        <v>38</v>
      </c>
      <c r="AD451" s="145">
        <f t="shared" si="595"/>
        <v>38</v>
      </c>
      <c r="AE451" s="144">
        <f t="shared" si="595"/>
        <v>38</v>
      </c>
      <c r="AF451" s="144">
        <v>0</v>
      </c>
      <c r="AG451" s="144">
        <v>0</v>
      </c>
      <c r="AH451" s="144">
        <v>0</v>
      </c>
      <c r="AI451" s="144">
        <v>0</v>
      </c>
      <c r="AJ451" s="144">
        <v>0</v>
      </c>
    </row>
    <row r="452" spans="1:36" s="11" customFormat="1" ht="16.350000000000001" customHeight="1">
      <c r="A452" s="308" t="s">
        <v>262</v>
      </c>
      <c r="B452" s="57" t="s">
        <v>278</v>
      </c>
      <c r="C452" s="57" t="s">
        <v>279</v>
      </c>
      <c r="D452" s="53">
        <f>'[6]마을별 용수수요량'!D452</f>
        <v>0</v>
      </c>
      <c r="E452" s="53">
        <f>'[6]마을별 용수수요량'!E452</f>
        <v>0</v>
      </c>
      <c r="F452" s="53"/>
      <c r="G452" s="53"/>
      <c r="H452" s="53">
        <v>35</v>
      </c>
      <c r="I452" s="53">
        <v>70</v>
      </c>
      <c r="J452" s="53">
        <f t="shared" si="590"/>
        <v>35</v>
      </c>
      <c r="K452" s="53">
        <f t="shared" si="596"/>
        <v>70</v>
      </c>
      <c r="L452" s="54" t="s">
        <v>804</v>
      </c>
      <c r="M452" s="54" t="s">
        <v>790</v>
      </c>
      <c r="N452" s="54" t="s">
        <v>790</v>
      </c>
      <c r="O452" s="278" t="s">
        <v>1406</v>
      </c>
      <c r="P452" s="55">
        <v>2030</v>
      </c>
      <c r="Q452" s="163" t="s">
        <v>808</v>
      </c>
      <c r="R452" s="163" t="str">
        <f>Q452</f>
        <v>소규모</v>
      </c>
      <c r="S452" s="163" t="s">
        <v>1253</v>
      </c>
      <c r="T452" s="163" t="s">
        <v>1256</v>
      </c>
      <c r="U452" s="163" t="str">
        <f t="shared" si="605"/>
        <v>지방</v>
      </c>
      <c r="V452" s="135">
        <f t="shared" si="552"/>
        <v>70</v>
      </c>
      <c r="W452" s="135">
        <f t="shared" si="553"/>
        <v>67</v>
      </c>
      <c r="X452" s="135">
        <f t="shared" si="554"/>
        <v>67</v>
      </c>
      <c r="Y452" s="135">
        <f t="shared" si="555"/>
        <v>67</v>
      </c>
      <c r="Z452" s="136">
        <f t="shared" si="556"/>
        <v>66</v>
      </c>
      <c r="AA452" s="144">
        <f t="shared" si="551"/>
        <v>70</v>
      </c>
      <c r="AB452" s="145">
        <f t="shared" si="595"/>
        <v>67</v>
      </c>
      <c r="AC452" s="145">
        <f t="shared" si="595"/>
        <v>67</v>
      </c>
      <c r="AD452" s="145">
        <f t="shared" si="595"/>
        <v>67</v>
      </c>
      <c r="AE452" s="144">
        <f t="shared" si="595"/>
        <v>66</v>
      </c>
      <c r="AF452" s="144">
        <v>0</v>
      </c>
      <c r="AG452" s="144">
        <v>0</v>
      </c>
      <c r="AH452" s="144">
        <v>0</v>
      </c>
      <c r="AI452" s="144">
        <v>0</v>
      </c>
      <c r="AJ452" s="144">
        <v>0</v>
      </c>
    </row>
    <row r="453" spans="1:36" s="11" customFormat="1" ht="16.350000000000001" customHeight="1">
      <c r="A453" s="308" t="s">
        <v>262</v>
      </c>
      <c r="B453" s="247" t="s">
        <v>280</v>
      </c>
      <c r="C453" s="57" t="s">
        <v>281</v>
      </c>
      <c r="D453" s="53">
        <f>'[6]마을별 용수수요량'!D453</f>
        <v>0</v>
      </c>
      <c r="E453" s="53">
        <f>'[6]마을별 용수수요량'!E453</f>
        <v>0</v>
      </c>
      <c r="F453" s="53"/>
      <c r="G453" s="53"/>
      <c r="H453" s="53">
        <v>33</v>
      </c>
      <c r="I453" s="53">
        <v>67</v>
      </c>
      <c r="J453" s="53">
        <f t="shared" si="590"/>
        <v>33</v>
      </c>
      <c r="K453" s="53">
        <f t="shared" si="596"/>
        <v>67</v>
      </c>
      <c r="L453" s="54" t="s">
        <v>804</v>
      </c>
      <c r="M453" s="54" t="s">
        <v>790</v>
      </c>
      <c r="N453" s="54" t="s">
        <v>790</v>
      </c>
      <c r="O453" s="278" t="s">
        <v>1406</v>
      </c>
      <c r="P453" s="55">
        <v>2030</v>
      </c>
      <c r="Q453" s="163" t="s">
        <v>808</v>
      </c>
      <c r="R453" s="163" t="str">
        <f>Q453</f>
        <v>소규모</v>
      </c>
      <c r="S453" s="163" t="s">
        <v>1253</v>
      </c>
      <c r="T453" s="163" t="s">
        <v>1256</v>
      </c>
      <c r="U453" s="163" t="str">
        <f t="shared" si="605"/>
        <v>지방</v>
      </c>
      <c r="V453" s="135">
        <f t="shared" si="552"/>
        <v>67</v>
      </c>
      <c r="W453" s="135">
        <f t="shared" si="553"/>
        <v>64</v>
      </c>
      <c r="X453" s="135">
        <f t="shared" si="554"/>
        <v>64</v>
      </c>
      <c r="Y453" s="135">
        <f t="shared" si="555"/>
        <v>64</v>
      </c>
      <c r="Z453" s="136">
        <f t="shared" si="556"/>
        <v>63</v>
      </c>
      <c r="AA453" s="144">
        <f t="shared" si="551"/>
        <v>67</v>
      </c>
      <c r="AB453" s="145">
        <f t="shared" si="595"/>
        <v>64</v>
      </c>
      <c r="AC453" s="145">
        <f t="shared" si="595"/>
        <v>64</v>
      </c>
      <c r="AD453" s="145">
        <f t="shared" si="595"/>
        <v>64</v>
      </c>
      <c r="AE453" s="144">
        <f t="shared" si="595"/>
        <v>63</v>
      </c>
      <c r="AF453" s="144">
        <v>0</v>
      </c>
      <c r="AG453" s="144">
        <v>0</v>
      </c>
      <c r="AH453" s="144">
        <v>0</v>
      </c>
      <c r="AI453" s="144">
        <v>0</v>
      </c>
      <c r="AJ453" s="144">
        <v>0</v>
      </c>
    </row>
    <row r="454" spans="1:36" s="11" customFormat="1" ht="16.350000000000001" customHeight="1">
      <c r="A454" s="308" t="s">
        <v>262</v>
      </c>
      <c r="B454" s="333"/>
      <c r="C454" s="57" t="s">
        <v>869</v>
      </c>
      <c r="D454" s="53">
        <f>'[6]마을별 용수수요량'!D454</f>
        <v>0</v>
      </c>
      <c r="E454" s="53">
        <f>'[6]마을별 용수수요량'!E454</f>
        <v>0</v>
      </c>
      <c r="F454" s="53"/>
      <c r="G454" s="53"/>
      <c r="H454" s="53">
        <v>8</v>
      </c>
      <c r="I454" s="53">
        <v>20</v>
      </c>
      <c r="J454" s="53">
        <f>H454</f>
        <v>8</v>
      </c>
      <c r="K454" s="53">
        <f>ROUND($K$437*I454/$I$437,0)</f>
        <v>20</v>
      </c>
      <c r="L454" s="54" t="s">
        <v>754</v>
      </c>
      <c r="M454" s="54" t="s">
        <v>754</v>
      </c>
      <c r="N454" s="54" t="s">
        <v>754</v>
      </c>
      <c r="O454" s="278"/>
      <c r="P454" s="55"/>
      <c r="Q454" s="163" t="str">
        <f t="shared" si="598"/>
        <v>미급수</v>
      </c>
      <c r="R454" s="163" t="str">
        <f t="shared" ref="R454:U463" si="608">Q454</f>
        <v>미급수</v>
      </c>
      <c r="S454" s="163" t="str">
        <f t="shared" si="608"/>
        <v>미급수</v>
      </c>
      <c r="T454" s="163" t="str">
        <f t="shared" si="608"/>
        <v>미급수</v>
      </c>
      <c r="U454" s="163" t="str">
        <f t="shared" si="608"/>
        <v>미급수</v>
      </c>
      <c r="V454" s="135">
        <f t="shared" si="552"/>
        <v>20</v>
      </c>
      <c r="W454" s="135">
        <f t="shared" si="553"/>
        <v>19</v>
      </c>
      <c r="X454" s="135">
        <f t="shared" si="554"/>
        <v>19</v>
      </c>
      <c r="Y454" s="135">
        <f t="shared" si="555"/>
        <v>19</v>
      </c>
      <c r="Z454" s="136">
        <f t="shared" si="556"/>
        <v>19</v>
      </c>
      <c r="AA454" s="144">
        <f t="shared" si="551"/>
        <v>20</v>
      </c>
      <c r="AB454" s="145">
        <f t="shared" ref="AB454:AE469" si="609">ROUND(AB$437*$AA454/$AA$437,0)</f>
        <v>19</v>
      </c>
      <c r="AC454" s="145">
        <f t="shared" si="609"/>
        <v>19</v>
      </c>
      <c r="AD454" s="145">
        <f t="shared" si="609"/>
        <v>19</v>
      </c>
      <c r="AE454" s="144">
        <f t="shared" si="609"/>
        <v>19</v>
      </c>
      <c r="AF454" s="144">
        <v>0</v>
      </c>
      <c r="AG454" s="144">
        <v>0</v>
      </c>
      <c r="AH454" s="144">
        <v>0</v>
      </c>
      <c r="AI454" s="144">
        <v>0</v>
      </c>
      <c r="AJ454" s="144">
        <v>0</v>
      </c>
    </row>
    <row r="455" spans="1:36" s="11" customFormat="1" ht="16.350000000000001" customHeight="1">
      <c r="A455" s="308" t="s">
        <v>262</v>
      </c>
      <c r="B455" s="247" t="s">
        <v>282</v>
      </c>
      <c r="C455" s="57" t="s">
        <v>283</v>
      </c>
      <c r="D455" s="53">
        <f>'[6]마을별 용수수요량'!D455</f>
        <v>0</v>
      </c>
      <c r="E455" s="53">
        <f>'[6]마을별 용수수요량'!E455</f>
        <v>0</v>
      </c>
      <c r="F455" s="53"/>
      <c r="G455" s="53"/>
      <c r="H455" s="53">
        <v>50</v>
      </c>
      <c r="I455" s="53">
        <v>89</v>
      </c>
      <c r="J455" s="53">
        <f t="shared" si="590"/>
        <v>50</v>
      </c>
      <c r="K455" s="53">
        <f t="shared" si="596"/>
        <v>89</v>
      </c>
      <c r="L455" s="54" t="s">
        <v>804</v>
      </c>
      <c r="M455" s="54" t="s">
        <v>790</v>
      </c>
      <c r="N455" s="54" t="s">
        <v>790</v>
      </c>
      <c r="O455" s="278" t="s">
        <v>1406</v>
      </c>
      <c r="P455" s="55">
        <v>2025</v>
      </c>
      <c r="Q455" s="163" t="s">
        <v>808</v>
      </c>
      <c r="R455" s="163" t="str">
        <f>Q455</f>
        <v>소규모</v>
      </c>
      <c r="S455" s="163" t="s">
        <v>804</v>
      </c>
      <c r="T455" s="163" t="str">
        <f t="shared" si="608"/>
        <v>지방</v>
      </c>
      <c r="U455" s="163" t="str">
        <f t="shared" si="608"/>
        <v>지방</v>
      </c>
      <c r="V455" s="135">
        <f t="shared" si="552"/>
        <v>89</v>
      </c>
      <c r="W455" s="135">
        <f t="shared" si="553"/>
        <v>85</v>
      </c>
      <c r="X455" s="135">
        <f t="shared" si="554"/>
        <v>85</v>
      </c>
      <c r="Y455" s="135">
        <f t="shared" si="555"/>
        <v>85</v>
      </c>
      <c r="Z455" s="136">
        <f t="shared" si="556"/>
        <v>84</v>
      </c>
      <c r="AA455" s="144">
        <f t="shared" si="551"/>
        <v>89</v>
      </c>
      <c r="AB455" s="145">
        <f t="shared" si="609"/>
        <v>85</v>
      </c>
      <c r="AC455" s="145">
        <f t="shared" si="609"/>
        <v>85</v>
      </c>
      <c r="AD455" s="145">
        <f t="shared" si="609"/>
        <v>85</v>
      </c>
      <c r="AE455" s="144">
        <f t="shared" si="609"/>
        <v>84</v>
      </c>
      <c r="AF455" s="144">
        <v>0</v>
      </c>
      <c r="AG455" s="144">
        <v>0</v>
      </c>
      <c r="AH455" s="144">
        <v>0</v>
      </c>
      <c r="AI455" s="144">
        <v>0</v>
      </c>
      <c r="AJ455" s="144">
        <v>0</v>
      </c>
    </row>
    <row r="456" spans="1:36" s="11" customFormat="1" ht="16.350000000000001" customHeight="1">
      <c r="A456" s="308" t="s">
        <v>262</v>
      </c>
      <c r="B456" s="333"/>
      <c r="C456" s="57" t="s">
        <v>878</v>
      </c>
      <c r="D456" s="53">
        <f>'[6]마을별 용수수요량'!D456</f>
        <v>0</v>
      </c>
      <c r="E456" s="53">
        <f>'[6]마을별 용수수요량'!E456</f>
        <v>0</v>
      </c>
      <c r="F456" s="53"/>
      <c r="G456" s="53"/>
      <c r="H456" s="53">
        <v>33</v>
      </c>
      <c r="I456" s="53">
        <v>60</v>
      </c>
      <c r="J456" s="53">
        <f t="shared" si="590"/>
        <v>33</v>
      </c>
      <c r="K456" s="53">
        <f t="shared" si="596"/>
        <v>60</v>
      </c>
      <c r="L456" s="54" t="s">
        <v>804</v>
      </c>
      <c r="M456" s="54" t="s">
        <v>790</v>
      </c>
      <c r="N456" s="54" t="s">
        <v>790</v>
      </c>
      <c r="O456" s="278" t="s">
        <v>1406</v>
      </c>
      <c r="P456" s="55">
        <v>2025</v>
      </c>
      <c r="Q456" s="163" t="s">
        <v>808</v>
      </c>
      <c r="R456" s="163" t="str">
        <f t="shared" ref="R456:R463" si="610">Q456</f>
        <v>소규모</v>
      </c>
      <c r="S456" s="163" t="s">
        <v>804</v>
      </c>
      <c r="T456" s="163" t="str">
        <f t="shared" si="608"/>
        <v>지방</v>
      </c>
      <c r="U456" s="163" t="str">
        <f t="shared" si="608"/>
        <v>지방</v>
      </c>
      <c r="V456" s="135">
        <f t="shared" si="552"/>
        <v>60</v>
      </c>
      <c r="W456" s="135">
        <f t="shared" si="553"/>
        <v>58</v>
      </c>
      <c r="X456" s="135">
        <f t="shared" si="554"/>
        <v>57</v>
      </c>
      <c r="Y456" s="135">
        <f t="shared" si="555"/>
        <v>57</v>
      </c>
      <c r="Z456" s="136">
        <f t="shared" si="556"/>
        <v>57</v>
      </c>
      <c r="AA456" s="144">
        <f t="shared" si="551"/>
        <v>60</v>
      </c>
      <c r="AB456" s="145">
        <f t="shared" si="609"/>
        <v>58</v>
      </c>
      <c r="AC456" s="145">
        <f t="shared" si="609"/>
        <v>57</v>
      </c>
      <c r="AD456" s="145">
        <f t="shared" si="609"/>
        <v>57</v>
      </c>
      <c r="AE456" s="144">
        <f t="shared" si="609"/>
        <v>57</v>
      </c>
      <c r="AF456" s="144">
        <v>0</v>
      </c>
      <c r="AG456" s="144">
        <v>0</v>
      </c>
      <c r="AH456" s="144">
        <v>0</v>
      </c>
      <c r="AI456" s="144">
        <v>0</v>
      </c>
      <c r="AJ456" s="144">
        <v>0</v>
      </c>
    </row>
    <row r="457" spans="1:36" s="11" customFormat="1" ht="16.350000000000001" customHeight="1">
      <c r="A457" s="308" t="s">
        <v>262</v>
      </c>
      <c r="B457" s="57" t="s">
        <v>284</v>
      </c>
      <c r="C457" s="57" t="s">
        <v>880</v>
      </c>
      <c r="D457" s="53">
        <f>'[6]마을별 용수수요량'!D457</f>
        <v>0</v>
      </c>
      <c r="E457" s="53">
        <f>'[6]마을별 용수수요량'!E457</f>
        <v>0</v>
      </c>
      <c r="F457" s="53"/>
      <c r="G457" s="53"/>
      <c r="H457" s="53">
        <v>125</v>
      </c>
      <c r="I457" s="53">
        <v>250</v>
      </c>
      <c r="J457" s="53">
        <f t="shared" si="590"/>
        <v>125</v>
      </c>
      <c r="K457" s="53">
        <f t="shared" si="596"/>
        <v>251</v>
      </c>
      <c r="L457" s="54" t="s">
        <v>804</v>
      </c>
      <c r="M457" s="54" t="s">
        <v>790</v>
      </c>
      <c r="N457" s="54" t="s">
        <v>790</v>
      </c>
      <c r="O457" s="278" t="s">
        <v>1406</v>
      </c>
      <c r="P457" s="55">
        <v>2030</v>
      </c>
      <c r="Q457" s="163" t="s">
        <v>807</v>
      </c>
      <c r="R457" s="163" t="str">
        <f t="shared" si="610"/>
        <v>마을</v>
      </c>
      <c r="S457" s="163" t="s">
        <v>1257</v>
      </c>
      <c r="T457" s="163" t="s">
        <v>1256</v>
      </c>
      <c r="U457" s="163" t="str">
        <f t="shared" si="608"/>
        <v>지방</v>
      </c>
      <c r="V457" s="135">
        <f t="shared" si="552"/>
        <v>251</v>
      </c>
      <c r="W457" s="135">
        <f t="shared" si="553"/>
        <v>241</v>
      </c>
      <c r="X457" s="135">
        <f t="shared" si="554"/>
        <v>240</v>
      </c>
      <c r="Y457" s="135">
        <f t="shared" si="555"/>
        <v>239</v>
      </c>
      <c r="Z457" s="136">
        <f t="shared" si="556"/>
        <v>237</v>
      </c>
      <c r="AA457" s="144">
        <f t="shared" si="551"/>
        <v>251</v>
      </c>
      <c r="AB457" s="145">
        <f t="shared" si="609"/>
        <v>241</v>
      </c>
      <c r="AC457" s="145">
        <f t="shared" si="609"/>
        <v>240</v>
      </c>
      <c r="AD457" s="145">
        <f t="shared" si="609"/>
        <v>239</v>
      </c>
      <c r="AE457" s="144">
        <f t="shared" si="609"/>
        <v>237</v>
      </c>
      <c r="AF457" s="144">
        <v>0</v>
      </c>
      <c r="AG457" s="144">
        <v>0</v>
      </c>
      <c r="AH457" s="144">
        <v>0</v>
      </c>
      <c r="AI457" s="144">
        <v>0</v>
      </c>
      <c r="AJ457" s="144">
        <v>0</v>
      </c>
    </row>
    <row r="458" spans="1:36" s="11" customFormat="1" ht="16.350000000000001" customHeight="1">
      <c r="A458" s="308" t="s">
        <v>262</v>
      </c>
      <c r="B458" s="57" t="s">
        <v>285</v>
      </c>
      <c r="C458" s="57" t="s">
        <v>286</v>
      </c>
      <c r="D458" s="53">
        <f>'[6]마을별 용수수요량'!D458</f>
        <v>0</v>
      </c>
      <c r="E458" s="53">
        <f>'[6]마을별 용수수요량'!E458</f>
        <v>0</v>
      </c>
      <c r="F458" s="53"/>
      <c r="G458" s="53"/>
      <c r="H458" s="53">
        <v>85</v>
      </c>
      <c r="I458" s="53">
        <v>234</v>
      </c>
      <c r="J458" s="53">
        <f t="shared" si="590"/>
        <v>85</v>
      </c>
      <c r="K458" s="53">
        <f t="shared" si="596"/>
        <v>235</v>
      </c>
      <c r="L458" s="54" t="s">
        <v>804</v>
      </c>
      <c r="M458" s="54" t="s">
        <v>790</v>
      </c>
      <c r="N458" s="54" t="s">
        <v>790</v>
      </c>
      <c r="O458" s="278" t="s">
        <v>1406</v>
      </c>
      <c r="P458" s="55">
        <v>2025</v>
      </c>
      <c r="Q458" s="163" t="s">
        <v>807</v>
      </c>
      <c r="R458" s="163" t="str">
        <f t="shared" si="610"/>
        <v>마을</v>
      </c>
      <c r="S458" s="163" t="s">
        <v>804</v>
      </c>
      <c r="T458" s="163" t="str">
        <f t="shared" si="608"/>
        <v>지방</v>
      </c>
      <c r="U458" s="163" t="str">
        <f t="shared" si="608"/>
        <v>지방</v>
      </c>
      <c r="V458" s="135">
        <f t="shared" si="552"/>
        <v>235</v>
      </c>
      <c r="W458" s="135">
        <f t="shared" si="553"/>
        <v>226</v>
      </c>
      <c r="X458" s="135">
        <f t="shared" si="554"/>
        <v>225</v>
      </c>
      <c r="Y458" s="135">
        <f t="shared" si="555"/>
        <v>224</v>
      </c>
      <c r="Z458" s="136">
        <f t="shared" si="556"/>
        <v>222</v>
      </c>
      <c r="AA458" s="144">
        <f t="shared" si="551"/>
        <v>235</v>
      </c>
      <c r="AB458" s="145">
        <f t="shared" si="609"/>
        <v>226</v>
      </c>
      <c r="AC458" s="145">
        <f t="shared" si="609"/>
        <v>225</v>
      </c>
      <c r="AD458" s="145">
        <f t="shared" si="609"/>
        <v>224</v>
      </c>
      <c r="AE458" s="144">
        <f t="shared" si="609"/>
        <v>222</v>
      </c>
      <c r="AF458" s="144">
        <v>0</v>
      </c>
      <c r="AG458" s="144">
        <v>0</v>
      </c>
      <c r="AH458" s="144">
        <v>0</v>
      </c>
      <c r="AI458" s="144">
        <v>0</v>
      </c>
      <c r="AJ458" s="144">
        <v>0</v>
      </c>
    </row>
    <row r="459" spans="1:36" s="11" customFormat="1" ht="16.350000000000001" customHeight="1">
      <c r="A459" s="308" t="s">
        <v>262</v>
      </c>
      <c r="B459" s="247" t="s">
        <v>287</v>
      </c>
      <c r="C459" s="57" t="s">
        <v>881</v>
      </c>
      <c r="D459" s="53">
        <f>'[6]마을별 용수수요량'!D459</f>
        <v>0</v>
      </c>
      <c r="E459" s="53">
        <f>'[6]마을별 용수수요량'!E459</f>
        <v>0</v>
      </c>
      <c r="F459" s="53"/>
      <c r="G459" s="53"/>
      <c r="H459" s="53">
        <v>26</v>
      </c>
      <c r="I459" s="53">
        <v>54</v>
      </c>
      <c r="J459" s="53">
        <f t="shared" si="590"/>
        <v>26</v>
      </c>
      <c r="K459" s="53">
        <f t="shared" si="596"/>
        <v>54</v>
      </c>
      <c r="L459" s="54" t="s">
        <v>804</v>
      </c>
      <c r="M459" s="54" t="s">
        <v>790</v>
      </c>
      <c r="N459" s="54" t="s">
        <v>790</v>
      </c>
      <c r="O459" s="278" t="s">
        <v>1406</v>
      </c>
      <c r="P459" s="55">
        <v>2030</v>
      </c>
      <c r="Q459" s="163" t="s">
        <v>808</v>
      </c>
      <c r="R459" s="163" t="str">
        <f t="shared" si="610"/>
        <v>소규모</v>
      </c>
      <c r="S459" s="163" t="s">
        <v>1253</v>
      </c>
      <c r="T459" s="163" t="s">
        <v>1256</v>
      </c>
      <c r="U459" s="163" t="str">
        <f t="shared" si="608"/>
        <v>지방</v>
      </c>
      <c r="V459" s="135">
        <f t="shared" si="552"/>
        <v>54</v>
      </c>
      <c r="W459" s="135">
        <f t="shared" si="553"/>
        <v>52</v>
      </c>
      <c r="X459" s="135">
        <f t="shared" si="554"/>
        <v>52</v>
      </c>
      <c r="Y459" s="135">
        <f t="shared" si="555"/>
        <v>51</v>
      </c>
      <c r="Z459" s="136">
        <f t="shared" si="556"/>
        <v>51</v>
      </c>
      <c r="AA459" s="144">
        <f t="shared" si="551"/>
        <v>54</v>
      </c>
      <c r="AB459" s="145">
        <f t="shared" si="609"/>
        <v>52</v>
      </c>
      <c r="AC459" s="145">
        <f t="shared" si="609"/>
        <v>52</v>
      </c>
      <c r="AD459" s="145">
        <f t="shared" si="609"/>
        <v>51</v>
      </c>
      <c r="AE459" s="144">
        <f t="shared" si="609"/>
        <v>51</v>
      </c>
      <c r="AF459" s="144">
        <v>0</v>
      </c>
      <c r="AG459" s="144">
        <v>0</v>
      </c>
      <c r="AH459" s="144">
        <v>0</v>
      </c>
      <c r="AI459" s="144">
        <v>0</v>
      </c>
      <c r="AJ459" s="144">
        <v>0</v>
      </c>
    </row>
    <row r="460" spans="1:36" s="11" customFormat="1" ht="16.350000000000001" customHeight="1">
      <c r="A460" s="308" t="s">
        <v>262</v>
      </c>
      <c r="B460" s="334"/>
      <c r="C460" s="57" t="s">
        <v>882</v>
      </c>
      <c r="D460" s="53">
        <f>'[6]마을별 용수수요량'!D460</f>
        <v>0</v>
      </c>
      <c r="E460" s="53">
        <f>'[6]마을별 용수수요량'!E460</f>
        <v>0</v>
      </c>
      <c r="F460" s="53"/>
      <c r="G460" s="53"/>
      <c r="H460" s="53">
        <v>15</v>
      </c>
      <c r="I460" s="53">
        <v>31</v>
      </c>
      <c r="J460" s="53">
        <f t="shared" si="590"/>
        <v>15</v>
      </c>
      <c r="K460" s="53">
        <f t="shared" si="596"/>
        <v>31</v>
      </c>
      <c r="L460" s="54" t="s">
        <v>804</v>
      </c>
      <c r="M460" s="54" t="s">
        <v>790</v>
      </c>
      <c r="N460" s="54" t="s">
        <v>790</v>
      </c>
      <c r="O460" s="278" t="s">
        <v>1406</v>
      </c>
      <c r="P460" s="55">
        <v>2030</v>
      </c>
      <c r="Q460" s="163" t="s">
        <v>808</v>
      </c>
      <c r="R460" s="163" t="str">
        <f t="shared" si="610"/>
        <v>소규모</v>
      </c>
      <c r="S460" s="163" t="s">
        <v>1253</v>
      </c>
      <c r="T460" s="163" t="s">
        <v>1256</v>
      </c>
      <c r="U460" s="163" t="str">
        <f t="shared" si="608"/>
        <v>지방</v>
      </c>
      <c r="V460" s="135">
        <f t="shared" si="552"/>
        <v>31</v>
      </c>
      <c r="W460" s="135">
        <f t="shared" si="553"/>
        <v>30</v>
      </c>
      <c r="X460" s="135">
        <f t="shared" si="554"/>
        <v>30</v>
      </c>
      <c r="Y460" s="135">
        <f t="shared" si="555"/>
        <v>30</v>
      </c>
      <c r="Z460" s="136">
        <f t="shared" si="556"/>
        <v>29</v>
      </c>
      <c r="AA460" s="144">
        <f t="shared" si="551"/>
        <v>31</v>
      </c>
      <c r="AB460" s="145">
        <f t="shared" si="609"/>
        <v>30</v>
      </c>
      <c r="AC460" s="145">
        <f t="shared" si="609"/>
        <v>30</v>
      </c>
      <c r="AD460" s="145">
        <f t="shared" si="609"/>
        <v>30</v>
      </c>
      <c r="AE460" s="144">
        <f t="shared" si="609"/>
        <v>29</v>
      </c>
      <c r="AF460" s="144"/>
      <c r="AG460" s="144"/>
      <c r="AH460" s="144"/>
      <c r="AI460" s="144"/>
      <c r="AJ460" s="144"/>
    </row>
    <row r="461" spans="1:36" s="11" customFormat="1" ht="16.350000000000001" customHeight="1">
      <c r="A461" s="308" t="s">
        <v>262</v>
      </c>
      <c r="B461" s="333"/>
      <c r="C461" s="57" t="s">
        <v>288</v>
      </c>
      <c r="D461" s="53">
        <f>'[6]마을별 용수수요량'!D461</f>
        <v>0</v>
      </c>
      <c r="E461" s="53">
        <f>'[6]마을별 용수수요량'!E461</f>
        <v>0</v>
      </c>
      <c r="F461" s="53"/>
      <c r="G461" s="53"/>
      <c r="H461" s="53">
        <v>33</v>
      </c>
      <c r="I461" s="53">
        <v>70</v>
      </c>
      <c r="J461" s="53">
        <f t="shared" si="590"/>
        <v>33</v>
      </c>
      <c r="K461" s="53">
        <f t="shared" si="596"/>
        <v>70</v>
      </c>
      <c r="L461" s="54" t="s">
        <v>804</v>
      </c>
      <c r="M461" s="54" t="s">
        <v>790</v>
      </c>
      <c r="N461" s="54" t="s">
        <v>790</v>
      </c>
      <c r="O461" s="278" t="s">
        <v>1406</v>
      </c>
      <c r="P461" s="55">
        <v>2030</v>
      </c>
      <c r="Q461" s="163" t="s">
        <v>808</v>
      </c>
      <c r="R461" s="163" t="str">
        <f t="shared" si="610"/>
        <v>소규모</v>
      </c>
      <c r="S461" s="163" t="s">
        <v>1253</v>
      </c>
      <c r="T461" s="163" t="s">
        <v>1256</v>
      </c>
      <c r="U461" s="163" t="str">
        <f t="shared" si="608"/>
        <v>지방</v>
      </c>
      <c r="V461" s="135">
        <f t="shared" si="552"/>
        <v>70</v>
      </c>
      <c r="W461" s="135">
        <f t="shared" si="553"/>
        <v>67</v>
      </c>
      <c r="X461" s="135">
        <f t="shared" si="554"/>
        <v>67</v>
      </c>
      <c r="Y461" s="135">
        <f t="shared" si="555"/>
        <v>67</v>
      </c>
      <c r="Z461" s="136">
        <f t="shared" si="556"/>
        <v>66</v>
      </c>
      <c r="AA461" s="144">
        <f t="shared" si="551"/>
        <v>70</v>
      </c>
      <c r="AB461" s="145">
        <f t="shared" si="609"/>
        <v>67</v>
      </c>
      <c r="AC461" s="145">
        <f t="shared" si="609"/>
        <v>67</v>
      </c>
      <c r="AD461" s="145">
        <f t="shared" si="609"/>
        <v>67</v>
      </c>
      <c r="AE461" s="144">
        <f t="shared" si="609"/>
        <v>66</v>
      </c>
      <c r="AF461" s="144">
        <v>0</v>
      </c>
      <c r="AG461" s="144">
        <v>0</v>
      </c>
      <c r="AH461" s="144">
        <v>0</v>
      </c>
      <c r="AI461" s="144">
        <v>0</v>
      </c>
      <c r="AJ461" s="144">
        <v>0</v>
      </c>
    </row>
    <row r="462" spans="1:36" s="11" customFormat="1" ht="16.350000000000001" customHeight="1">
      <c r="A462" s="308" t="s">
        <v>262</v>
      </c>
      <c r="B462" s="247" t="s">
        <v>289</v>
      </c>
      <c r="C462" s="57" t="s">
        <v>290</v>
      </c>
      <c r="D462" s="53">
        <f>'[6]마을별 용수수요량'!D462</f>
        <v>0</v>
      </c>
      <c r="E462" s="53">
        <f>'[6]마을별 용수수요량'!E462</f>
        <v>0</v>
      </c>
      <c r="F462" s="53"/>
      <c r="G462" s="53"/>
      <c r="H462" s="53">
        <v>33</v>
      </c>
      <c r="I462" s="53">
        <v>66</v>
      </c>
      <c r="J462" s="53">
        <f t="shared" si="590"/>
        <v>33</v>
      </c>
      <c r="K462" s="53">
        <f t="shared" si="596"/>
        <v>66</v>
      </c>
      <c r="L462" s="54" t="s">
        <v>804</v>
      </c>
      <c r="M462" s="54" t="s">
        <v>790</v>
      </c>
      <c r="N462" s="54" t="s">
        <v>790</v>
      </c>
      <c r="O462" s="278" t="s">
        <v>1406</v>
      </c>
      <c r="P462" s="55"/>
      <c r="Q462" s="163" t="s">
        <v>754</v>
      </c>
      <c r="R462" s="163" t="str">
        <f t="shared" si="610"/>
        <v>미급수</v>
      </c>
      <c r="S462" s="163" t="s">
        <v>1264</v>
      </c>
      <c r="T462" s="163" t="s">
        <v>1256</v>
      </c>
      <c r="U462" s="163" t="str">
        <f t="shared" si="608"/>
        <v>지방</v>
      </c>
      <c r="V462" s="135">
        <f t="shared" si="552"/>
        <v>66</v>
      </c>
      <c r="W462" s="135">
        <f t="shared" si="553"/>
        <v>63</v>
      </c>
      <c r="X462" s="135">
        <f t="shared" si="554"/>
        <v>63</v>
      </c>
      <c r="Y462" s="135">
        <f t="shared" si="555"/>
        <v>63</v>
      </c>
      <c r="Z462" s="136">
        <f t="shared" si="556"/>
        <v>62</v>
      </c>
      <c r="AA462" s="144">
        <f t="shared" si="551"/>
        <v>66</v>
      </c>
      <c r="AB462" s="145">
        <f t="shared" si="609"/>
        <v>63</v>
      </c>
      <c r="AC462" s="145">
        <f t="shared" si="609"/>
        <v>63</v>
      </c>
      <c r="AD462" s="145">
        <f t="shared" si="609"/>
        <v>63</v>
      </c>
      <c r="AE462" s="144">
        <f t="shared" si="609"/>
        <v>62</v>
      </c>
      <c r="AF462" s="144">
        <v>0</v>
      </c>
      <c r="AG462" s="144">
        <v>0</v>
      </c>
      <c r="AH462" s="144">
        <v>0</v>
      </c>
      <c r="AI462" s="144">
        <v>0</v>
      </c>
      <c r="AJ462" s="144">
        <v>0</v>
      </c>
    </row>
    <row r="463" spans="1:36" s="11" customFormat="1" ht="16.350000000000001" customHeight="1">
      <c r="A463" s="308" t="s">
        <v>262</v>
      </c>
      <c r="B463" s="333"/>
      <c r="C463" s="57" t="s">
        <v>883</v>
      </c>
      <c r="D463" s="53">
        <f>'[6]마을별 용수수요량'!D463</f>
        <v>0</v>
      </c>
      <c r="E463" s="53">
        <f>'[6]마을별 용수수요량'!E463</f>
        <v>0</v>
      </c>
      <c r="F463" s="53"/>
      <c r="G463" s="53"/>
      <c r="H463" s="53">
        <v>23</v>
      </c>
      <c r="I463" s="53">
        <v>46</v>
      </c>
      <c r="J463" s="53">
        <f t="shared" si="590"/>
        <v>23</v>
      </c>
      <c r="K463" s="53">
        <f t="shared" si="596"/>
        <v>46</v>
      </c>
      <c r="L463" s="54" t="s">
        <v>804</v>
      </c>
      <c r="M463" s="54" t="s">
        <v>790</v>
      </c>
      <c r="N463" s="54" t="s">
        <v>790</v>
      </c>
      <c r="O463" s="278" t="s">
        <v>1406</v>
      </c>
      <c r="P463" s="55">
        <v>2030</v>
      </c>
      <c r="Q463" s="163" t="s">
        <v>808</v>
      </c>
      <c r="R463" s="163" t="str">
        <f t="shared" si="610"/>
        <v>소규모</v>
      </c>
      <c r="S463" s="163" t="s">
        <v>1253</v>
      </c>
      <c r="T463" s="163" t="s">
        <v>1256</v>
      </c>
      <c r="U463" s="163" t="str">
        <f t="shared" si="608"/>
        <v>지방</v>
      </c>
      <c r="V463" s="135">
        <f t="shared" si="552"/>
        <v>46</v>
      </c>
      <c r="W463" s="135">
        <f t="shared" si="553"/>
        <v>44</v>
      </c>
      <c r="X463" s="135">
        <f t="shared" si="554"/>
        <v>44</v>
      </c>
      <c r="Y463" s="135">
        <f t="shared" si="555"/>
        <v>44</v>
      </c>
      <c r="Z463" s="136">
        <f t="shared" si="556"/>
        <v>43</v>
      </c>
      <c r="AA463" s="144">
        <f t="shared" si="551"/>
        <v>46</v>
      </c>
      <c r="AB463" s="145">
        <f t="shared" si="609"/>
        <v>44</v>
      </c>
      <c r="AC463" s="145">
        <f t="shared" si="609"/>
        <v>44</v>
      </c>
      <c r="AD463" s="145">
        <f t="shared" si="609"/>
        <v>44</v>
      </c>
      <c r="AE463" s="144">
        <f t="shared" si="609"/>
        <v>43</v>
      </c>
      <c r="AF463" s="144">
        <v>0</v>
      </c>
      <c r="AG463" s="144">
        <v>0</v>
      </c>
      <c r="AH463" s="144">
        <v>0</v>
      </c>
      <c r="AI463" s="144">
        <v>0</v>
      </c>
      <c r="AJ463" s="144">
        <v>0</v>
      </c>
    </row>
    <row r="464" spans="1:36" s="11" customFormat="1" ht="16.350000000000001" customHeight="1">
      <c r="A464" s="308" t="s">
        <v>262</v>
      </c>
      <c r="B464" s="247" t="s">
        <v>291</v>
      </c>
      <c r="C464" s="57" t="s">
        <v>292</v>
      </c>
      <c r="D464" s="53">
        <f>'[6]마을별 용수수요량'!D464</f>
        <v>0</v>
      </c>
      <c r="E464" s="53">
        <f>'[6]마을별 용수수요량'!E464</f>
        <v>0</v>
      </c>
      <c r="F464" s="53"/>
      <c r="G464" s="53"/>
      <c r="H464" s="53">
        <v>23</v>
      </c>
      <c r="I464" s="53">
        <v>39</v>
      </c>
      <c r="J464" s="53">
        <f t="shared" si="590"/>
        <v>23</v>
      </c>
      <c r="K464" s="53">
        <f t="shared" si="596"/>
        <v>39</v>
      </c>
      <c r="L464" s="54" t="str">
        <f>M464</f>
        <v>소규모</v>
      </c>
      <c r="M464" s="54" t="s">
        <v>808</v>
      </c>
      <c r="N464" s="54" t="s">
        <v>884</v>
      </c>
      <c r="O464" s="278"/>
      <c r="P464" s="55">
        <v>2015</v>
      </c>
      <c r="Q464" s="163" t="str">
        <f t="shared" si="598"/>
        <v>소규모</v>
      </c>
      <c r="R464" s="163" t="str">
        <f t="shared" ref="R464:U464" si="611">Q464</f>
        <v>소규모</v>
      </c>
      <c r="S464" s="163" t="str">
        <f t="shared" si="611"/>
        <v>소규모</v>
      </c>
      <c r="T464" s="163" t="str">
        <f t="shared" si="611"/>
        <v>소규모</v>
      </c>
      <c r="U464" s="163" t="str">
        <f t="shared" si="611"/>
        <v>소규모</v>
      </c>
      <c r="V464" s="135">
        <f t="shared" si="552"/>
        <v>39</v>
      </c>
      <c r="W464" s="135">
        <f t="shared" si="553"/>
        <v>37</v>
      </c>
      <c r="X464" s="135">
        <f t="shared" si="554"/>
        <v>37</v>
      </c>
      <c r="Y464" s="135">
        <f t="shared" si="555"/>
        <v>37</v>
      </c>
      <c r="Z464" s="136">
        <f t="shared" si="556"/>
        <v>37</v>
      </c>
      <c r="AA464" s="144">
        <f t="shared" si="551"/>
        <v>39</v>
      </c>
      <c r="AB464" s="145">
        <f t="shared" si="609"/>
        <v>37</v>
      </c>
      <c r="AC464" s="145">
        <f t="shared" si="609"/>
        <v>37</v>
      </c>
      <c r="AD464" s="145">
        <f t="shared" si="609"/>
        <v>37</v>
      </c>
      <c r="AE464" s="144">
        <f t="shared" si="609"/>
        <v>37</v>
      </c>
      <c r="AF464" s="144">
        <v>0</v>
      </c>
      <c r="AG464" s="144">
        <v>0</v>
      </c>
      <c r="AH464" s="144">
        <v>0</v>
      </c>
      <c r="AI464" s="144">
        <v>0</v>
      </c>
      <c r="AJ464" s="144">
        <v>0</v>
      </c>
    </row>
    <row r="465" spans="1:36" s="11" customFormat="1" ht="16.350000000000001" customHeight="1">
      <c r="A465" s="308" t="s">
        <v>262</v>
      </c>
      <c r="B465" s="333"/>
      <c r="C465" s="57" t="s">
        <v>885</v>
      </c>
      <c r="D465" s="53">
        <f>'[6]마을별 용수수요량'!D465</f>
        <v>0</v>
      </c>
      <c r="E465" s="53">
        <f>'[6]마을별 용수수요량'!E465</f>
        <v>0</v>
      </c>
      <c r="F465" s="53"/>
      <c r="G465" s="53"/>
      <c r="H465" s="53">
        <v>31</v>
      </c>
      <c r="I465" s="53">
        <v>51</v>
      </c>
      <c r="J465" s="53">
        <f t="shared" si="590"/>
        <v>31</v>
      </c>
      <c r="K465" s="53">
        <f t="shared" si="596"/>
        <v>51</v>
      </c>
      <c r="L465" s="54" t="str">
        <f>M465</f>
        <v>소규모</v>
      </c>
      <c r="M465" s="54" t="s">
        <v>808</v>
      </c>
      <c r="N465" s="54" t="s">
        <v>886</v>
      </c>
      <c r="O465" s="278"/>
      <c r="P465" s="55">
        <v>2015</v>
      </c>
      <c r="Q465" s="163" t="str">
        <f t="shared" si="598"/>
        <v>소규모</v>
      </c>
      <c r="R465" s="163" t="str">
        <f t="shared" ref="R465:U465" si="612">Q465</f>
        <v>소규모</v>
      </c>
      <c r="S465" s="163" t="str">
        <f t="shared" si="612"/>
        <v>소규모</v>
      </c>
      <c r="T465" s="163" t="str">
        <f t="shared" si="612"/>
        <v>소규모</v>
      </c>
      <c r="U465" s="163" t="str">
        <f t="shared" si="612"/>
        <v>소규모</v>
      </c>
      <c r="V465" s="135">
        <f t="shared" si="552"/>
        <v>51</v>
      </c>
      <c r="W465" s="135">
        <f t="shared" si="553"/>
        <v>49</v>
      </c>
      <c r="X465" s="135">
        <f t="shared" si="554"/>
        <v>49</v>
      </c>
      <c r="Y465" s="135">
        <f t="shared" si="555"/>
        <v>49</v>
      </c>
      <c r="Z465" s="136">
        <f t="shared" si="556"/>
        <v>48</v>
      </c>
      <c r="AA465" s="144">
        <f t="shared" si="551"/>
        <v>51</v>
      </c>
      <c r="AB465" s="145">
        <f t="shared" si="609"/>
        <v>49</v>
      </c>
      <c r="AC465" s="145">
        <f t="shared" si="609"/>
        <v>49</v>
      </c>
      <c r="AD465" s="145">
        <f t="shared" si="609"/>
        <v>49</v>
      </c>
      <c r="AE465" s="144">
        <f t="shared" si="609"/>
        <v>48</v>
      </c>
      <c r="AF465" s="144">
        <v>0</v>
      </c>
      <c r="AG465" s="144">
        <v>0</v>
      </c>
      <c r="AH465" s="144">
        <v>0</v>
      </c>
      <c r="AI465" s="144">
        <v>0</v>
      </c>
      <c r="AJ465" s="144">
        <v>0</v>
      </c>
    </row>
    <row r="466" spans="1:36" s="11" customFormat="1" ht="16.350000000000001" customHeight="1">
      <c r="A466" s="308" t="s">
        <v>262</v>
      </c>
      <c r="B466" s="247" t="s">
        <v>293</v>
      </c>
      <c r="C466" s="57" t="s">
        <v>295</v>
      </c>
      <c r="D466" s="53">
        <f>'[6]마을별 용수수요량'!D466</f>
        <v>0</v>
      </c>
      <c r="E466" s="53">
        <f>'[6]마을별 용수수요량'!E466</f>
        <v>0</v>
      </c>
      <c r="F466" s="53"/>
      <c r="G466" s="53"/>
      <c r="H466" s="53">
        <v>23</v>
      </c>
      <c r="I466" s="53">
        <v>43</v>
      </c>
      <c r="J466" s="53">
        <f t="shared" si="590"/>
        <v>23</v>
      </c>
      <c r="K466" s="53">
        <f t="shared" si="596"/>
        <v>43</v>
      </c>
      <c r="L466" s="54" t="str">
        <f>M466</f>
        <v>소규모</v>
      </c>
      <c r="M466" s="54" t="s">
        <v>808</v>
      </c>
      <c r="N466" s="54" t="s">
        <v>887</v>
      </c>
      <c r="O466" s="278"/>
      <c r="P466" s="55">
        <v>2015</v>
      </c>
      <c r="Q466" s="163" t="str">
        <f t="shared" si="598"/>
        <v>소규모</v>
      </c>
      <c r="R466" s="163" t="str">
        <f t="shared" ref="R466:U466" si="613">Q466</f>
        <v>소규모</v>
      </c>
      <c r="S466" s="163" t="str">
        <f t="shared" si="613"/>
        <v>소규모</v>
      </c>
      <c r="T466" s="163" t="str">
        <f t="shared" si="613"/>
        <v>소규모</v>
      </c>
      <c r="U466" s="163" t="str">
        <f t="shared" si="613"/>
        <v>소규모</v>
      </c>
      <c r="V466" s="135">
        <f t="shared" si="552"/>
        <v>43</v>
      </c>
      <c r="W466" s="135">
        <f t="shared" si="553"/>
        <v>41</v>
      </c>
      <c r="X466" s="135">
        <f t="shared" si="554"/>
        <v>41</v>
      </c>
      <c r="Y466" s="135">
        <f t="shared" si="555"/>
        <v>41</v>
      </c>
      <c r="Z466" s="136">
        <f t="shared" si="556"/>
        <v>41</v>
      </c>
      <c r="AA466" s="144">
        <f t="shared" ref="AA466:AA495" si="614">K466</f>
        <v>43</v>
      </c>
      <c r="AB466" s="145">
        <f t="shared" si="609"/>
        <v>41</v>
      </c>
      <c r="AC466" s="145">
        <f t="shared" si="609"/>
        <v>41</v>
      </c>
      <c r="AD466" s="145">
        <f t="shared" si="609"/>
        <v>41</v>
      </c>
      <c r="AE466" s="144">
        <f t="shared" si="609"/>
        <v>41</v>
      </c>
      <c r="AF466" s="144">
        <v>0</v>
      </c>
      <c r="AG466" s="144">
        <v>0</v>
      </c>
      <c r="AH466" s="144">
        <v>0</v>
      </c>
      <c r="AI466" s="144">
        <v>0</v>
      </c>
      <c r="AJ466" s="144">
        <v>0</v>
      </c>
    </row>
    <row r="467" spans="1:36" s="11" customFormat="1" ht="16.350000000000001" customHeight="1">
      <c r="A467" s="308" t="s">
        <v>262</v>
      </c>
      <c r="B467" s="333"/>
      <c r="C467" s="57" t="s">
        <v>294</v>
      </c>
      <c r="D467" s="53">
        <f>'[6]마을별 용수수요량'!D467</f>
        <v>0</v>
      </c>
      <c r="E467" s="53">
        <f>'[6]마을별 용수수요량'!E467</f>
        <v>0</v>
      </c>
      <c r="F467" s="53"/>
      <c r="G467" s="53"/>
      <c r="H467" s="53">
        <v>9</v>
      </c>
      <c r="I467" s="53">
        <v>19</v>
      </c>
      <c r="J467" s="53">
        <f t="shared" si="590"/>
        <v>9</v>
      </c>
      <c r="K467" s="53">
        <f t="shared" si="596"/>
        <v>19</v>
      </c>
      <c r="L467" s="54" t="str">
        <f>M467</f>
        <v>소규모</v>
      </c>
      <c r="M467" s="54" t="s">
        <v>808</v>
      </c>
      <c r="N467" s="54" t="s">
        <v>888</v>
      </c>
      <c r="O467" s="278"/>
      <c r="P467" s="55">
        <v>2015</v>
      </c>
      <c r="Q467" s="163" t="str">
        <f t="shared" si="598"/>
        <v>소규모</v>
      </c>
      <c r="R467" s="163" t="str">
        <f t="shared" ref="R467:U467" si="615">Q467</f>
        <v>소규모</v>
      </c>
      <c r="S467" s="163" t="str">
        <f t="shared" si="615"/>
        <v>소규모</v>
      </c>
      <c r="T467" s="163" t="str">
        <f t="shared" si="615"/>
        <v>소규모</v>
      </c>
      <c r="U467" s="163" t="str">
        <f t="shared" si="615"/>
        <v>소규모</v>
      </c>
      <c r="V467" s="135">
        <f t="shared" si="552"/>
        <v>19</v>
      </c>
      <c r="W467" s="135">
        <f t="shared" si="553"/>
        <v>18</v>
      </c>
      <c r="X467" s="135">
        <f t="shared" si="554"/>
        <v>18</v>
      </c>
      <c r="Y467" s="135">
        <f t="shared" si="555"/>
        <v>18</v>
      </c>
      <c r="Z467" s="136">
        <f t="shared" si="556"/>
        <v>18</v>
      </c>
      <c r="AA467" s="144">
        <f t="shared" si="614"/>
        <v>19</v>
      </c>
      <c r="AB467" s="145">
        <f t="shared" si="609"/>
        <v>18</v>
      </c>
      <c r="AC467" s="145">
        <f t="shared" si="609"/>
        <v>18</v>
      </c>
      <c r="AD467" s="145">
        <f t="shared" si="609"/>
        <v>18</v>
      </c>
      <c r="AE467" s="144">
        <f t="shared" si="609"/>
        <v>18</v>
      </c>
      <c r="AF467" s="144">
        <v>0</v>
      </c>
      <c r="AG467" s="144">
        <v>0</v>
      </c>
      <c r="AH467" s="144">
        <v>0</v>
      </c>
      <c r="AI467" s="144">
        <v>0</v>
      </c>
      <c r="AJ467" s="144">
        <v>0</v>
      </c>
    </row>
    <row r="468" spans="1:36" s="11" customFormat="1" ht="16.350000000000001" customHeight="1">
      <c r="A468" s="308" t="s">
        <v>262</v>
      </c>
      <c r="B468" s="57" t="s">
        <v>296</v>
      </c>
      <c r="C468" s="57" t="s">
        <v>297</v>
      </c>
      <c r="D468" s="53">
        <f>'[6]마을별 용수수요량'!D468</f>
        <v>0</v>
      </c>
      <c r="E468" s="53">
        <f>'[6]마을별 용수수요량'!E468</f>
        <v>0</v>
      </c>
      <c r="F468" s="53"/>
      <c r="G468" s="53"/>
      <c r="H468" s="53">
        <v>36</v>
      </c>
      <c r="I468" s="53">
        <v>69</v>
      </c>
      <c r="J468" s="53">
        <f t="shared" si="590"/>
        <v>36</v>
      </c>
      <c r="K468" s="53">
        <f t="shared" si="596"/>
        <v>69</v>
      </c>
      <c r="L468" s="54" t="str">
        <f>M468</f>
        <v>소규모</v>
      </c>
      <c r="M468" s="54" t="s">
        <v>808</v>
      </c>
      <c r="N468" s="54" t="s">
        <v>861</v>
      </c>
      <c r="O468" s="278"/>
      <c r="P468" s="55">
        <v>2015</v>
      </c>
      <c r="Q468" s="163" t="str">
        <f t="shared" si="598"/>
        <v>소규모</v>
      </c>
      <c r="R468" s="163" t="str">
        <f t="shared" ref="R468:U470" si="616">Q468</f>
        <v>소규모</v>
      </c>
      <c r="S468" s="163" t="str">
        <f t="shared" si="616"/>
        <v>소규모</v>
      </c>
      <c r="T468" s="163" t="str">
        <f t="shared" si="616"/>
        <v>소규모</v>
      </c>
      <c r="U468" s="163" t="str">
        <f t="shared" si="616"/>
        <v>소규모</v>
      </c>
      <c r="V468" s="135">
        <f t="shared" ref="V468:V495" si="617">AA468+AF468</f>
        <v>69</v>
      </c>
      <c r="W468" s="135">
        <f t="shared" ref="W468:W495" si="618">AB468+AG468</f>
        <v>66</v>
      </c>
      <c r="X468" s="135">
        <f t="shared" ref="X468:X495" si="619">AC468+AH468</f>
        <v>66</v>
      </c>
      <c r="Y468" s="135">
        <f t="shared" ref="Y468:Y495" si="620">AD468+AI468</f>
        <v>66</v>
      </c>
      <c r="Z468" s="136">
        <f t="shared" ref="Z468:Z495" si="621">AE468+AJ468</f>
        <v>65</v>
      </c>
      <c r="AA468" s="144">
        <f t="shared" si="614"/>
        <v>69</v>
      </c>
      <c r="AB468" s="145">
        <f t="shared" si="609"/>
        <v>66</v>
      </c>
      <c r="AC468" s="145">
        <f t="shared" si="609"/>
        <v>66</v>
      </c>
      <c r="AD468" s="145">
        <f t="shared" si="609"/>
        <v>66</v>
      </c>
      <c r="AE468" s="144">
        <f t="shared" si="609"/>
        <v>65</v>
      </c>
      <c r="AF468" s="144">
        <v>0</v>
      </c>
      <c r="AG468" s="144">
        <v>0</v>
      </c>
      <c r="AH468" s="144">
        <v>0</v>
      </c>
      <c r="AI468" s="144">
        <v>0</v>
      </c>
      <c r="AJ468" s="144">
        <v>0</v>
      </c>
    </row>
    <row r="469" spans="1:36" s="11" customFormat="1" ht="16.350000000000001" customHeight="1">
      <c r="A469" s="308" t="s">
        <v>262</v>
      </c>
      <c r="B469" s="57" t="s">
        <v>298</v>
      </c>
      <c r="C469" s="57" t="s">
        <v>299</v>
      </c>
      <c r="D469" s="53">
        <f>'[6]마을별 용수수요량'!D469</f>
        <v>0</v>
      </c>
      <c r="E469" s="53">
        <f>'[6]마을별 용수수요량'!E469</f>
        <v>0</v>
      </c>
      <c r="F469" s="53"/>
      <c r="G469" s="53"/>
      <c r="H469" s="53">
        <v>59</v>
      </c>
      <c r="I469" s="53">
        <v>122</v>
      </c>
      <c r="J469" s="53">
        <f t="shared" si="590"/>
        <v>59</v>
      </c>
      <c r="K469" s="53">
        <f t="shared" si="596"/>
        <v>123</v>
      </c>
      <c r="L469" s="54" t="s">
        <v>804</v>
      </c>
      <c r="M469" s="54" t="s">
        <v>790</v>
      </c>
      <c r="N469" s="54" t="s">
        <v>790</v>
      </c>
      <c r="O469" s="278" t="s">
        <v>1406</v>
      </c>
      <c r="P469" s="55">
        <v>2025</v>
      </c>
      <c r="Q469" s="163" t="s">
        <v>807</v>
      </c>
      <c r="R469" s="163" t="str">
        <f t="shared" si="616"/>
        <v>마을</v>
      </c>
      <c r="S469" s="163" t="s">
        <v>804</v>
      </c>
      <c r="T469" s="163" t="str">
        <f t="shared" si="616"/>
        <v>지방</v>
      </c>
      <c r="U469" s="163" t="str">
        <f t="shared" si="616"/>
        <v>지방</v>
      </c>
      <c r="V469" s="135">
        <f t="shared" si="617"/>
        <v>123</v>
      </c>
      <c r="W469" s="135">
        <f t="shared" si="618"/>
        <v>118</v>
      </c>
      <c r="X469" s="135">
        <f t="shared" si="619"/>
        <v>118</v>
      </c>
      <c r="Y469" s="135">
        <f t="shared" si="620"/>
        <v>117</v>
      </c>
      <c r="Z469" s="136">
        <f t="shared" si="621"/>
        <v>116</v>
      </c>
      <c r="AA469" s="144">
        <f t="shared" si="614"/>
        <v>123</v>
      </c>
      <c r="AB469" s="145">
        <f t="shared" si="609"/>
        <v>118</v>
      </c>
      <c r="AC469" s="145">
        <f t="shared" si="609"/>
        <v>118</v>
      </c>
      <c r="AD469" s="145">
        <f t="shared" si="609"/>
        <v>117</v>
      </c>
      <c r="AE469" s="144">
        <f t="shared" si="609"/>
        <v>116</v>
      </c>
      <c r="AF469" s="144">
        <v>0</v>
      </c>
      <c r="AG469" s="144">
        <v>0</v>
      </c>
      <c r="AH469" s="144">
        <v>0</v>
      </c>
      <c r="AI469" s="144">
        <v>0</v>
      </c>
      <c r="AJ469" s="144">
        <v>0</v>
      </c>
    </row>
    <row r="470" spans="1:36" s="11" customFormat="1" ht="16.350000000000001" customHeight="1">
      <c r="A470" s="309" t="s">
        <v>262</v>
      </c>
      <c r="B470" s="58" t="s">
        <v>300</v>
      </c>
      <c r="C470" s="58" t="s">
        <v>301</v>
      </c>
      <c r="D470" s="56">
        <f>'[6]마을별 용수수요량'!D470</f>
        <v>0</v>
      </c>
      <c r="E470" s="56">
        <f>'[6]마을별 용수수요량'!E470</f>
        <v>0</v>
      </c>
      <c r="F470" s="56"/>
      <c r="G470" s="56"/>
      <c r="H470" s="56">
        <v>37</v>
      </c>
      <c r="I470" s="56">
        <v>93</v>
      </c>
      <c r="J470" s="56">
        <f t="shared" si="590"/>
        <v>37</v>
      </c>
      <c r="K470" s="56">
        <f>K437-SUM(K438:K469)</f>
        <v>99</v>
      </c>
      <c r="L470" s="63" t="s">
        <v>804</v>
      </c>
      <c r="M470" s="63" t="s">
        <v>790</v>
      </c>
      <c r="N470" s="63" t="s">
        <v>790</v>
      </c>
      <c r="O470" s="278" t="s">
        <v>1406</v>
      </c>
      <c r="P470" s="64">
        <v>2025</v>
      </c>
      <c r="Q470" s="166" t="s">
        <v>808</v>
      </c>
      <c r="R470" s="166" t="str">
        <f t="shared" si="616"/>
        <v>소규모</v>
      </c>
      <c r="S470" s="166" t="s">
        <v>804</v>
      </c>
      <c r="T470" s="166" t="str">
        <f t="shared" si="616"/>
        <v>지방</v>
      </c>
      <c r="U470" s="166" t="str">
        <f t="shared" si="616"/>
        <v>지방</v>
      </c>
      <c r="V470" s="147">
        <f t="shared" si="617"/>
        <v>99</v>
      </c>
      <c r="W470" s="147">
        <f t="shared" si="618"/>
        <v>98</v>
      </c>
      <c r="X470" s="147">
        <f t="shared" si="619"/>
        <v>93</v>
      </c>
      <c r="Y470" s="147">
        <f t="shared" si="620"/>
        <v>93</v>
      </c>
      <c r="Z470" s="148">
        <f t="shared" si="621"/>
        <v>96</v>
      </c>
      <c r="AA470" s="149">
        <f t="shared" si="614"/>
        <v>99</v>
      </c>
      <c r="AB470" s="149">
        <f>AB437-SUM(AB438:AB469)</f>
        <v>98</v>
      </c>
      <c r="AC470" s="149">
        <f>AC437-SUM(AC438:AC469)</f>
        <v>93</v>
      </c>
      <c r="AD470" s="149">
        <f>AD437-SUM(AD438:AD469)</f>
        <v>93</v>
      </c>
      <c r="AE470" s="144">
        <f>AE437-SUM(AE438:AE469)</f>
        <v>96</v>
      </c>
      <c r="AF470" s="144">
        <v>0</v>
      </c>
      <c r="AG470" s="144">
        <v>0</v>
      </c>
      <c r="AH470" s="144">
        <v>0</v>
      </c>
      <c r="AI470" s="144">
        <v>0</v>
      </c>
      <c r="AJ470" s="144">
        <v>0</v>
      </c>
    </row>
    <row r="471" spans="1:36" s="13" customFormat="1" ht="16.350000000000001" customHeight="1">
      <c r="A471" s="305" t="s">
        <v>302</v>
      </c>
      <c r="B471" s="241" t="s">
        <v>79</v>
      </c>
      <c r="C471" s="242"/>
      <c r="D471" s="211">
        <f>SUM(D472:D495)</f>
        <v>0</v>
      </c>
      <c r="E471" s="211">
        <f>SUM(E472:E495)</f>
        <v>0</v>
      </c>
      <c r="F471" s="211"/>
      <c r="G471" s="211"/>
      <c r="H471" s="211">
        <f>SUM(H472:H495)</f>
        <v>640</v>
      </c>
      <c r="I471" s="211">
        <f>SUM(I472:I495)</f>
        <v>1260</v>
      </c>
      <c r="J471" s="211">
        <f t="shared" si="590"/>
        <v>640</v>
      </c>
      <c r="K471" s="211">
        <v>1266</v>
      </c>
      <c r="L471" s="212"/>
      <c r="M471" s="212"/>
      <c r="N471" s="212"/>
      <c r="O471" s="170"/>
      <c r="P471" s="212"/>
      <c r="Q471" s="213"/>
      <c r="R471" s="213"/>
      <c r="S471" s="213"/>
      <c r="T471" s="213"/>
      <c r="U471" s="213"/>
      <c r="V471" s="214">
        <f t="shared" si="617"/>
        <v>1266</v>
      </c>
      <c r="W471" s="214">
        <f t="shared" si="618"/>
        <v>1216</v>
      </c>
      <c r="X471" s="214">
        <f t="shared" si="619"/>
        <v>1212</v>
      </c>
      <c r="Y471" s="214">
        <f t="shared" si="620"/>
        <v>1208</v>
      </c>
      <c r="Z471" s="215">
        <f t="shared" si="621"/>
        <v>1199</v>
      </c>
      <c r="AA471" s="143">
        <f t="shared" si="614"/>
        <v>1266</v>
      </c>
      <c r="AB471" s="146">
        <f>VLOOKUP($A471,'[5]1.2.생잔모형산출결과'!$B$13:$H$36,3,FALSE)</f>
        <v>1216</v>
      </c>
      <c r="AC471" s="146">
        <f>VLOOKUP($A471,'[5]1.2.생잔모형산출결과'!$B$13:$H$36,4,FALSE)</f>
        <v>1212</v>
      </c>
      <c r="AD471" s="146">
        <f>VLOOKUP($A471,'[5]1.2.생잔모형산출결과'!$B$13:$H$36,5,FALSE)</f>
        <v>1208</v>
      </c>
      <c r="AE471" s="146">
        <f>VLOOKUP($A471,'[5]1.2.생잔모형산출결과'!$B$13:$H$36,6,FALSE)</f>
        <v>1199</v>
      </c>
      <c r="AF471" s="141">
        <f>SUM(AF472:AF495)</f>
        <v>0</v>
      </c>
      <c r="AG471" s="141">
        <f>SUM(AG472:AG495)</f>
        <v>0</v>
      </c>
      <c r="AH471" s="141">
        <f>SUM(AH472:AH495)</f>
        <v>0</v>
      </c>
      <c r="AI471" s="142">
        <f>SUM(AI472:AI495)</f>
        <v>0</v>
      </c>
      <c r="AJ471" s="142">
        <f>SUM(AJ472:AJ495)</f>
        <v>0</v>
      </c>
    </row>
    <row r="472" spans="1:36" s="11" customFormat="1" ht="16.350000000000001" customHeight="1">
      <c r="A472" s="308" t="s">
        <v>302</v>
      </c>
      <c r="B472" s="57" t="s">
        <v>744</v>
      </c>
      <c r="C472" s="57" t="s">
        <v>594</v>
      </c>
      <c r="D472" s="53">
        <f>'[6]마을별 용수수요량'!D472</f>
        <v>0</v>
      </c>
      <c r="E472" s="53">
        <f>'[6]마을별 용수수요량'!E472</f>
        <v>0</v>
      </c>
      <c r="F472" s="53"/>
      <c r="G472" s="53"/>
      <c r="H472" s="53">
        <v>23</v>
      </c>
      <c r="I472" s="53">
        <v>56</v>
      </c>
      <c r="J472" s="53">
        <f t="shared" si="590"/>
        <v>23</v>
      </c>
      <c r="K472" s="53">
        <f t="shared" ref="K472:K494" si="622">ROUND($K$471*I472/$I$471,0)</f>
        <v>56</v>
      </c>
      <c r="L472" s="54" t="str">
        <f>M472</f>
        <v>소규모</v>
      </c>
      <c r="M472" s="54" t="s">
        <v>808</v>
      </c>
      <c r="N472" s="54" t="s">
        <v>889</v>
      </c>
      <c r="O472" s="169"/>
      <c r="P472" s="55">
        <v>2015</v>
      </c>
      <c r="Q472" s="163" t="str">
        <f t="shared" ref="Q472:Q495" si="623">$L472</f>
        <v>소규모</v>
      </c>
      <c r="R472" s="163" t="str">
        <f t="shared" ref="R472:U472" si="624">Q472</f>
        <v>소규모</v>
      </c>
      <c r="S472" s="163" t="str">
        <f t="shared" si="624"/>
        <v>소규모</v>
      </c>
      <c r="T472" s="163" t="str">
        <f t="shared" si="624"/>
        <v>소규모</v>
      </c>
      <c r="U472" s="163" t="str">
        <f t="shared" si="624"/>
        <v>소규모</v>
      </c>
      <c r="V472" s="135">
        <f t="shared" si="617"/>
        <v>56</v>
      </c>
      <c r="W472" s="135">
        <f t="shared" si="618"/>
        <v>54</v>
      </c>
      <c r="X472" s="135">
        <f t="shared" si="619"/>
        <v>54</v>
      </c>
      <c r="Y472" s="135">
        <f t="shared" si="620"/>
        <v>53</v>
      </c>
      <c r="Z472" s="136">
        <f t="shared" si="621"/>
        <v>53</v>
      </c>
      <c r="AA472" s="144">
        <f t="shared" si="614"/>
        <v>56</v>
      </c>
      <c r="AB472" s="145">
        <f t="shared" ref="AB472:AE494" si="625">ROUND(AB$471*$AA472/$AA$471,0)</f>
        <v>54</v>
      </c>
      <c r="AC472" s="145">
        <f t="shared" si="625"/>
        <v>54</v>
      </c>
      <c r="AD472" s="145">
        <f t="shared" si="625"/>
        <v>53</v>
      </c>
      <c r="AE472" s="144">
        <f t="shared" si="625"/>
        <v>53</v>
      </c>
      <c r="AF472" s="144">
        <v>0</v>
      </c>
      <c r="AG472" s="144">
        <v>0</v>
      </c>
      <c r="AH472" s="144">
        <v>0</v>
      </c>
      <c r="AI472" s="144">
        <v>0</v>
      </c>
      <c r="AJ472" s="144">
        <v>0</v>
      </c>
    </row>
    <row r="473" spans="1:36" s="11" customFormat="1" ht="16.350000000000001" customHeight="1">
      <c r="A473" s="308" t="s">
        <v>302</v>
      </c>
      <c r="B473" s="247" t="s">
        <v>595</v>
      </c>
      <c r="C473" s="57" t="s">
        <v>890</v>
      </c>
      <c r="D473" s="53">
        <f>'[6]마을별 용수수요량'!D473</f>
        <v>0</v>
      </c>
      <c r="E473" s="53">
        <f>'[6]마을별 용수수요량'!E473</f>
        <v>0</v>
      </c>
      <c r="F473" s="53"/>
      <c r="G473" s="53"/>
      <c r="H473" s="53">
        <v>31</v>
      </c>
      <c r="I473" s="53">
        <v>67</v>
      </c>
      <c r="J473" s="53">
        <f t="shared" si="590"/>
        <v>31</v>
      </c>
      <c r="K473" s="53">
        <f t="shared" si="622"/>
        <v>67</v>
      </c>
      <c r="L473" s="54" t="str">
        <f t="shared" ref="L473:L495" si="626">M473</f>
        <v>소규모</v>
      </c>
      <c r="M473" s="54" t="s">
        <v>808</v>
      </c>
      <c r="N473" s="54" t="s">
        <v>891</v>
      </c>
      <c r="O473" s="169"/>
      <c r="P473" s="55">
        <v>2015</v>
      </c>
      <c r="Q473" s="163" t="str">
        <f t="shared" si="623"/>
        <v>소규모</v>
      </c>
      <c r="R473" s="163" t="str">
        <f t="shared" ref="R473:U473" si="627">Q473</f>
        <v>소규모</v>
      </c>
      <c r="S473" s="163" t="str">
        <f t="shared" si="627"/>
        <v>소규모</v>
      </c>
      <c r="T473" s="163" t="str">
        <f t="shared" si="627"/>
        <v>소규모</v>
      </c>
      <c r="U473" s="163" t="str">
        <f t="shared" si="627"/>
        <v>소규모</v>
      </c>
      <c r="V473" s="135">
        <f t="shared" si="617"/>
        <v>67</v>
      </c>
      <c r="W473" s="135">
        <f t="shared" si="618"/>
        <v>64</v>
      </c>
      <c r="X473" s="135">
        <f t="shared" si="619"/>
        <v>64</v>
      </c>
      <c r="Y473" s="135">
        <f t="shared" si="620"/>
        <v>64</v>
      </c>
      <c r="Z473" s="136">
        <f t="shared" si="621"/>
        <v>63</v>
      </c>
      <c r="AA473" s="144">
        <f t="shared" si="614"/>
        <v>67</v>
      </c>
      <c r="AB473" s="145">
        <f t="shared" si="625"/>
        <v>64</v>
      </c>
      <c r="AC473" s="145">
        <f t="shared" si="625"/>
        <v>64</v>
      </c>
      <c r="AD473" s="145">
        <f t="shared" si="625"/>
        <v>64</v>
      </c>
      <c r="AE473" s="144">
        <f t="shared" si="625"/>
        <v>63</v>
      </c>
      <c r="AF473" s="144">
        <v>0</v>
      </c>
      <c r="AG473" s="144">
        <v>0</v>
      </c>
      <c r="AH473" s="144">
        <v>0</v>
      </c>
      <c r="AI473" s="144">
        <v>0</v>
      </c>
      <c r="AJ473" s="144">
        <v>0</v>
      </c>
    </row>
    <row r="474" spans="1:36" s="11" customFormat="1" ht="16.350000000000001" customHeight="1">
      <c r="A474" s="308" t="s">
        <v>302</v>
      </c>
      <c r="B474" s="333"/>
      <c r="C474" s="57" t="s">
        <v>596</v>
      </c>
      <c r="D474" s="53">
        <f>'[6]마을별 용수수요량'!D474</f>
        <v>0</v>
      </c>
      <c r="E474" s="53">
        <f>'[6]마을별 용수수요량'!E474</f>
        <v>0</v>
      </c>
      <c r="F474" s="53"/>
      <c r="G474" s="53"/>
      <c r="H474" s="53">
        <v>21</v>
      </c>
      <c r="I474" s="53">
        <v>46</v>
      </c>
      <c r="J474" s="53">
        <f t="shared" si="590"/>
        <v>21</v>
      </c>
      <c r="K474" s="53">
        <f t="shared" si="622"/>
        <v>46</v>
      </c>
      <c r="L474" s="54" t="str">
        <f t="shared" si="626"/>
        <v>소규모</v>
      </c>
      <c r="M474" s="54" t="s">
        <v>808</v>
      </c>
      <c r="N474" s="54" t="s">
        <v>892</v>
      </c>
      <c r="O474" s="169"/>
      <c r="P474" s="55">
        <v>2015</v>
      </c>
      <c r="Q474" s="163" t="str">
        <f t="shared" si="623"/>
        <v>소규모</v>
      </c>
      <c r="R474" s="163" t="str">
        <f t="shared" ref="R474:U474" si="628">Q474</f>
        <v>소규모</v>
      </c>
      <c r="S474" s="163" t="str">
        <f t="shared" si="628"/>
        <v>소규모</v>
      </c>
      <c r="T474" s="163" t="str">
        <f t="shared" si="628"/>
        <v>소규모</v>
      </c>
      <c r="U474" s="163" t="str">
        <f t="shared" si="628"/>
        <v>소규모</v>
      </c>
      <c r="V474" s="135">
        <f t="shared" si="617"/>
        <v>46</v>
      </c>
      <c r="W474" s="135">
        <f t="shared" si="618"/>
        <v>44</v>
      </c>
      <c r="X474" s="135">
        <f t="shared" si="619"/>
        <v>44</v>
      </c>
      <c r="Y474" s="135">
        <f t="shared" si="620"/>
        <v>44</v>
      </c>
      <c r="Z474" s="136">
        <f t="shared" si="621"/>
        <v>44</v>
      </c>
      <c r="AA474" s="144">
        <f t="shared" si="614"/>
        <v>46</v>
      </c>
      <c r="AB474" s="145">
        <f t="shared" si="625"/>
        <v>44</v>
      </c>
      <c r="AC474" s="145">
        <f t="shared" si="625"/>
        <v>44</v>
      </c>
      <c r="AD474" s="145">
        <f t="shared" si="625"/>
        <v>44</v>
      </c>
      <c r="AE474" s="144">
        <f t="shared" si="625"/>
        <v>44</v>
      </c>
      <c r="AF474" s="144">
        <v>0</v>
      </c>
      <c r="AG474" s="144">
        <v>0</v>
      </c>
      <c r="AH474" s="144">
        <v>0</v>
      </c>
      <c r="AI474" s="144">
        <v>0</v>
      </c>
      <c r="AJ474" s="144">
        <v>0</v>
      </c>
    </row>
    <row r="475" spans="1:36" s="11" customFormat="1" ht="16.350000000000001" customHeight="1">
      <c r="A475" s="308" t="s">
        <v>302</v>
      </c>
      <c r="B475" s="247" t="s">
        <v>597</v>
      </c>
      <c r="C475" s="57" t="s">
        <v>598</v>
      </c>
      <c r="D475" s="53">
        <f>'[6]마을별 용수수요량'!D475</f>
        <v>0</v>
      </c>
      <c r="E475" s="53">
        <f>'[6]마을별 용수수요량'!E475</f>
        <v>0</v>
      </c>
      <c r="F475" s="53"/>
      <c r="G475" s="53"/>
      <c r="H475" s="53">
        <v>35</v>
      </c>
      <c r="I475" s="53">
        <v>59</v>
      </c>
      <c r="J475" s="53">
        <f t="shared" si="590"/>
        <v>35</v>
      </c>
      <c r="K475" s="53">
        <f t="shared" si="622"/>
        <v>59</v>
      </c>
      <c r="L475" s="54" t="str">
        <f t="shared" si="626"/>
        <v>미급수</v>
      </c>
      <c r="M475" s="54" t="s">
        <v>754</v>
      </c>
      <c r="N475" s="54" t="s">
        <v>754</v>
      </c>
      <c r="O475" s="169"/>
      <c r="P475" s="55"/>
      <c r="Q475" s="163" t="str">
        <f t="shared" si="623"/>
        <v>미급수</v>
      </c>
      <c r="R475" s="163" t="str">
        <f t="shared" ref="R475:U475" si="629">Q475</f>
        <v>미급수</v>
      </c>
      <c r="S475" s="163" t="str">
        <f t="shared" si="629"/>
        <v>미급수</v>
      </c>
      <c r="T475" s="163" t="str">
        <f t="shared" si="629"/>
        <v>미급수</v>
      </c>
      <c r="U475" s="163" t="str">
        <f t="shared" si="629"/>
        <v>미급수</v>
      </c>
      <c r="V475" s="135">
        <f t="shared" si="617"/>
        <v>59</v>
      </c>
      <c r="W475" s="135">
        <f t="shared" si="618"/>
        <v>57</v>
      </c>
      <c r="X475" s="135">
        <f t="shared" si="619"/>
        <v>56</v>
      </c>
      <c r="Y475" s="135">
        <f t="shared" si="620"/>
        <v>56</v>
      </c>
      <c r="Z475" s="136">
        <f t="shared" si="621"/>
        <v>56</v>
      </c>
      <c r="AA475" s="144">
        <f t="shared" si="614"/>
        <v>59</v>
      </c>
      <c r="AB475" s="145">
        <f t="shared" si="625"/>
        <v>57</v>
      </c>
      <c r="AC475" s="145">
        <f t="shared" si="625"/>
        <v>56</v>
      </c>
      <c r="AD475" s="145">
        <f t="shared" si="625"/>
        <v>56</v>
      </c>
      <c r="AE475" s="144">
        <f t="shared" si="625"/>
        <v>56</v>
      </c>
      <c r="AF475" s="144">
        <v>0</v>
      </c>
      <c r="AG475" s="144">
        <v>0</v>
      </c>
      <c r="AH475" s="144">
        <v>0</v>
      </c>
      <c r="AI475" s="144">
        <v>0</v>
      </c>
      <c r="AJ475" s="144">
        <v>0</v>
      </c>
    </row>
    <row r="476" spans="1:36" s="11" customFormat="1" ht="16.350000000000001" customHeight="1">
      <c r="A476" s="308" t="s">
        <v>302</v>
      </c>
      <c r="B476" s="333"/>
      <c r="C476" s="57" t="s">
        <v>599</v>
      </c>
      <c r="D476" s="53">
        <f>'[6]마을별 용수수요량'!D476</f>
        <v>0</v>
      </c>
      <c r="E476" s="53">
        <f>'[6]마을별 용수수요량'!E476</f>
        <v>0</v>
      </c>
      <c r="F476" s="53"/>
      <c r="G476" s="53"/>
      <c r="H476" s="53">
        <v>26</v>
      </c>
      <c r="I476" s="53">
        <v>39</v>
      </c>
      <c r="J476" s="53">
        <f t="shared" si="590"/>
        <v>26</v>
      </c>
      <c r="K476" s="53">
        <f t="shared" si="622"/>
        <v>39</v>
      </c>
      <c r="L476" s="54" t="str">
        <f t="shared" si="626"/>
        <v>미급수</v>
      </c>
      <c r="M476" s="54" t="s">
        <v>754</v>
      </c>
      <c r="N476" s="54" t="s">
        <v>754</v>
      </c>
      <c r="O476" s="169"/>
      <c r="P476" s="55"/>
      <c r="Q476" s="163" t="str">
        <f t="shared" si="623"/>
        <v>미급수</v>
      </c>
      <c r="R476" s="163" t="str">
        <f t="shared" ref="R476:U476" si="630">Q476</f>
        <v>미급수</v>
      </c>
      <c r="S476" s="163" t="str">
        <f t="shared" si="630"/>
        <v>미급수</v>
      </c>
      <c r="T476" s="163" t="str">
        <f t="shared" si="630"/>
        <v>미급수</v>
      </c>
      <c r="U476" s="163" t="str">
        <f t="shared" si="630"/>
        <v>미급수</v>
      </c>
      <c r="V476" s="135">
        <f t="shared" si="617"/>
        <v>39</v>
      </c>
      <c r="W476" s="135">
        <f t="shared" si="618"/>
        <v>37</v>
      </c>
      <c r="X476" s="135">
        <f t="shared" si="619"/>
        <v>37</v>
      </c>
      <c r="Y476" s="135">
        <f t="shared" si="620"/>
        <v>37</v>
      </c>
      <c r="Z476" s="136">
        <f t="shared" si="621"/>
        <v>37</v>
      </c>
      <c r="AA476" s="144">
        <f t="shared" si="614"/>
        <v>39</v>
      </c>
      <c r="AB476" s="145">
        <f t="shared" si="625"/>
        <v>37</v>
      </c>
      <c r="AC476" s="145">
        <f t="shared" si="625"/>
        <v>37</v>
      </c>
      <c r="AD476" s="145">
        <f t="shared" si="625"/>
        <v>37</v>
      </c>
      <c r="AE476" s="144">
        <f t="shared" si="625"/>
        <v>37</v>
      </c>
      <c r="AF476" s="144">
        <v>0</v>
      </c>
      <c r="AG476" s="144">
        <v>0</v>
      </c>
      <c r="AH476" s="144">
        <v>0</v>
      </c>
      <c r="AI476" s="144">
        <v>0</v>
      </c>
      <c r="AJ476" s="144">
        <v>0</v>
      </c>
    </row>
    <row r="477" spans="1:36" s="11" customFormat="1" ht="16.350000000000001" customHeight="1">
      <c r="A477" s="308" t="s">
        <v>302</v>
      </c>
      <c r="B477" s="57" t="s">
        <v>600</v>
      </c>
      <c r="C477" s="57" t="s">
        <v>912</v>
      </c>
      <c r="D477" s="53">
        <f>'[6]마을별 용수수요량'!D477</f>
        <v>0</v>
      </c>
      <c r="E477" s="53">
        <f>'[6]마을별 용수수요량'!E477</f>
        <v>0</v>
      </c>
      <c r="F477" s="53"/>
      <c r="G477" s="53"/>
      <c r="H477" s="53">
        <v>49</v>
      </c>
      <c r="I477" s="53">
        <v>85</v>
      </c>
      <c r="J477" s="53">
        <f t="shared" si="590"/>
        <v>49</v>
      </c>
      <c r="K477" s="53">
        <f t="shared" si="622"/>
        <v>85</v>
      </c>
      <c r="L477" s="54" t="str">
        <f t="shared" si="626"/>
        <v>미급수</v>
      </c>
      <c r="M477" s="54" t="s">
        <v>754</v>
      </c>
      <c r="N477" s="54" t="s">
        <v>754</v>
      </c>
      <c r="O477" s="169"/>
      <c r="P477" s="55"/>
      <c r="Q477" s="163" t="str">
        <f t="shared" si="623"/>
        <v>미급수</v>
      </c>
      <c r="R477" s="163" t="str">
        <f t="shared" ref="R477:U477" si="631">Q477</f>
        <v>미급수</v>
      </c>
      <c r="S477" s="163" t="str">
        <f t="shared" si="631"/>
        <v>미급수</v>
      </c>
      <c r="T477" s="163" t="str">
        <f t="shared" si="631"/>
        <v>미급수</v>
      </c>
      <c r="U477" s="163" t="str">
        <f t="shared" si="631"/>
        <v>미급수</v>
      </c>
      <c r="V477" s="135">
        <f t="shared" si="617"/>
        <v>85</v>
      </c>
      <c r="W477" s="135">
        <f t="shared" si="618"/>
        <v>82</v>
      </c>
      <c r="X477" s="135">
        <f t="shared" si="619"/>
        <v>81</v>
      </c>
      <c r="Y477" s="135">
        <f t="shared" si="620"/>
        <v>81</v>
      </c>
      <c r="Z477" s="136">
        <f t="shared" si="621"/>
        <v>81</v>
      </c>
      <c r="AA477" s="144">
        <f t="shared" si="614"/>
        <v>85</v>
      </c>
      <c r="AB477" s="145">
        <f t="shared" si="625"/>
        <v>82</v>
      </c>
      <c r="AC477" s="145">
        <f t="shared" si="625"/>
        <v>81</v>
      </c>
      <c r="AD477" s="145">
        <f t="shared" si="625"/>
        <v>81</v>
      </c>
      <c r="AE477" s="144">
        <f t="shared" si="625"/>
        <v>81</v>
      </c>
      <c r="AF477" s="144">
        <v>0</v>
      </c>
      <c r="AG477" s="144">
        <v>0</v>
      </c>
      <c r="AH477" s="144">
        <v>0</v>
      </c>
      <c r="AI477" s="144">
        <v>0</v>
      </c>
      <c r="AJ477" s="144">
        <v>0</v>
      </c>
    </row>
    <row r="478" spans="1:36" s="11" customFormat="1" ht="16.350000000000001" customHeight="1">
      <c r="A478" s="308" t="s">
        <v>302</v>
      </c>
      <c r="B478" s="247" t="s">
        <v>602</v>
      </c>
      <c r="C478" s="57" t="s">
        <v>894</v>
      </c>
      <c r="D478" s="53">
        <f>'[6]마을별 용수수요량'!D478</f>
        <v>0</v>
      </c>
      <c r="E478" s="53">
        <f>'[6]마을별 용수수요량'!E478</f>
        <v>0</v>
      </c>
      <c r="F478" s="53"/>
      <c r="G478" s="53"/>
      <c r="H478" s="53">
        <v>17</v>
      </c>
      <c r="I478" s="53">
        <v>25</v>
      </c>
      <c r="J478" s="53">
        <f t="shared" si="590"/>
        <v>17</v>
      </c>
      <c r="K478" s="53">
        <f t="shared" si="622"/>
        <v>25</v>
      </c>
      <c r="L478" s="54" t="str">
        <f t="shared" si="626"/>
        <v>소규모</v>
      </c>
      <c r="M478" s="54" t="s">
        <v>808</v>
      </c>
      <c r="N478" s="57" t="s">
        <v>894</v>
      </c>
      <c r="O478" s="172"/>
      <c r="P478" s="55">
        <v>2015</v>
      </c>
      <c r="Q478" s="163" t="str">
        <f t="shared" si="623"/>
        <v>소규모</v>
      </c>
      <c r="R478" s="163" t="str">
        <f t="shared" ref="R478:U478" si="632">Q478</f>
        <v>소규모</v>
      </c>
      <c r="S478" s="163" t="str">
        <f t="shared" si="632"/>
        <v>소규모</v>
      </c>
      <c r="T478" s="163" t="str">
        <f t="shared" si="632"/>
        <v>소규모</v>
      </c>
      <c r="U478" s="163" t="str">
        <f t="shared" si="632"/>
        <v>소규모</v>
      </c>
      <c r="V478" s="135">
        <f t="shared" si="617"/>
        <v>25</v>
      </c>
      <c r="W478" s="135">
        <f t="shared" si="618"/>
        <v>24</v>
      </c>
      <c r="X478" s="135">
        <f t="shared" si="619"/>
        <v>24</v>
      </c>
      <c r="Y478" s="135">
        <f t="shared" si="620"/>
        <v>24</v>
      </c>
      <c r="Z478" s="136">
        <f t="shared" si="621"/>
        <v>24</v>
      </c>
      <c r="AA478" s="144">
        <f t="shared" si="614"/>
        <v>25</v>
      </c>
      <c r="AB478" s="145">
        <f t="shared" si="625"/>
        <v>24</v>
      </c>
      <c r="AC478" s="145">
        <f t="shared" si="625"/>
        <v>24</v>
      </c>
      <c r="AD478" s="145">
        <f t="shared" si="625"/>
        <v>24</v>
      </c>
      <c r="AE478" s="144">
        <f t="shared" si="625"/>
        <v>24</v>
      </c>
      <c r="AF478" s="144">
        <v>0</v>
      </c>
      <c r="AG478" s="144">
        <v>0</v>
      </c>
      <c r="AH478" s="144">
        <v>0</v>
      </c>
      <c r="AI478" s="144">
        <v>0</v>
      </c>
      <c r="AJ478" s="144">
        <v>0</v>
      </c>
    </row>
    <row r="479" spans="1:36" s="11" customFormat="1" ht="16.350000000000001" customHeight="1">
      <c r="A479" s="308" t="s">
        <v>302</v>
      </c>
      <c r="B479" s="334"/>
      <c r="C479" s="57" t="s">
        <v>603</v>
      </c>
      <c r="D479" s="53">
        <f>'[6]마을별 용수수요량'!D479</f>
        <v>0</v>
      </c>
      <c r="E479" s="53">
        <f>'[6]마을별 용수수요량'!E479</f>
        <v>0</v>
      </c>
      <c r="F479" s="53"/>
      <c r="G479" s="53"/>
      <c r="H479" s="53">
        <v>52</v>
      </c>
      <c r="I479" s="53">
        <v>157</v>
      </c>
      <c r="J479" s="53">
        <f t="shared" si="590"/>
        <v>52</v>
      </c>
      <c r="K479" s="53">
        <f t="shared" si="622"/>
        <v>158</v>
      </c>
      <c r="L479" s="54" t="str">
        <f t="shared" si="626"/>
        <v>마을</v>
      </c>
      <c r="M479" s="54" t="s">
        <v>807</v>
      </c>
      <c r="N479" s="54" t="s">
        <v>895</v>
      </c>
      <c r="O479" s="169"/>
      <c r="P479" s="55">
        <v>2015</v>
      </c>
      <c r="Q479" s="163" t="str">
        <f t="shared" si="623"/>
        <v>마을</v>
      </c>
      <c r="R479" s="163" t="str">
        <f t="shared" ref="R479:U479" si="633">Q479</f>
        <v>마을</v>
      </c>
      <c r="S479" s="163" t="str">
        <f t="shared" si="633"/>
        <v>마을</v>
      </c>
      <c r="T479" s="163" t="str">
        <f t="shared" si="633"/>
        <v>마을</v>
      </c>
      <c r="U479" s="163" t="str">
        <f t="shared" si="633"/>
        <v>마을</v>
      </c>
      <c r="V479" s="135">
        <f t="shared" si="617"/>
        <v>158</v>
      </c>
      <c r="W479" s="135">
        <f t="shared" si="618"/>
        <v>152</v>
      </c>
      <c r="X479" s="135">
        <f t="shared" si="619"/>
        <v>151</v>
      </c>
      <c r="Y479" s="135">
        <f t="shared" si="620"/>
        <v>151</v>
      </c>
      <c r="Z479" s="136">
        <f t="shared" si="621"/>
        <v>150</v>
      </c>
      <c r="AA479" s="144">
        <f t="shared" si="614"/>
        <v>158</v>
      </c>
      <c r="AB479" s="145">
        <f t="shared" si="625"/>
        <v>152</v>
      </c>
      <c r="AC479" s="145">
        <f t="shared" si="625"/>
        <v>151</v>
      </c>
      <c r="AD479" s="145">
        <f t="shared" si="625"/>
        <v>151</v>
      </c>
      <c r="AE479" s="144">
        <f t="shared" si="625"/>
        <v>150</v>
      </c>
      <c r="AF479" s="144">
        <v>0</v>
      </c>
      <c r="AG479" s="144">
        <v>0</v>
      </c>
      <c r="AH479" s="144">
        <v>0</v>
      </c>
      <c r="AI479" s="144">
        <v>0</v>
      </c>
      <c r="AJ479" s="144">
        <v>0</v>
      </c>
    </row>
    <row r="480" spans="1:36" s="11" customFormat="1" ht="16.350000000000001" customHeight="1">
      <c r="A480" s="308" t="s">
        <v>302</v>
      </c>
      <c r="B480" s="333"/>
      <c r="C480" s="57" t="s">
        <v>896</v>
      </c>
      <c r="D480" s="53">
        <f>'[6]마을별 용수수요량'!D480</f>
        <v>0</v>
      </c>
      <c r="E480" s="53">
        <f>'[6]마을별 용수수요량'!E480</f>
        <v>0</v>
      </c>
      <c r="F480" s="53"/>
      <c r="G480" s="53"/>
      <c r="H480" s="53">
        <v>33</v>
      </c>
      <c r="I480" s="53">
        <v>69</v>
      </c>
      <c r="J480" s="53">
        <f t="shared" si="590"/>
        <v>33</v>
      </c>
      <c r="K480" s="53">
        <f t="shared" si="622"/>
        <v>69</v>
      </c>
      <c r="L480" s="54" t="str">
        <f t="shared" si="626"/>
        <v>소규모</v>
      </c>
      <c r="M480" s="54" t="s">
        <v>808</v>
      </c>
      <c r="N480" s="54" t="s">
        <v>897</v>
      </c>
      <c r="O480" s="169"/>
      <c r="P480" s="55">
        <v>2015</v>
      </c>
      <c r="Q480" s="163" t="str">
        <f t="shared" si="623"/>
        <v>소규모</v>
      </c>
      <c r="R480" s="163" t="str">
        <f t="shared" ref="R480:U480" si="634">Q480</f>
        <v>소규모</v>
      </c>
      <c r="S480" s="163" t="str">
        <f t="shared" si="634"/>
        <v>소규모</v>
      </c>
      <c r="T480" s="163" t="str">
        <f t="shared" si="634"/>
        <v>소규모</v>
      </c>
      <c r="U480" s="163" t="str">
        <f t="shared" si="634"/>
        <v>소규모</v>
      </c>
      <c r="V480" s="135">
        <f t="shared" si="617"/>
        <v>69</v>
      </c>
      <c r="W480" s="135">
        <f t="shared" si="618"/>
        <v>66</v>
      </c>
      <c r="X480" s="135">
        <f t="shared" si="619"/>
        <v>66</v>
      </c>
      <c r="Y480" s="135">
        <f t="shared" si="620"/>
        <v>66</v>
      </c>
      <c r="Z480" s="136">
        <f t="shared" si="621"/>
        <v>65</v>
      </c>
      <c r="AA480" s="144">
        <f t="shared" si="614"/>
        <v>69</v>
      </c>
      <c r="AB480" s="145">
        <f t="shared" si="625"/>
        <v>66</v>
      </c>
      <c r="AC480" s="145">
        <f t="shared" si="625"/>
        <v>66</v>
      </c>
      <c r="AD480" s="145">
        <f t="shared" si="625"/>
        <v>66</v>
      </c>
      <c r="AE480" s="144">
        <f t="shared" si="625"/>
        <v>65</v>
      </c>
      <c r="AF480" s="144">
        <v>0</v>
      </c>
      <c r="AG480" s="144">
        <v>0</v>
      </c>
      <c r="AH480" s="144">
        <v>0</v>
      </c>
      <c r="AI480" s="144">
        <v>0</v>
      </c>
      <c r="AJ480" s="144">
        <v>0</v>
      </c>
    </row>
    <row r="481" spans="1:36" s="11" customFormat="1" ht="16.350000000000001" customHeight="1">
      <c r="A481" s="308" t="s">
        <v>302</v>
      </c>
      <c r="B481" s="57" t="s">
        <v>604</v>
      </c>
      <c r="C481" s="57" t="s">
        <v>605</v>
      </c>
      <c r="D481" s="53">
        <f>'[6]마을별 용수수요량'!D481</f>
        <v>0</v>
      </c>
      <c r="E481" s="53">
        <f>'[6]마을별 용수수요량'!E481</f>
        <v>0</v>
      </c>
      <c r="F481" s="53"/>
      <c r="G481" s="53"/>
      <c r="H481" s="53">
        <v>43</v>
      </c>
      <c r="I481" s="53">
        <v>87</v>
      </c>
      <c r="J481" s="53">
        <f t="shared" si="590"/>
        <v>43</v>
      </c>
      <c r="K481" s="53">
        <f t="shared" si="622"/>
        <v>87</v>
      </c>
      <c r="L481" s="54" t="str">
        <f t="shared" si="626"/>
        <v>소규모</v>
      </c>
      <c r="M481" s="54" t="s">
        <v>808</v>
      </c>
      <c r="N481" s="54" t="s">
        <v>898</v>
      </c>
      <c r="O481" s="169"/>
      <c r="P481" s="55">
        <v>2015</v>
      </c>
      <c r="Q481" s="163" t="str">
        <f t="shared" si="623"/>
        <v>소규모</v>
      </c>
      <c r="R481" s="163" t="str">
        <f t="shared" ref="R481:U481" si="635">Q481</f>
        <v>소규모</v>
      </c>
      <c r="S481" s="163" t="str">
        <f t="shared" si="635"/>
        <v>소규모</v>
      </c>
      <c r="T481" s="163" t="str">
        <f t="shared" si="635"/>
        <v>소규모</v>
      </c>
      <c r="U481" s="163" t="str">
        <f t="shared" si="635"/>
        <v>소규모</v>
      </c>
      <c r="V481" s="135">
        <f t="shared" si="617"/>
        <v>87</v>
      </c>
      <c r="W481" s="135">
        <f t="shared" si="618"/>
        <v>84</v>
      </c>
      <c r="X481" s="135">
        <f t="shared" si="619"/>
        <v>83</v>
      </c>
      <c r="Y481" s="135">
        <f t="shared" si="620"/>
        <v>83</v>
      </c>
      <c r="Z481" s="136">
        <f t="shared" si="621"/>
        <v>82</v>
      </c>
      <c r="AA481" s="144">
        <f t="shared" si="614"/>
        <v>87</v>
      </c>
      <c r="AB481" s="145">
        <f t="shared" si="625"/>
        <v>84</v>
      </c>
      <c r="AC481" s="145">
        <f t="shared" si="625"/>
        <v>83</v>
      </c>
      <c r="AD481" s="145">
        <f t="shared" si="625"/>
        <v>83</v>
      </c>
      <c r="AE481" s="144">
        <f t="shared" si="625"/>
        <v>82</v>
      </c>
      <c r="AF481" s="144">
        <v>0</v>
      </c>
      <c r="AG481" s="144">
        <v>0</v>
      </c>
      <c r="AH481" s="144">
        <v>0</v>
      </c>
      <c r="AI481" s="144">
        <v>0</v>
      </c>
      <c r="AJ481" s="144">
        <v>0</v>
      </c>
    </row>
    <row r="482" spans="1:36" s="11" customFormat="1" ht="16.350000000000001" customHeight="1">
      <c r="A482" s="308" t="s">
        <v>302</v>
      </c>
      <c r="B482" s="57" t="s">
        <v>606</v>
      </c>
      <c r="C482" s="57" t="s">
        <v>607</v>
      </c>
      <c r="D482" s="53">
        <f>'[6]마을별 용수수요량'!D482</f>
        <v>0</v>
      </c>
      <c r="E482" s="53">
        <f>'[6]마을별 용수수요량'!E482</f>
        <v>0</v>
      </c>
      <c r="F482" s="53"/>
      <c r="G482" s="53"/>
      <c r="H482" s="53">
        <v>85</v>
      </c>
      <c r="I482" s="53">
        <v>133</v>
      </c>
      <c r="J482" s="53">
        <f t="shared" si="590"/>
        <v>85</v>
      </c>
      <c r="K482" s="53">
        <f t="shared" si="622"/>
        <v>134</v>
      </c>
      <c r="L482" s="54" t="str">
        <f t="shared" si="626"/>
        <v>마을</v>
      </c>
      <c r="M482" s="54" t="s">
        <v>807</v>
      </c>
      <c r="N482" s="54" t="s">
        <v>899</v>
      </c>
      <c r="O482" s="169"/>
      <c r="P482" s="55">
        <v>2015</v>
      </c>
      <c r="Q482" s="163" t="str">
        <f t="shared" si="623"/>
        <v>마을</v>
      </c>
      <c r="R482" s="163" t="str">
        <f t="shared" ref="R482:U482" si="636">Q482</f>
        <v>마을</v>
      </c>
      <c r="S482" s="163" t="str">
        <f t="shared" si="636"/>
        <v>마을</v>
      </c>
      <c r="T482" s="163" t="str">
        <f t="shared" si="636"/>
        <v>마을</v>
      </c>
      <c r="U482" s="163" t="str">
        <f t="shared" si="636"/>
        <v>마을</v>
      </c>
      <c r="V482" s="135">
        <f t="shared" si="617"/>
        <v>134</v>
      </c>
      <c r="W482" s="135">
        <f t="shared" si="618"/>
        <v>129</v>
      </c>
      <c r="X482" s="135">
        <f t="shared" si="619"/>
        <v>128</v>
      </c>
      <c r="Y482" s="135">
        <f t="shared" si="620"/>
        <v>128</v>
      </c>
      <c r="Z482" s="136">
        <f t="shared" si="621"/>
        <v>127</v>
      </c>
      <c r="AA482" s="144">
        <f t="shared" si="614"/>
        <v>134</v>
      </c>
      <c r="AB482" s="145">
        <f t="shared" si="625"/>
        <v>129</v>
      </c>
      <c r="AC482" s="145">
        <f t="shared" si="625"/>
        <v>128</v>
      </c>
      <c r="AD482" s="145">
        <f t="shared" si="625"/>
        <v>128</v>
      </c>
      <c r="AE482" s="144">
        <f t="shared" si="625"/>
        <v>127</v>
      </c>
      <c r="AF482" s="144">
        <v>0</v>
      </c>
      <c r="AG482" s="144">
        <v>0</v>
      </c>
      <c r="AH482" s="144">
        <v>0</v>
      </c>
      <c r="AI482" s="144">
        <v>0</v>
      </c>
      <c r="AJ482" s="144">
        <v>0</v>
      </c>
    </row>
    <row r="483" spans="1:36" s="11" customFormat="1" ht="16.350000000000001" customHeight="1">
      <c r="A483" s="308" t="s">
        <v>302</v>
      </c>
      <c r="B483" s="247" t="s">
        <v>608</v>
      </c>
      <c r="C483" s="57" t="s">
        <v>609</v>
      </c>
      <c r="D483" s="53">
        <f>'[6]마을별 용수수요량'!D483</f>
        <v>0</v>
      </c>
      <c r="E483" s="53">
        <f>'[6]마을별 용수수요량'!E483</f>
        <v>0</v>
      </c>
      <c r="F483" s="53"/>
      <c r="G483" s="53"/>
      <c r="H483" s="53">
        <v>11</v>
      </c>
      <c r="I483" s="53">
        <v>22</v>
      </c>
      <c r="J483" s="53">
        <f t="shared" si="590"/>
        <v>11</v>
      </c>
      <c r="K483" s="53">
        <f t="shared" si="622"/>
        <v>22</v>
      </c>
      <c r="L483" s="54" t="str">
        <f t="shared" si="626"/>
        <v>소규모</v>
      </c>
      <c r="M483" s="54" t="s">
        <v>808</v>
      </c>
      <c r="N483" s="54" t="s">
        <v>900</v>
      </c>
      <c r="O483" s="169"/>
      <c r="P483" s="55">
        <v>2015</v>
      </c>
      <c r="Q483" s="163" t="str">
        <f t="shared" si="623"/>
        <v>소규모</v>
      </c>
      <c r="R483" s="163" t="str">
        <f t="shared" ref="R483:U483" si="637">Q483</f>
        <v>소규모</v>
      </c>
      <c r="S483" s="163" t="str">
        <f t="shared" si="637"/>
        <v>소규모</v>
      </c>
      <c r="T483" s="163" t="str">
        <f t="shared" si="637"/>
        <v>소규모</v>
      </c>
      <c r="U483" s="163" t="str">
        <f t="shared" si="637"/>
        <v>소규모</v>
      </c>
      <c r="V483" s="135">
        <f t="shared" si="617"/>
        <v>22</v>
      </c>
      <c r="W483" s="135">
        <f t="shared" si="618"/>
        <v>21</v>
      </c>
      <c r="X483" s="135">
        <f t="shared" si="619"/>
        <v>21</v>
      </c>
      <c r="Y483" s="135">
        <f t="shared" si="620"/>
        <v>21</v>
      </c>
      <c r="Z483" s="136">
        <f t="shared" si="621"/>
        <v>21</v>
      </c>
      <c r="AA483" s="144">
        <f t="shared" si="614"/>
        <v>22</v>
      </c>
      <c r="AB483" s="145">
        <f t="shared" si="625"/>
        <v>21</v>
      </c>
      <c r="AC483" s="145">
        <f t="shared" si="625"/>
        <v>21</v>
      </c>
      <c r="AD483" s="145">
        <f t="shared" si="625"/>
        <v>21</v>
      </c>
      <c r="AE483" s="144">
        <f t="shared" si="625"/>
        <v>21</v>
      </c>
      <c r="AF483" s="144">
        <v>0</v>
      </c>
      <c r="AG483" s="144">
        <v>0</v>
      </c>
      <c r="AH483" s="144">
        <v>0</v>
      </c>
      <c r="AI483" s="144">
        <v>0</v>
      </c>
      <c r="AJ483" s="144">
        <v>0</v>
      </c>
    </row>
    <row r="484" spans="1:36" s="11" customFormat="1" ht="16.350000000000001" customHeight="1">
      <c r="A484" s="308" t="s">
        <v>302</v>
      </c>
      <c r="B484" s="333"/>
      <c r="C484" s="57" t="s">
        <v>610</v>
      </c>
      <c r="D484" s="53">
        <f>'[6]마을별 용수수요량'!D484</f>
        <v>0</v>
      </c>
      <c r="E484" s="53">
        <f>'[6]마을별 용수수요량'!E484</f>
        <v>0</v>
      </c>
      <c r="F484" s="53"/>
      <c r="G484" s="53"/>
      <c r="H484" s="53">
        <v>37</v>
      </c>
      <c r="I484" s="53">
        <v>65</v>
      </c>
      <c r="J484" s="53">
        <f t="shared" si="590"/>
        <v>37</v>
      </c>
      <c r="K484" s="53">
        <f t="shared" si="622"/>
        <v>65</v>
      </c>
      <c r="L484" s="54" t="str">
        <f t="shared" si="626"/>
        <v>소규모</v>
      </c>
      <c r="M484" s="54" t="s">
        <v>808</v>
      </c>
      <c r="N484" s="54" t="s">
        <v>901</v>
      </c>
      <c r="O484" s="169"/>
      <c r="P484" s="55">
        <v>2015</v>
      </c>
      <c r="Q484" s="163" t="str">
        <f t="shared" si="623"/>
        <v>소규모</v>
      </c>
      <c r="R484" s="163" t="str">
        <f t="shared" ref="R484:U484" si="638">Q484</f>
        <v>소규모</v>
      </c>
      <c r="S484" s="163" t="str">
        <f t="shared" si="638"/>
        <v>소규모</v>
      </c>
      <c r="T484" s="163" t="str">
        <f t="shared" si="638"/>
        <v>소규모</v>
      </c>
      <c r="U484" s="163" t="str">
        <f t="shared" si="638"/>
        <v>소규모</v>
      </c>
      <c r="V484" s="135">
        <f t="shared" si="617"/>
        <v>65</v>
      </c>
      <c r="W484" s="135">
        <f t="shared" si="618"/>
        <v>62</v>
      </c>
      <c r="X484" s="135">
        <f t="shared" si="619"/>
        <v>62</v>
      </c>
      <c r="Y484" s="135">
        <f t="shared" si="620"/>
        <v>62</v>
      </c>
      <c r="Z484" s="136">
        <f t="shared" si="621"/>
        <v>62</v>
      </c>
      <c r="AA484" s="144">
        <f t="shared" si="614"/>
        <v>65</v>
      </c>
      <c r="AB484" s="145">
        <f t="shared" si="625"/>
        <v>62</v>
      </c>
      <c r="AC484" s="145">
        <f t="shared" si="625"/>
        <v>62</v>
      </c>
      <c r="AD484" s="145">
        <f t="shared" si="625"/>
        <v>62</v>
      </c>
      <c r="AE484" s="144">
        <f t="shared" si="625"/>
        <v>62</v>
      </c>
      <c r="AF484" s="144">
        <v>0</v>
      </c>
      <c r="AG484" s="144">
        <v>0</v>
      </c>
      <c r="AH484" s="144">
        <v>0</v>
      </c>
      <c r="AI484" s="144">
        <v>0</v>
      </c>
      <c r="AJ484" s="144">
        <v>0</v>
      </c>
    </row>
    <row r="485" spans="1:36" s="11" customFormat="1" ht="16.350000000000001" customHeight="1">
      <c r="A485" s="308" t="s">
        <v>302</v>
      </c>
      <c r="B485" s="247" t="s">
        <v>611</v>
      </c>
      <c r="C485" s="57" t="s">
        <v>612</v>
      </c>
      <c r="D485" s="53">
        <f>'[6]마을별 용수수요량'!D485</f>
        <v>0</v>
      </c>
      <c r="E485" s="53">
        <f>'[6]마을별 용수수요량'!E485</f>
        <v>0</v>
      </c>
      <c r="F485" s="53"/>
      <c r="G485" s="53"/>
      <c r="H485" s="53">
        <v>7</v>
      </c>
      <c r="I485" s="53">
        <v>14</v>
      </c>
      <c r="J485" s="53">
        <f t="shared" si="590"/>
        <v>7</v>
      </c>
      <c r="K485" s="53">
        <f t="shared" si="622"/>
        <v>14</v>
      </c>
      <c r="L485" s="54" t="str">
        <f t="shared" si="626"/>
        <v>소규모</v>
      </c>
      <c r="M485" s="54" t="s">
        <v>808</v>
      </c>
      <c r="N485" s="54" t="s">
        <v>902</v>
      </c>
      <c r="O485" s="169"/>
      <c r="P485" s="55">
        <v>2015</v>
      </c>
      <c r="Q485" s="163" t="str">
        <f t="shared" si="623"/>
        <v>소규모</v>
      </c>
      <c r="R485" s="163" t="str">
        <f t="shared" ref="R485:U485" si="639">Q485</f>
        <v>소규모</v>
      </c>
      <c r="S485" s="163" t="str">
        <f t="shared" si="639"/>
        <v>소규모</v>
      </c>
      <c r="T485" s="163" t="str">
        <f t="shared" si="639"/>
        <v>소규모</v>
      </c>
      <c r="U485" s="163" t="str">
        <f t="shared" si="639"/>
        <v>소규모</v>
      </c>
      <c r="V485" s="135">
        <f t="shared" si="617"/>
        <v>14</v>
      </c>
      <c r="W485" s="135">
        <f t="shared" si="618"/>
        <v>13</v>
      </c>
      <c r="X485" s="135">
        <f t="shared" si="619"/>
        <v>13</v>
      </c>
      <c r="Y485" s="135">
        <f t="shared" si="620"/>
        <v>13</v>
      </c>
      <c r="Z485" s="136">
        <f t="shared" si="621"/>
        <v>13</v>
      </c>
      <c r="AA485" s="144">
        <f t="shared" si="614"/>
        <v>14</v>
      </c>
      <c r="AB485" s="145">
        <f t="shared" si="625"/>
        <v>13</v>
      </c>
      <c r="AC485" s="145">
        <f t="shared" si="625"/>
        <v>13</v>
      </c>
      <c r="AD485" s="145">
        <f t="shared" si="625"/>
        <v>13</v>
      </c>
      <c r="AE485" s="144">
        <f t="shared" si="625"/>
        <v>13</v>
      </c>
      <c r="AF485" s="144">
        <v>0</v>
      </c>
      <c r="AG485" s="144">
        <v>0</v>
      </c>
      <c r="AH485" s="144">
        <v>0</v>
      </c>
      <c r="AI485" s="144">
        <v>0</v>
      </c>
      <c r="AJ485" s="144">
        <v>0</v>
      </c>
    </row>
    <row r="486" spans="1:36" s="11" customFormat="1" ht="16.350000000000001" customHeight="1">
      <c r="A486" s="308" t="s">
        <v>302</v>
      </c>
      <c r="B486" s="334"/>
      <c r="C486" s="57" t="s">
        <v>546</v>
      </c>
      <c r="D486" s="53">
        <f>'[6]마을별 용수수요량'!D486</f>
        <v>0</v>
      </c>
      <c r="E486" s="53">
        <f>'[6]마을별 용수수요량'!E486</f>
        <v>0</v>
      </c>
      <c r="F486" s="53"/>
      <c r="G486" s="53"/>
      <c r="H486" s="53">
        <v>13</v>
      </c>
      <c r="I486" s="53">
        <v>30</v>
      </c>
      <c r="J486" s="53">
        <f t="shared" si="590"/>
        <v>13</v>
      </c>
      <c r="K486" s="53">
        <f t="shared" si="622"/>
        <v>30</v>
      </c>
      <c r="L486" s="54" t="str">
        <f t="shared" si="626"/>
        <v>소규모</v>
      </c>
      <c r="M486" s="54" t="s">
        <v>808</v>
      </c>
      <c r="N486" s="54" t="s">
        <v>903</v>
      </c>
      <c r="O486" s="169"/>
      <c r="P486" s="55">
        <v>2015</v>
      </c>
      <c r="Q486" s="163" t="str">
        <f t="shared" si="623"/>
        <v>소규모</v>
      </c>
      <c r="R486" s="163" t="str">
        <f t="shared" ref="R486:U486" si="640">Q486</f>
        <v>소규모</v>
      </c>
      <c r="S486" s="163" t="str">
        <f t="shared" si="640"/>
        <v>소규모</v>
      </c>
      <c r="T486" s="163" t="str">
        <f t="shared" si="640"/>
        <v>소규모</v>
      </c>
      <c r="U486" s="163" t="str">
        <f t="shared" si="640"/>
        <v>소규모</v>
      </c>
      <c r="V486" s="135">
        <f t="shared" si="617"/>
        <v>30</v>
      </c>
      <c r="W486" s="135">
        <f t="shared" si="618"/>
        <v>29</v>
      </c>
      <c r="X486" s="135">
        <f t="shared" si="619"/>
        <v>29</v>
      </c>
      <c r="Y486" s="135">
        <f t="shared" si="620"/>
        <v>29</v>
      </c>
      <c r="Z486" s="136">
        <f t="shared" si="621"/>
        <v>28</v>
      </c>
      <c r="AA486" s="144">
        <f t="shared" si="614"/>
        <v>30</v>
      </c>
      <c r="AB486" s="145">
        <f t="shared" si="625"/>
        <v>29</v>
      </c>
      <c r="AC486" s="145">
        <f t="shared" si="625"/>
        <v>29</v>
      </c>
      <c r="AD486" s="145">
        <f t="shared" si="625"/>
        <v>29</v>
      </c>
      <c r="AE486" s="144">
        <f t="shared" si="625"/>
        <v>28</v>
      </c>
      <c r="AF486" s="144">
        <v>0</v>
      </c>
      <c r="AG486" s="144">
        <v>0</v>
      </c>
      <c r="AH486" s="144">
        <v>0</v>
      </c>
      <c r="AI486" s="144">
        <v>0</v>
      </c>
      <c r="AJ486" s="144">
        <v>0</v>
      </c>
    </row>
    <row r="487" spans="1:36" s="11" customFormat="1" ht="16.350000000000001" customHeight="1">
      <c r="A487" s="308" t="s">
        <v>302</v>
      </c>
      <c r="B487" s="334"/>
      <c r="C487" s="57" t="s">
        <v>904</v>
      </c>
      <c r="D487" s="53">
        <f>'[6]마을별 용수수요량'!D487</f>
        <v>0</v>
      </c>
      <c r="E487" s="53">
        <f>'[6]마을별 용수수요량'!E487</f>
        <v>0</v>
      </c>
      <c r="F487" s="53"/>
      <c r="G487" s="53"/>
      <c r="H487" s="53">
        <v>13</v>
      </c>
      <c r="I487" s="53">
        <v>28</v>
      </c>
      <c r="J487" s="53">
        <f t="shared" si="590"/>
        <v>13</v>
      </c>
      <c r="K487" s="53">
        <f t="shared" si="622"/>
        <v>28</v>
      </c>
      <c r="L487" s="54" t="str">
        <f t="shared" si="626"/>
        <v>소규모</v>
      </c>
      <c r="M487" s="54" t="s">
        <v>808</v>
      </c>
      <c r="N487" s="54" t="s">
        <v>905</v>
      </c>
      <c r="O487" s="169"/>
      <c r="P487" s="55">
        <v>2015</v>
      </c>
      <c r="Q487" s="163" t="str">
        <f t="shared" si="623"/>
        <v>소규모</v>
      </c>
      <c r="R487" s="163" t="str">
        <f t="shared" ref="R487:U487" si="641">Q487</f>
        <v>소규모</v>
      </c>
      <c r="S487" s="163" t="str">
        <f t="shared" si="641"/>
        <v>소규모</v>
      </c>
      <c r="T487" s="163" t="str">
        <f t="shared" si="641"/>
        <v>소규모</v>
      </c>
      <c r="U487" s="163" t="str">
        <f t="shared" si="641"/>
        <v>소규모</v>
      </c>
      <c r="V487" s="135">
        <f t="shared" si="617"/>
        <v>28</v>
      </c>
      <c r="W487" s="135">
        <f t="shared" si="618"/>
        <v>27</v>
      </c>
      <c r="X487" s="135">
        <f t="shared" si="619"/>
        <v>27</v>
      </c>
      <c r="Y487" s="135">
        <f t="shared" si="620"/>
        <v>27</v>
      </c>
      <c r="Z487" s="136">
        <f t="shared" si="621"/>
        <v>27</v>
      </c>
      <c r="AA487" s="144">
        <f t="shared" si="614"/>
        <v>28</v>
      </c>
      <c r="AB487" s="145">
        <f t="shared" si="625"/>
        <v>27</v>
      </c>
      <c r="AC487" s="145">
        <f t="shared" si="625"/>
        <v>27</v>
      </c>
      <c r="AD487" s="145">
        <f t="shared" si="625"/>
        <v>27</v>
      </c>
      <c r="AE487" s="144">
        <f t="shared" si="625"/>
        <v>27</v>
      </c>
      <c r="AF487" s="144">
        <v>0</v>
      </c>
      <c r="AG487" s="144">
        <v>0</v>
      </c>
      <c r="AH487" s="144">
        <v>0</v>
      </c>
      <c r="AI487" s="144">
        <v>0</v>
      </c>
      <c r="AJ487" s="144">
        <v>0</v>
      </c>
    </row>
    <row r="488" spans="1:36" s="11" customFormat="1" ht="16.350000000000001" customHeight="1">
      <c r="A488" s="308" t="s">
        <v>302</v>
      </c>
      <c r="B488" s="333"/>
      <c r="C488" s="57" t="s">
        <v>613</v>
      </c>
      <c r="D488" s="53">
        <f>'[6]마을별 용수수요량'!D488</f>
        <v>0</v>
      </c>
      <c r="E488" s="53">
        <f>'[6]마을별 용수수요량'!E488</f>
        <v>0</v>
      </c>
      <c r="F488" s="53"/>
      <c r="G488" s="53"/>
      <c r="H488" s="53">
        <v>33</v>
      </c>
      <c r="I488" s="53">
        <v>72</v>
      </c>
      <c r="J488" s="53">
        <f t="shared" si="590"/>
        <v>33</v>
      </c>
      <c r="K488" s="53">
        <f t="shared" si="622"/>
        <v>72</v>
      </c>
      <c r="L488" s="54" t="str">
        <f t="shared" si="626"/>
        <v>소규모</v>
      </c>
      <c r="M488" s="54" t="s">
        <v>808</v>
      </c>
      <c r="N488" s="54" t="s">
        <v>906</v>
      </c>
      <c r="O488" s="169"/>
      <c r="P488" s="55">
        <v>2015</v>
      </c>
      <c r="Q488" s="163" t="str">
        <f t="shared" si="623"/>
        <v>소규모</v>
      </c>
      <c r="R488" s="163" t="str">
        <f t="shared" ref="R488:U488" si="642">Q488</f>
        <v>소규모</v>
      </c>
      <c r="S488" s="163" t="str">
        <f t="shared" si="642"/>
        <v>소규모</v>
      </c>
      <c r="T488" s="163" t="str">
        <f t="shared" si="642"/>
        <v>소규모</v>
      </c>
      <c r="U488" s="163" t="str">
        <f t="shared" si="642"/>
        <v>소규모</v>
      </c>
      <c r="V488" s="135">
        <f t="shared" si="617"/>
        <v>72</v>
      </c>
      <c r="W488" s="135">
        <f t="shared" si="618"/>
        <v>69</v>
      </c>
      <c r="X488" s="135">
        <f t="shared" si="619"/>
        <v>69</v>
      </c>
      <c r="Y488" s="135">
        <f t="shared" si="620"/>
        <v>69</v>
      </c>
      <c r="Z488" s="136">
        <f t="shared" si="621"/>
        <v>68</v>
      </c>
      <c r="AA488" s="144">
        <f t="shared" si="614"/>
        <v>72</v>
      </c>
      <c r="AB488" s="145">
        <f t="shared" si="625"/>
        <v>69</v>
      </c>
      <c r="AC488" s="145">
        <f t="shared" si="625"/>
        <v>69</v>
      </c>
      <c r="AD488" s="145">
        <f t="shared" si="625"/>
        <v>69</v>
      </c>
      <c r="AE488" s="144">
        <f t="shared" si="625"/>
        <v>68</v>
      </c>
      <c r="AF488" s="144">
        <v>0</v>
      </c>
      <c r="AG488" s="144">
        <v>0</v>
      </c>
      <c r="AH488" s="144">
        <v>0</v>
      </c>
      <c r="AI488" s="144">
        <v>0</v>
      </c>
      <c r="AJ488" s="144">
        <v>0</v>
      </c>
    </row>
    <row r="489" spans="1:36" s="11" customFormat="1" ht="16.350000000000001" customHeight="1">
      <c r="A489" s="308" t="s">
        <v>302</v>
      </c>
      <c r="B489" s="247" t="s">
        <v>614</v>
      </c>
      <c r="C489" s="57" t="s">
        <v>907</v>
      </c>
      <c r="D489" s="53">
        <f>'[6]마을별 용수수요량'!D489</f>
        <v>0</v>
      </c>
      <c r="E489" s="53">
        <f>'[6]마을별 용수수요량'!E489</f>
        <v>0</v>
      </c>
      <c r="F489" s="53"/>
      <c r="G489" s="53"/>
      <c r="H489" s="53">
        <v>10</v>
      </c>
      <c r="I489" s="53">
        <v>19</v>
      </c>
      <c r="J489" s="53">
        <f t="shared" si="590"/>
        <v>10</v>
      </c>
      <c r="K489" s="53">
        <f t="shared" si="622"/>
        <v>19</v>
      </c>
      <c r="L489" s="54" t="str">
        <f t="shared" si="626"/>
        <v>소규모</v>
      </c>
      <c r="M489" s="54" t="s">
        <v>808</v>
      </c>
      <c r="N489" s="54" t="s">
        <v>908</v>
      </c>
      <c r="O489" s="169"/>
      <c r="P489" s="55">
        <v>2015</v>
      </c>
      <c r="Q489" s="163" t="str">
        <f t="shared" si="623"/>
        <v>소규모</v>
      </c>
      <c r="R489" s="163" t="str">
        <f t="shared" ref="R489:U489" si="643">Q489</f>
        <v>소규모</v>
      </c>
      <c r="S489" s="163" t="str">
        <f t="shared" si="643"/>
        <v>소규모</v>
      </c>
      <c r="T489" s="163" t="str">
        <f t="shared" si="643"/>
        <v>소규모</v>
      </c>
      <c r="U489" s="163" t="str">
        <f t="shared" si="643"/>
        <v>소규모</v>
      </c>
      <c r="V489" s="135">
        <f t="shared" si="617"/>
        <v>19</v>
      </c>
      <c r="W489" s="135">
        <f t="shared" si="618"/>
        <v>18</v>
      </c>
      <c r="X489" s="135">
        <f t="shared" si="619"/>
        <v>18</v>
      </c>
      <c r="Y489" s="135">
        <f t="shared" si="620"/>
        <v>18</v>
      </c>
      <c r="Z489" s="136">
        <f t="shared" si="621"/>
        <v>18</v>
      </c>
      <c r="AA489" s="144">
        <f t="shared" si="614"/>
        <v>19</v>
      </c>
      <c r="AB489" s="145">
        <f t="shared" si="625"/>
        <v>18</v>
      </c>
      <c r="AC489" s="145">
        <f t="shared" si="625"/>
        <v>18</v>
      </c>
      <c r="AD489" s="145">
        <f t="shared" si="625"/>
        <v>18</v>
      </c>
      <c r="AE489" s="144">
        <f t="shared" si="625"/>
        <v>18</v>
      </c>
      <c r="AF489" s="144">
        <v>0</v>
      </c>
      <c r="AG489" s="144">
        <v>0</v>
      </c>
      <c r="AH489" s="144">
        <v>0</v>
      </c>
      <c r="AI489" s="144">
        <v>0</v>
      </c>
      <c r="AJ489" s="144">
        <v>0</v>
      </c>
    </row>
    <row r="490" spans="1:36" s="11" customFormat="1" ht="16.350000000000001" customHeight="1">
      <c r="A490" s="308" t="s">
        <v>302</v>
      </c>
      <c r="B490" s="334"/>
      <c r="C490" s="57" t="s">
        <v>615</v>
      </c>
      <c r="D490" s="53">
        <f>'[6]마을별 용수수요량'!D490</f>
        <v>0</v>
      </c>
      <c r="E490" s="53">
        <f>'[6]마을별 용수수요량'!E490</f>
        <v>0</v>
      </c>
      <c r="F490" s="53"/>
      <c r="G490" s="53"/>
      <c r="H490" s="53">
        <v>17</v>
      </c>
      <c r="I490" s="53">
        <v>31</v>
      </c>
      <c r="J490" s="53">
        <f t="shared" si="590"/>
        <v>17</v>
      </c>
      <c r="K490" s="53">
        <f t="shared" si="622"/>
        <v>31</v>
      </c>
      <c r="L490" s="54" t="str">
        <f t="shared" si="626"/>
        <v>소규모</v>
      </c>
      <c r="M490" s="54" t="s">
        <v>808</v>
      </c>
      <c r="N490" s="54" t="s">
        <v>909</v>
      </c>
      <c r="O490" s="169"/>
      <c r="P490" s="55">
        <v>2015</v>
      </c>
      <c r="Q490" s="163" t="str">
        <f t="shared" si="623"/>
        <v>소규모</v>
      </c>
      <c r="R490" s="163" t="str">
        <f t="shared" ref="R490:U490" si="644">Q490</f>
        <v>소규모</v>
      </c>
      <c r="S490" s="163" t="str">
        <f t="shared" si="644"/>
        <v>소규모</v>
      </c>
      <c r="T490" s="163" t="str">
        <f t="shared" si="644"/>
        <v>소규모</v>
      </c>
      <c r="U490" s="163" t="str">
        <f t="shared" si="644"/>
        <v>소규모</v>
      </c>
      <c r="V490" s="135">
        <f t="shared" si="617"/>
        <v>31</v>
      </c>
      <c r="W490" s="135">
        <f t="shared" si="618"/>
        <v>30</v>
      </c>
      <c r="X490" s="135">
        <f t="shared" si="619"/>
        <v>30</v>
      </c>
      <c r="Y490" s="135">
        <f t="shared" si="620"/>
        <v>30</v>
      </c>
      <c r="Z490" s="136">
        <f t="shared" si="621"/>
        <v>29</v>
      </c>
      <c r="AA490" s="144">
        <f t="shared" si="614"/>
        <v>31</v>
      </c>
      <c r="AB490" s="145">
        <f t="shared" si="625"/>
        <v>30</v>
      </c>
      <c r="AC490" s="145">
        <f t="shared" si="625"/>
        <v>30</v>
      </c>
      <c r="AD490" s="145">
        <f t="shared" si="625"/>
        <v>30</v>
      </c>
      <c r="AE490" s="144">
        <f t="shared" si="625"/>
        <v>29</v>
      </c>
      <c r="AF490" s="144">
        <v>0</v>
      </c>
      <c r="AG490" s="144">
        <v>0</v>
      </c>
      <c r="AH490" s="144">
        <v>0</v>
      </c>
      <c r="AI490" s="144">
        <v>0</v>
      </c>
      <c r="AJ490" s="144">
        <v>0</v>
      </c>
    </row>
    <row r="491" spans="1:36" s="11" customFormat="1" ht="16.350000000000001" customHeight="1">
      <c r="A491" s="308" t="s">
        <v>302</v>
      </c>
      <c r="B491" s="333"/>
      <c r="C491" s="57" t="s">
        <v>616</v>
      </c>
      <c r="D491" s="53">
        <f>'[6]마을별 용수수요량'!D491</f>
        <v>0</v>
      </c>
      <c r="E491" s="53">
        <f>'[6]마을별 용수수요량'!E491</f>
        <v>0</v>
      </c>
      <c r="F491" s="53"/>
      <c r="G491" s="53"/>
      <c r="H491" s="53">
        <v>39</v>
      </c>
      <c r="I491" s="53">
        <v>77</v>
      </c>
      <c r="J491" s="53">
        <f t="shared" si="590"/>
        <v>39</v>
      </c>
      <c r="K491" s="53">
        <f t="shared" si="622"/>
        <v>77</v>
      </c>
      <c r="L491" s="54" t="str">
        <f t="shared" si="626"/>
        <v>소규모</v>
      </c>
      <c r="M491" s="54" t="s">
        <v>808</v>
      </c>
      <c r="N491" s="54" t="s">
        <v>910</v>
      </c>
      <c r="O491" s="169"/>
      <c r="P491" s="55">
        <v>2015</v>
      </c>
      <c r="Q491" s="163" t="str">
        <f t="shared" si="623"/>
        <v>소규모</v>
      </c>
      <c r="R491" s="163" t="str">
        <f t="shared" ref="R491:U491" si="645">Q491</f>
        <v>소규모</v>
      </c>
      <c r="S491" s="163" t="str">
        <f t="shared" si="645"/>
        <v>소규모</v>
      </c>
      <c r="T491" s="163" t="str">
        <f t="shared" si="645"/>
        <v>소규모</v>
      </c>
      <c r="U491" s="163" t="str">
        <f t="shared" si="645"/>
        <v>소규모</v>
      </c>
      <c r="V491" s="135">
        <f t="shared" si="617"/>
        <v>77</v>
      </c>
      <c r="W491" s="135">
        <f t="shared" si="618"/>
        <v>74</v>
      </c>
      <c r="X491" s="135">
        <f t="shared" si="619"/>
        <v>74</v>
      </c>
      <c r="Y491" s="135">
        <f t="shared" si="620"/>
        <v>73</v>
      </c>
      <c r="Z491" s="136">
        <f t="shared" si="621"/>
        <v>73</v>
      </c>
      <c r="AA491" s="144">
        <f t="shared" si="614"/>
        <v>77</v>
      </c>
      <c r="AB491" s="145">
        <f t="shared" si="625"/>
        <v>74</v>
      </c>
      <c r="AC491" s="145">
        <f t="shared" si="625"/>
        <v>74</v>
      </c>
      <c r="AD491" s="145">
        <f t="shared" si="625"/>
        <v>73</v>
      </c>
      <c r="AE491" s="144">
        <f t="shared" si="625"/>
        <v>73</v>
      </c>
      <c r="AF491" s="144">
        <v>0</v>
      </c>
      <c r="AG491" s="144">
        <v>0</v>
      </c>
      <c r="AH491" s="144">
        <v>0</v>
      </c>
      <c r="AI491" s="144">
        <v>0</v>
      </c>
      <c r="AJ491" s="144">
        <v>0</v>
      </c>
    </row>
    <row r="492" spans="1:36" s="11" customFormat="1" ht="16.350000000000001" customHeight="1">
      <c r="A492" s="308" t="s">
        <v>302</v>
      </c>
      <c r="B492" s="247" t="s">
        <v>617</v>
      </c>
      <c r="C492" s="57" t="s">
        <v>618</v>
      </c>
      <c r="D492" s="53">
        <f>'[6]마을별 용수수요량'!D492</f>
        <v>0</v>
      </c>
      <c r="E492" s="53">
        <f>'[6]마을별 용수수요량'!E492</f>
        <v>0</v>
      </c>
      <c r="F492" s="53"/>
      <c r="G492" s="53"/>
      <c r="H492" s="53">
        <v>15</v>
      </c>
      <c r="I492" s="53">
        <v>26</v>
      </c>
      <c r="J492" s="53">
        <f t="shared" si="590"/>
        <v>15</v>
      </c>
      <c r="K492" s="53">
        <f t="shared" si="622"/>
        <v>26</v>
      </c>
      <c r="L492" s="54" t="str">
        <f t="shared" si="626"/>
        <v>소규모</v>
      </c>
      <c r="M492" s="54" t="s">
        <v>808</v>
      </c>
      <c r="N492" s="54" t="s">
        <v>911</v>
      </c>
      <c r="O492" s="169"/>
      <c r="P492" s="55">
        <v>2015</v>
      </c>
      <c r="Q492" s="163" t="str">
        <f t="shared" si="623"/>
        <v>소규모</v>
      </c>
      <c r="R492" s="163" t="str">
        <f t="shared" ref="R492:U492" si="646">Q492</f>
        <v>소규모</v>
      </c>
      <c r="S492" s="163" t="str">
        <f t="shared" si="646"/>
        <v>소규모</v>
      </c>
      <c r="T492" s="163" t="str">
        <f t="shared" si="646"/>
        <v>소규모</v>
      </c>
      <c r="U492" s="163" t="str">
        <f t="shared" si="646"/>
        <v>소규모</v>
      </c>
      <c r="V492" s="135">
        <f t="shared" si="617"/>
        <v>26</v>
      </c>
      <c r="W492" s="135">
        <f t="shared" si="618"/>
        <v>25</v>
      </c>
      <c r="X492" s="135">
        <f t="shared" si="619"/>
        <v>25</v>
      </c>
      <c r="Y492" s="135">
        <f t="shared" si="620"/>
        <v>25</v>
      </c>
      <c r="Z492" s="136">
        <f t="shared" si="621"/>
        <v>25</v>
      </c>
      <c r="AA492" s="144">
        <f t="shared" si="614"/>
        <v>26</v>
      </c>
      <c r="AB492" s="145">
        <f t="shared" si="625"/>
        <v>25</v>
      </c>
      <c r="AC492" s="145">
        <f t="shared" si="625"/>
        <v>25</v>
      </c>
      <c r="AD492" s="145">
        <f t="shared" si="625"/>
        <v>25</v>
      </c>
      <c r="AE492" s="144">
        <f t="shared" si="625"/>
        <v>25</v>
      </c>
      <c r="AF492" s="144">
        <v>0</v>
      </c>
      <c r="AG492" s="144">
        <v>0</v>
      </c>
      <c r="AH492" s="144">
        <v>0</v>
      </c>
      <c r="AI492" s="144">
        <v>0</v>
      </c>
      <c r="AJ492" s="144">
        <v>0</v>
      </c>
    </row>
    <row r="493" spans="1:36" ht="16.350000000000001" customHeight="1">
      <c r="A493" s="308" t="s">
        <v>302</v>
      </c>
      <c r="B493" s="334"/>
      <c r="C493" s="57" t="s">
        <v>619</v>
      </c>
      <c r="D493" s="53">
        <f>'[6]마을별 용수수요량'!D493</f>
        <v>0</v>
      </c>
      <c r="E493" s="53">
        <f>'[6]마을별 용수수요량'!E493</f>
        <v>0</v>
      </c>
      <c r="F493" s="53"/>
      <c r="G493" s="53"/>
      <c r="H493" s="53">
        <v>14</v>
      </c>
      <c r="I493" s="53">
        <v>24</v>
      </c>
      <c r="J493" s="53">
        <f t="shared" si="590"/>
        <v>14</v>
      </c>
      <c r="K493" s="53">
        <f t="shared" si="622"/>
        <v>24</v>
      </c>
      <c r="L493" s="54" t="str">
        <f t="shared" si="626"/>
        <v>소규모</v>
      </c>
      <c r="M493" s="54" t="s">
        <v>808</v>
      </c>
      <c r="N493" s="54" t="s">
        <v>893</v>
      </c>
      <c r="O493" s="169"/>
      <c r="P493" s="55">
        <v>2015</v>
      </c>
      <c r="Q493" s="163" t="str">
        <f t="shared" si="623"/>
        <v>소규모</v>
      </c>
      <c r="R493" s="163" t="str">
        <f t="shared" ref="R493:U493" si="647">Q493</f>
        <v>소규모</v>
      </c>
      <c r="S493" s="163" t="str">
        <f t="shared" si="647"/>
        <v>소규모</v>
      </c>
      <c r="T493" s="163" t="str">
        <f t="shared" si="647"/>
        <v>소규모</v>
      </c>
      <c r="U493" s="163" t="str">
        <f t="shared" si="647"/>
        <v>소규모</v>
      </c>
      <c r="V493" s="135">
        <f t="shared" si="617"/>
        <v>24</v>
      </c>
      <c r="W493" s="135">
        <f t="shared" si="618"/>
        <v>23</v>
      </c>
      <c r="X493" s="135">
        <f t="shared" si="619"/>
        <v>23</v>
      </c>
      <c r="Y493" s="135">
        <f t="shared" si="620"/>
        <v>23</v>
      </c>
      <c r="Z493" s="136">
        <f t="shared" si="621"/>
        <v>23</v>
      </c>
      <c r="AA493" s="144">
        <f t="shared" si="614"/>
        <v>24</v>
      </c>
      <c r="AB493" s="145">
        <f t="shared" si="625"/>
        <v>23</v>
      </c>
      <c r="AC493" s="145">
        <f t="shared" si="625"/>
        <v>23</v>
      </c>
      <c r="AD493" s="145">
        <f t="shared" si="625"/>
        <v>23</v>
      </c>
      <c r="AE493" s="144">
        <f t="shared" si="625"/>
        <v>23</v>
      </c>
      <c r="AF493" s="144">
        <v>0</v>
      </c>
      <c r="AG493" s="144">
        <v>0</v>
      </c>
      <c r="AH493" s="144">
        <v>0</v>
      </c>
      <c r="AI493" s="144">
        <v>0</v>
      </c>
      <c r="AJ493" s="144">
        <v>0</v>
      </c>
    </row>
    <row r="494" spans="1:36" ht="16.350000000000001" customHeight="1">
      <c r="A494" s="308" t="s">
        <v>302</v>
      </c>
      <c r="B494" s="334"/>
      <c r="C494" s="57" t="s">
        <v>620</v>
      </c>
      <c r="D494" s="53">
        <f>'[6]마을별 용수수요량'!D494</f>
        <v>0</v>
      </c>
      <c r="E494" s="53">
        <f>'[6]마을별 용수수요량'!E494</f>
        <v>0</v>
      </c>
      <c r="F494" s="53"/>
      <c r="G494" s="53"/>
      <c r="H494" s="53">
        <v>5</v>
      </c>
      <c r="I494" s="53">
        <v>9</v>
      </c>
      <c r="J494" s="53">
        <f t="shared" si="590"/>
        <v>5</v>
      </c>
      <c r="K494" s="53">
        <f t="shared" si="622"/>
        <v>9</v>
      </c>
      <c r="L494" s="54" t="str">
        <f t="shared" si="626"/>
        <v>미급수</v>
      </c>
      <c r="M494" s="54" t="s">
        <v>754</v>
      </c>
      <c r="N494" s="54" t="s">
        <v>754</v>
      </c>
      <c r="O494" s="169"/>
      <c r="P494" s="55"/>
      <c r="Q494" s="163" t="str">
        <f t="shared" si="623"/>
        <v>미급수</v>
      </c>
      <c r="R494" s="163" t="str">
        <f t="shared" ref="R494:U494" si="648">Q494</f>
        <v>미급수</v>
      </c>
      <c r="S494" s="163" t="str">
        <f t="shared" si="648"/>
        <v>미급수</v>
      </c>
      <c r="T494" s="163" t="str">
        <f t="shared" si="648"/>
        <v>미급수</v>
      </c>
      <c r="U494" s="163" t="str">
        <f t="shared" si="648"/>
        <v>미급수</v>
      </c>
      <c r="V494" s="135">
        <f t="shared" si="617"/>
        <v>9</v>
      </c>
      <c r="W494" s="135">
        <f t="shared" si="618"/>
        <v>9</v>
      </c>
      <c r="X494" s="135">
        <f t="shared" si="619"/>
        <v>9</v>
      </c>
      <c r="Y494" s="135">
        <f t="shared" si="620"/>
        <v>9</v>
      </c>
      <c r="Z494" s="136">
        <f t="shared" si="621"/>
        <v>9</v>
      </c>
      <c r="AA494" s="144">
        <f t="shared" si="614"/>
        <v>9</v>
      </c>
      <c r="AB494" s="145">
        <f t="shared" si="625"/>
        <v>9</v>
      </c>
      <c r="AC494" s="145">
        <f t="shared" si="625"/>
        <v>9</v>
      </c>
      <c r="AD494" s="145">
        <f t="shared" si="625"/>
        <v>9</v>
      </c>
      <c r="AE494" s="144">
        <f t="shared" si="625"/>
        <v>9</v>
      </c>
      <c r="AF494" s="144">
        <v>0</v>
      </c>
      <c r="AG494" s="144">
        <v>0</v>
      </c>
      <c r="AH494" s="144">
        <v>0</v>
      </c>
      <c r="AI494" s="144">
        <v>0</v>
      </c>
      <c r="AJ494" s="144">
        <v>0</v>
      </c>
    </row>
    <row r="495" spans="1:36" ht="16.350000000000001" customHeight="1">
      <c r="A495" s="309" t="s">
        <v>302</v>
      </c>
      <c r="B495" s="337"/>
      <c r="C495" s="58" t="s">
        <v>913</v>
      </c>
      <c r="D495" s="56">
        <f>'[6]마을별 용수수요량'!D495</f>
        <v>0</v>
      </c>
      <c r="E495" s="56">
        <f>'[6]마을별 용수수요량'!E495</f>
        <v>0</v>
      </c>
      <c r="F495" s="56"/>
      <c r="G495" s="56"/>
      <c r="H495" s="56">
        <v>11</v>
      </c>
      <c r="I495" s="56">
        <v>20</v>
      </c>
      <c r="J495" s="56">
        <f t="shared" si="590"/>
        <v>11</v>
      </c>
      <c r="K495" s="56">
        <f>K471-SUM(K472:K494)</f>
        <v>24</v>
      </c>
      <c r="L495" s="63" t="str">
        <f t="shared" si="626"/>
        <v>소규모</v>
      </c>
      <c r="M495" s="63" t="s">
        <v>808</v>
      </c>
      <c r="N495" s="63" t="s">
        <v>914</v>
      </c>
      <c r="O495" s="171"/>
      <c r="P495" s="64">
        <v>2015</v>
      </c>
      <c r="Q495" s="166" t="str">
        <f t="shared" si="623"/>
        <v>소규모</v>
      </c>
      <c r="R495" s="166" t="str">
        <f t="shared" ref="R495:U495" si="649">Q495</f>
        <v>소규모</v>
      </c>
      <c r="S495" s="166" t="str">
        <f t="shared" si="649"/>
        <v>소규모</v>
      </c>
      <c r="T495" s="166" t="str">
        <f t="shared" si="649"/>
        <v>소규모</v>
      </c>
      <c r="U495" s="166" t="str">
        <f t="shared" si="649"/>
        <v>소규모</v>
      </c>
      <c r="V495" s="147">
        <f t="shared" si="617"/>
        <v>24</v>
      </c>
      <c r="W495" s="147">
        <f t="shared" si="618"/>
        <v>23</v>
      </c>
      <c r="X495" s="147">
        <f t="shared" si="619"/>
        <v>24</v>
      </c>
      <c r="Y495" s="147">
        <f t="shared" si="620"/>
        <v>22</v>
      </c>
      <c r="Z495" s="148">
        <f t="shared" si="621"/>
        <v>21</v>
      </c>
      <c r="AA495" s="151">
        <f t="shared" si="614"/>
        <v>24</v>
      </c>
      <c r="AB495" s="151">
        <f>AB471-SUM(AB472:AB494)</f>
        <v>23</v>
      </c>
      <c r="AC495" s="151">
        <f>AC471-SUM(AC472:AC494)</f>
        <v>24</v>
      </c>
      <c r="AD495" s="151">
        <f>AD471-SUM(AD472:AD494)</f>
        <v>22</v>
      </c>
      <c r="AE495" s="144">
        <f>AE471-SUM(AE472:AE494)</f>
        <v>21</v>
      </c>
      <c r="AF495" s="144">
        <v>0</v>
      </c>
      <c r="AG495" s="144">
        <v>0</v>
      </c>
      <c r="AH495" s="144">
        <v>0</v>
      </c>
      <c r="AI495" s="144">
        <v>0</v>
      </c>
      <c r="AJ495" s="144">
        <v>0</v>
      </c>
    </row>
    <row r="501" spans="21:21" ht="16.350000000000001" customHeight="1">
      <c r="U501" s="15">
        <f>SUMIF(Q:Q,"마을",V:V)</f>
        <v>6241</v>
      </c>
    </row>
  </sheetData>
  <autoFilter ref="A1:AJ495"/>
  <mergeCells count="17">
    <mergeCell ref="A5:C5"/>
    <mergeCell ref="P3:P4"/>
    <mergeCell ref="N3:N4"/>
    <mergeCell ref="M3:M4"/>
    <mergeCell ref="A3:A4"/>
    <mergeCell ref="C3:C4"/>
    <mergeCell ref="B3:B4"/>
    <mergeCell ref="D3:E3"/>
    <mergeCell ref="H3:I3"/>
    <mergeCell ref="J3:K3"/>
    <mergeCell ref="F3:G3"/>
    <mergeCell ref="O3:O4"/>
    <mergeCell ref="AA3:AE3"/>
    <mergeCell ref="AF3:AJ3"/>
    <mergeCell ref="V3:Z3"/>
    <mergeCell ref="L3:L4"/>
    <mergeCell ref="Q3:U3"/>
  </mergeCells>
  <phoneticPr fontId="7" type="noConversion"/>
  <printOptions horizontalCentered="1"/>
  <pageMargins left="0.39370078740157483" right="0.39370078740157483" top="0.74803149606299213" bottom="0.74803149606299213" header="0.31496062992125984" footer="0.31496062992125984"/>
  <pageSetup paperSize="9" scale="55" fitToWidth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Y501"/>
  <sheetViews>
    <sheetView tabSelected="1" view="pageBreakPreview" zoomScale="85" zoomScaleNormal="115" zoomScaleSheetLayoutView="85" workbookViewId="0">
      <pane xSplit="3" ySplit="6" topLeftCell="E222" activePane="bottomRight" state="frozen"/>
      <selection activeCell="J5" sqref="J5"/>
      <selection pane="topRight" activeCell="J5" sqref="J5"/>
      <selection pane="bottomLeft" activeCell="J5" sqref="J5"/>
      <selection pane="bottomRight" activeCell="D23" sqref="D23"/>
    </sheetView>
  </sheetViews>
  <sheetFormatPr defaultColWidth="7.3984375" defaultRowHeight="16.350000000000001" customHeight="1"/>
  <cols>
    <col min="1" max="1" width="8.09765625" style="14" customWidth="1"/>
    <col min="2" max="2" width="8.09765625" style="15" customWidth="1"/>
    <col min="3" max="3" width="7.59765625" style="15" customWidth="1"/>
    <col min="4" max="5" width="9.19921875" style="15" customWidth="1"/>
    <col min="6" max="9" width="7.69921875" style="16" customWidth="1"/>
    <col min="10" max="24" width="9.19921875" style="15" customWidth="1"/>
    <col min="25" max="16384" width="7.3984375" style="9"/>
  </cols>
  <sheetData>
    <row r="1" spans="1:24" s="40" customFormat="1" ht="16.350000000000001" customHeight="1">
      <c r="A1" s="35"/>
      <c r="B1" s="36"/>
      <c r="C1" s="37"/>
      <c r="D1" s="36"/>
      <c r="E1" s="39"/>
    </row>
    <row r="2" spans="1:24" s="40" customFormat="1" ht="16.350000000000001" customHeight="1">
      <c r="A2" s="35" t="s">
        <v>977</v>
      </c>
      <c r="B2" s="36"/>
      <c r="C2" s="37"/>
      <c r="D2" s="36"/>
      <c r="E2" s="39"/>
    </row>
    <row r="3" spans="1:24" s="1" customFormat="1" ht="16.350000000000001" customHeight="1">
      <c r="A3" s="394" t="s">
        <v>304</v>
      </c>
      <c r="B3" s="388" t="s">
        <v>305</v>
      </c>
      <c r="C3" s="388" t="s">
        <v>306</v>
      </c>
      <c r="D3" s="397" t="s">
        <v>1127</v>
      </c>
      <c r="E3" s="397"/>
      <c r="F3" s="390" t="s">
        <v>803</v>
      </c>
      <c r="G3" s="390" t="s">
        <v>745</v>
      </c>
      <c r="H3" s="390" t="s">
        <v>746</v>
      </c>
      <c r="I3" s="390" t="s">
        <v>978</v>
      </c>
      <c r="J3" s="388" t="s">
        <v>979</v>
      </c>
      <c r="K3" s="388"/>
      <c r="L3" s="388"/>
      <c r="M3" s="388"/>
      <c r="N3" s="389"/>
      <c r="O3" s="385" t="s">
        <v>980</v>
      </c>
      <c r="P3" s="388"/>
      <c r="Q3" s="388"/>
      <c r="R3" s="388"/>
      <c r="S3" s="388"/>
      <c r="T3" s="388" t="s">
        <v>981</v>
      </c>
      <c r="U3" s="388"/>
      <c r="V3" s="388"/>
      <c r="W3" s="388"/>
      <c r="X3" s="389"/>
    </row>
    <row r="4" spans="1:24" s="1" customFormat="1" ht="16.350000000000001" customHeight="1" thickBot="1">
      <c r="A4" s="395"/>
      <c r="B4" s="396"/>
      <c r="C4" s="396"/>
      <c r="D4" s="198" t="s">
        <v>631</v>
      </c>
      <c r="E4" s="197" t="s">
        <v>632</v>
      </c>
      <c r="F4" s="391"/>
      <c r="G4" s="391"/>
      <c r="H4" s="391"/>
      <c r="I4" s="391"/>
      <c r="J4" s="201">
        <v>2015</v>
      </c>
      <c r="K4" s="201">
        <v>2020</v>
      </c>
      <c r="L4" s="201">
        <v>2025</v>
      </c>
      <c r="M4" s="201">
        <v>2030</v>
      </c>
      <c r="N4" s="202">
        <v>2035</v>
      </c>
      <c r="O4" s="65">
        <v>2015</v>
      </c>
      <c r="P4" s="60">
        <v>2020</v>
      </c>
      <c r="Q4" s="60">
        <v>2025</v>
      </c>
      <c r="R4" s="60">
        <v>2030</v>
      </c>
      <c r="S4" s="60">
        <v>2035</v>
      </c>
      <c r="T4" s="60">
        <v>2015</v>
      </c>
      <c r="U4" s="60">
        <v>2020</v>
      </c>
      <c r="V4" s="60">
        <v>2025</v>
      </c>
      <c r="W4" s="60">
        <v>2030</v>
      </c>
      <c r="X4" s="43">
        <v>2035</v>
      </c>
    </row>
    <row r="5" spans="1:24" s="4" customFormat="1" ht="16.350000000000001" customHeight="1" thickTop="1">
      <c r="A5" s="392" t="s">
        <v>308</v>
      </c>
      <c r="B5" s="393"/>
      <c r="C5" s="393"/>
      <c r="D5" s="207">
        <f>D6+D48+D85+D106+D138+D155+D187+D223+D256+D281+D296+D324+D378+D406+D437+D471</f>
        <v>60757</v>
      </c>
      <c r="E5" s="207">
        <f>E6+E48+E85+E106+E138+E155+E187+E223+E256+E281+E296+E324+E378+E406+E437+E471</f>
        <v>141987</v>
      </c>
      <c r="F5" s="204"/>
      <c r="G5" s="204"/>
      <c r="H5" s="204"/>
      <c r="I5" s="204"/>
      <c r="J5" s="207">
        <f t="shared" ref="J5:X5" si="0">J6+J48+J85+J106+J138+J155+J187+J223+J256+J281+J296+J324+J378+J406+J437+J471</f>
        <v>122910</v>
      </c>
      <c r="K5" s="207">
        <f t="shared" si="0"/>
        <v>134713</v>
      </c>
      <c r="L5" s="207">
        <f t="shared" si="0"/>
        <v>152024</v>
      </c>
      <c r="M5" s="207">
        <f t="shared" si="0"/>
        <v>154411</v>
      </c>
      <c r="N5" s="208">
        <f t="shared" si="0"/>
        <v>153366</v>
      </c>
      <c r="O5" s="161">
        <f t="shared" si="0"/>
        <v>122910</v>
      </c>
      <c r="P5" s="137">
        <f t="shared" si="0"/>
        <v>121893</v>
      </c>
      <c r="Q5" s="137">
        <f t="shared" si="0"/>
        <v>124938</v>
      </c>
      <c r="R5" s="137">
        <f t="shared" si="0"/>
        <v>127325</v>
      </c>
      <c r="S5" s="137">
        <f t="shared" si="0"/>
        <v>126280</v>
      </c>
      <c r="T5" s="137">
        <f t="shared" si="0"/>
        <v>0</v>
      </c>
      <c r="U5" s="137">
        <f t="shared" si="0"/>
        <v>12820</v>
      </c>
      <c r="V5" s="137">
        <f t="shared" si="0"/>
        <v>27086</v>
      </c>
      <c r="W5" s="137">
        <f t="shared" si="0"/>
        <v>27086</v>
      </c>
      <c r="X5" s="137">
        <f t="shared" si="0"/>
        <v>27086</v>
      </c>
    </row>
    <row r="6" spans="1:24" s="5" customFormat="1" ht="16.350000000000001" customHeight="1">
      <c r="A6" s="305" t="s">
        <v>2</v>
      </c>
      <c r="B6" s="216" t="s">
        <v>3</v>
      </c>
      <c r="C6" s="217"/>
      <c r="D6" s="218">
        <f>계획인구!J6</f>
        <v>37668</v>
      </c>
      <c r="E6" s="218">
        <f>계획인구!K6</f>
        <v>91727</v>
      </c>
      <c r="F6" s="219"/>
      <c r="G6" s="219"/>
      <c r="H6" s="219"/>
      <c r="I6" s="221"/>
      <c r="J6" s="223">
        <f>J7+J12+J18+J22+J35+J42+J47</f>
        <v>91727</v>
      </c>
      <c r="K6" s="223">
        <f>K7+K12+K18+K22+K35+K42+K47</f>
        <v>100722</v>
      </c>
      <c r="L6" s="223">
        <f>L7+L12+L18+L22+L35+L42+L47</f>
        <v>110273</v>
      </c>
      <c r="M6" s="223">
        <f>M7+M12+M18+M22+M35+M42+M47</f>
        <v>109961</v>
      </c>
      <c r="N6" s="224">
        <f>N7+N12+N18+N22+N35+N42+N47</f>
        <v>109246</v>
      </c>
      <c r="O6" s="143">
        <f t="shared" ref="O6:X6" si="1">O7+O12+O18+O22+O35+O42+O47</f>
        <v>91727</v>
      </c>
      <c r="P6" s="141">
        <f t="shared" si="1"/>
        <v>88071</v>
      </c>
      <c r="Q6" s="141">
        <f t="shared" si="1"/>
        <v>87741</v>
      </c>
      <c r="R6" s="141">
        <f t="shared" si="1"/>
        <v>87429</v>
      </c>
      <c r="S6" s="141">
        <f t="shared" si="1"/>
        <v>86714</v>
      </c>
      <c r="T6" s="141">
        <f t="shared" si="1"/>
        <v>0</v>
      </c>
      <c r="U6" s="141">
        <f t="shared" si="1"/>
        <v>12651</v>
      </c>
      <c r="V6" s="141">
        <f t="shared" si="1"/>
        <v>22532</v>
      </c>
      <c r="W6" s="141">
        <f t="shared" si="1"/>
        <v>22532</v>
      </c>
      <c r="X6" s="142">
        <f t="shared" si="1"/>
        <v>22532</v>
      </c>
    </row>
    <row r="7" spans="1:24" s="5" customFormat="1" ht="16.350000000000001" customHeight="1">
      <c r="A7" s="306"/>
      <c r="B7" s="155" t="s">
        <v>4</v>
      </c>
      <c r="C7" s="155" t="s">
        <v>3</v>
      </c>
      <c r="D7" s="162">
        <f>계획인구!J7</f>
        <v>3997</v>
      </c>
      <c r="E7" s="162">
        <f>계획인구!K7</f>
        <v>8581</v>
      </c>
      <c r="F7" s="157"/>
      <c r="G7" s="157"/>
      <c r="H7" s="157"/>
      <c r="I7" s="158"/>
      <c r="J7" s="159">
        <f t="shared" ref="J7:J51" si="2">O7+T7</f>
        <v>8581</v>
      </c>
      <c r="K7" s="159">
        <f t="shared" ref="K7:K51" si="3">P7+U7</f>
        <v>8239</v>
      </c>
      <c r="L7" s="159">
        <f t="shared" ref="L7:L51" si="4">Q7+V7</f>
        <v>8208</v>
      </c>
      <c r="M7" s="159">
        <f t="shared" ref="M7:M51" si="5">R7+W7</f>
        <v>8179</v>
      </c>
      <c r="N7" s="160">
        <f t="shared" ref="N7:N51" si="6">S7+X7</f>
        <v>8112</v>
      </c>
      <c r="O7" s="152">
        <f t="shared" ref="O7:X7" si="7">SUM(O8:O11)</f>
        <v>8581</v>
      </c>
      <c r="P7" s="135">
        <f t="shared" si="7"/>
        <v>8239</v>
      </c>
      <c r="Q7" s="135">
        <f t="shared" si="7"/>
        <v>8208</v>
      </c>
      <c r="R7" s="135">
        <f t="shared" si="7"/>
        <v>8179</v>
      </c>
      <c r="S7" s="135">
        <f t="shared" si="7"/>
        <v>8112</v>
      </c>
      <c r="T7" s="135">
        <f t="shared" si="7"/>
        <v>0</v>
      </c>
      <c r="U7" s="135">
        <f t="shared" si="7"/>
        <v>0</v>
      </c>
      <c r="V7" s="135">
        <f t="shared" si="7"/>
        <v>0</v>
      </c>
      <c r="W7" s="135">
        <f t="shared" si="7"/>
        <v>0</v>
      </c>
      <c r="X7" s="135">
        <f t="shared" si="7"/>
        <v>0</v>
      </c>
    </row>
    <row r="8" spans="1:24" s="5" customFormat="1" ht="16.350000000000001" customHeight="1">
      <c r="A8" s="306" t="str">
        <f t="shared" ref="A8:A47" si="8">B8</f>
        <v>자산동</v>
      </c>
      <c r="B8" s="328" t="s">
        <v>4</v>
      </c>
      <c r="C8" s="52" t="s">
        <v>5</v>
      </c>
      <c r="D8" s="70">
        <f>계획인구!J8</f>
        <v>313</v>
      </c>
      <c r="E8" s="70">
        <f>계획인구!K8</f>
        <v>597</v>
      </c>
      <c r="F8" s="54" t="str">
        <f>계획인구!L8</f>
        <v>지방</v>
      </c>
      <c r="G8" s="54" t="str">
        <f>계획인구!M8</f>
        <v>김천</v>
      </c>
      <c r="H8" s="54" t="str">
        <f>계획인구!N8</f>
        <v>평화</v>
      </c>
      <c r="I8" s="55">
        <f>IF(F8="마을",0,IF(F8="소규모",0,계획인구!P8))</f>
        <v>2015</v>
      </c>
      <c r="J8" s="135">
        <f t="shared" si="2"/>
        <v>597</v>
      </c>
      <c r="K8" s="135">
        <f t="shared" si="3"/>
        <v>573</v>
      </c>
      <c r="L8" s="135">
        <f t="shared" si="4"/>
        <v>571</v>
      </c>
      <c r="M8" s="135">
        <f t="shared" si="5"/>
        <v>569</v>
      </c>
      <c r="N8" s="136">
        <f t="shared" si="6"/>
        <v>564</v>
      </c>
      <c r="O8" s="152">
        <f>IF(계획인구!Q8="미급수",0,IF(계획인구!Q8="마을",0,IF(계획인구!Q8="소규모",0,IF(계획인구!Q8=급수인구!$F8,계획인구!AA8,0))))</f>
        <v>597</v>
      </c>
      <c r="P8" s="152">
        <f>IF(계획인구!R8="미급수",0,IF(계획인구!R8="마을",0,IF(계획인구!R8="소규모",0,IF(계획인구!R8=급수인구!$F8,계획인구!AB8,0))))</f>
        <v>573</v>
      </c>
      <c r="Q8" s="152">
        <f>IF(계획인구!S8="미급수",0,IF(계획인구!S8="마을",0,IF(계획인구!S8="소규모",0,IF(계획인구!S8=급수인구!$F8,계획인구!AC8,0))))</f>
        <v>571</v>
      </c>
      <c r="R8" s="152">
        <f>IF(계획인구!T8="미급수",0,IF(계획인구!T8="마을",0,IF(계획인구!T8="소규모",0,IF(계획인구!T8=급수인구!$F8,계획인구!AD8,0))))</f>
        <v>569</v>
      </c>
      <c r="S8" s="152">
        <f>IF(계획인구!U8="미급수",0,IF(계획인구!U8="마을",0,IF(계획인구!U8="소규모",0,IF(계획인구!U8=급수인구!$F8,계획인구!AE8,0))))</f>
        <v>564</v>
      </c>
      <c r="T8" s="152">
        <f>IF(계획인구!Q8="미급수",0,IF(계획인구!Q8="마을",0,IF(계획인구!Q8="소규모",0,IF(계획인구!Q8=급수인구!$F8,계획인구!AF8,0))))</f>
        <v>0</v>
      </c>
      <c r="U8" s="152">
        <f>IF(계획인구!R8="미급수",0,IF(계획인구!R8="마을",0,IF(계획인구!R8="소규모",0,IF(계획인구!R8=급수인구!$F8,계획인구!AG8,0))))</f>
        <v>0</v>
      </c>
      <c r="V8" s="152">
        <f>IF(계획인구!S8="미급수",0,IF(계획인구!S8="마을",0,IF(계획인구!S8="소규모",0,IF(계획인구!S8=급수인구!$F8,계획인구!AH8,0))))</f>
        <v>0</v>
      </c>
      <c r="W8" s="152">
        <f>IF(계획인구!T8="미급수",0,IF(계획인구!T8="마을",0,IF(계획인구!T8="소규모",0,IF(계획인구!T8=급수인구!$F8,계획인구!AI8,0))))</f>
        <v>0</v>
      </c>
      <c r="X8" s="152">
        <f>IF(계획인구!U8="미급수",0,IF(계획인구!U8="마을",0,IF(계획인구!U8="소규모",0,IF(계획인구!U8=급수인구!$F8,계획인구!AJ8,0))))</f>
        <v>0</v>
      </c>
    </row>
    <row r="9" spans="1:24" s="5" customFormat="1" ht="16.350000000000001" customHeight="1">
      <c r="A9" s="306" t="str">
        <f t="shared" si="8"/>
        <v>자산동</v>
      </c>
      <c r="B9" s="328" t="s">
        <v>4</v>
      </c>
      <c r="C9" s="52" t="s">
        <v>6</v>
      </c>
      <c r="D9" s="70">
        <f>계획인구!J9</f>
        <v>499</v>
      </c>
      <c r="E9" s="70">
        <f>계획인구!K9</f>
        <v>1004</v>
      </c>
      <c r="F9" s="54" t="str">
        <f>계획인구!L9</f>
        <v>지방</v>
      </c>
      <c r="G9" s="54" t="str">
        <f>계획인구!M9</f>
        <v>김천</v>
      </c>
      <c r="H9" s="54" t="str">
        <f>계획인구!N9</f>
        <v>평화</v>
      </c>
      <c r="I9" s="55">
        <f>IF(F9="마을",0,IF(F9="소규모",0,계획인구!P9))</f>
        <v>2015</v>
      </c>
      <c r="J9" s="135">
        <f t="shared" si="2"/>
        <v>1004</v>
      </c>
      <c r="K9" s="135">
        <f t="shared" si="3"/>
        <v>964</v>
      </c>
      <c r="L9" s="135">
        <f t="shared" si="4"/>
        <v>960</v>
      </c>
      <c r="M9" s="135">
        <f t="shared" si="5"/>
        <v>957</v>
      </c>
      <c r="N9" s="136">
        <f t="shared" si="6"/>
        <v>949</v>
      </c>
      <c r="O9" s="152">
        <f>IF(계획인구!Q9="미급수",0,IF(계획인구!Q9="마을",0,IF(계획인구!Q9="소규모",0,IF(계획인구!Q9=급수인구!$F9,계획인구!AA9,0))))</f>
        <v>1004</v>
      </c>
      <c r="P9" s="152">
        <f>IF(계획인구!R9="미급수",0,IF(계획인구!R9="마을",0,IF(계획인구!R9="소규모",0,IF(계획인구!R9=급수인구!$F9,계획인구!AB9,0))))</f>
        <v>964</v>
      </c>
      <c r="Q9" s="152">
        <f>IF(계획인구!S9="미급수",0,IF(계획인구!S9="마을",0,IF(계획인구!S9="소규모",0,IF(계획인구!S9=급수인구!$F9,계획인구!AC9,0))))</f>
        <v>960</v>
      </c>
      <c r="R9" s="152">
        <f>IF(계획인구!T9="미급수",0,IF(계획인구!T9="마을",0,IF(계획인구!T9="소규모",0,IF(계획인구!T9=급수인구!$F9,계획인구!AD9,0))))</f>
        <v>957</v>
      </c>
      <c r="S9" s="152">
        <f>IF(계획인구!U9="미급수",0,IF(계획인구!U9="마을",0,IF(계획인구!U9="소규모",0,IF(계획인구!U9=급수인구!$F9,계획인구!AE9,0))))</f>
        <v>949</v>
      </c>
      <c r="T9" s="152">
        <f>IF(계획인구!Q9="미급수",0,IF(계획인구!Q9="마을",0,IF(계획인구!Q9="소규모",0,IF(계획인구!Q9=급수인구!$F9,계획인구!AF9,0))))</f>
        <v>0</v>
      </c>
      <c r="U9" s="152">
        <f>IF(계획인구!R9="미급수",0,IF(계획인구!R9="마을",0,IF(계획인구!R9="소규모",0,IF(계획인구!R9=급수인구!$F9,계획인구!AG9,0))))</f>
        <v>0</v>
      </c>
      <c r="V9" s="152">
        <f>IF(계획인구!S9="미급수",0,IF(계획인구!S9="마을",0,IF(계획인구!S9="소규모",0,IF(계획인구!S9=급수인구!$F9,계획인구!AH9,0))))</f>
        <v>0</v>
      </c>
      <c r="W9" s="152">
        <f>IF(계획인구!T9="미급수",0,IF(계획인구!T9="마을",0,IF(계획인구!T9="소규모",0,IF(계획인구!T9=급수인구!$F9,계획인구!AI9,0))))</f>
        <v>0</v>
      </c>
      <c r="X9" s="152">
        <f>IF(계획인구!U9="미급수",0,IF(계획인구!U9="마을",0,IF(계획인구!U9="소규모",0,IF(계획인구!U9=급수인구!$F9,계획인구!AJ9,0))))</f>
        <v>0</v>
      </c>
    </row>
    <row r="10" spans="1:24" s="5" customFormat="1" ht="16.350000000000001" customHeight="1">
      <c r="A10" s="306" t="str">
        <f t="shared" si="8"/>
        <v>자산동</v>
      </c>
      <c r="B10" s="328" t="s">
        <v>4</v>
      </c>
      <c r="C10" s="52" t="s">
        <v>7</v>
      </c>
      <c r="D10" s="70">
        <f>계획인구!J10</f>
        <v>1818</v>
      </c>
      <c r="E10" s="70">
        <f>계획인구!K10</f>
        <v>3895</v>
      </c>
      <c r="F10" s="54" t="str">
        <f>계획인구!L10</f>
        <v>지방</v>
      </c>
      <c r="G10" s="54" t="str">
        <f>계획인구!M10</f>
        <v>김천</v>
      </c>
      <c r="H10" s="54" t="str">
        <f>계획인구!N10</f>
        <v>성내</v>
      </c>
      <c r="I10" s="55">
        <f>IF(F10="마을",0,IF(F10="소규모",0,계획인구!P10))</f>
        <v>2015</v>
      </c>
      <c r="J10" s="135">
        <f t="shared" si="2"/>
        <v>3895</v>
      </c>
      <c r="K10" s="135">
        <f t="shared" si="3"/>
        <v>3740</v>
      </c>
      <c r="L10" s="135">
        <f t="shared" si="4"/>
        <v>3726</v>
      </c>
      <c r="M10" s="135">
        <f t="shared" si="5"/>
        <v>3713</v>
      </c>
      <c r="N10" s="136">
        <f t="shared" si="6"/>
        <v>3682</v>
      </c>
      <c r="O10" s="152">
        <f>IF(계획인구!Q10="미급수",0,IF(계획인구!Q10="마을",0,IF(계획인구!Q10="소규모",0,IF(계획인구!Q10=급수인구!$F10,계획인구!AA10,0))))</f>
        <v>3895</v>
      </c>
      <c r="P10" s="152">
        <f>IF(계획인구!R10="미급수",0,IF(계획인구!R10="마을",0,IF(계획인구!R10="소규모",0,IF(계획인구!R10=급수인구!$F10,계획인구!AB10,0))))</f>
        <v>3740</v>
      </c>
      <c r="Q10" s="152">
        <f>IF(계획인구!S10="미급수",0,IF(계획인구!S10="마을",0,IF(계획인구!S10="소규모",0,IF(계획인구!S10=급수인구!$F10,계획인구!AC10,0))))</f>
        <v>3726</v>
      </c>
      <c r="R10" s="152">
        <f>IF(계획인구!T10="미급수",0,IF(계획인구!T10="마을",0,IF(계획인구!T10="소규모",0,IF(계획인구!T10=급수인구!$F10,계획인구!AD10,0))))</f>
        <v>3713</v>
      </c>
      <c r="S10" s="152">
        <f>IF(계획인구!U10="미급수",0,IF(계획인구!U10="마을",0,IF(계획인구!U10="소규모",0,IF(계획인구!U10=급수인구!$F10,계획인구!AE10,0))))</f>
        <v>3682</v>
      </c>
      <c r="T10" s="152">
        <f>IF(계획인구!Q10="미급수",0,IF(계획인구!Q10="마을",0,IF(계획인구!Q10="소규모",0,IF(계획인구!Q10=급수인구!$F10,계획인구!AF10,0))))</f>
        <v>0</v>
      </c>
      <c r="U10" s="152">
        <f>IF(계획인구!R10="미급수",0,IF(계획인구!R10="마을",0,IF(계획인구!R10="소규모",0,IF(계획인구!R10=급수인구!$F10,계획인구!AG10,0))))</f>
        <v>0</v>
      </c>
      <c r="V10" s="152">
        <f>IF(계획인구!S10="미급수",0,IF(계획인구!S10="마을",0,IF(계획인구!S10="소규모",0,IF(계획인구!S10=급수인구!$F10,계획인구!AH10,0))))</f>
        <v>0</v>
      </c>
      <c r="W10" s="152">
        <f>IF(계획인구!T10="미급수",0,IF(계획인구!T10="마을",0,IF(계획인구!T10="소규모",0,IF(계획인구!T10=급수인구!$F10,계획인구!AI10,0))))</f>
        <v>0</v>
      </c>
      <c r="X10" s="152">
        <f>IF(계획인구!U10="미급수",0,IF(계획인구!U10="마을",0,IF(계획인구!U10="소규모",0,IF(계획인구!U10=급수인구!$F10,계획인구!AJ10,0))))</f>
        <v>0</v>
      </c>
    </row>
    <row r="11" spans="1:24" s="5" customFormat="1" ht="16.350000000000001" customHeight="1">
      <c r="A11" s="306" t="str">
        <f t="shared" si="8"/>
        <v>자산동</v>
      </c>
      <c r="B11" s="329" t="s">
        <v>4</v>
      </c>
      <c r="C11" s="52" t="s">
        <v>8</v>
      </c>
      <c r="D11" s="70">
        <f>계획인구!J11</f>
        <v>1367</v>
      </c>
      <c r="E11" s="70">
        <f>계획인구!K11</f>
        <v>3085</v>
      </c>
      <c r="F11" s="54" t="str">
        <f>계획인구!L11</f>
        <v>지방</v>
      </c>
      <c r="G11" s="54" t="str">
        <f>계획인구!M11</f>
        <v>김천</v>
      </c>
      <c r="H11" s="54" t="str">
        <f>계획인구!N11</f>
        <v>성내</v>
      </c>
      <c r="I11" s="55">
        <f>IF(F11="마을",0,IF(F11="소규모",0,계획인구!P11))</f>
        <v>2015</v>
      </c>
      <c r="J11" s="135">
        <f t="shared" si="2"/>
        <v>3085</v>
      </c>
      <c r="K11" s="135">
        <f t="shared" si="3"/>
        <v>2962</v>
      </c>
      <c r="L11" s="135">
        <f t="shared" si="4"/>
        <v>2951</v>
      </c>
      <c r="M11" s="135">
        <f t="shared" si="5"/>
        <v>2940</v>
      </c>
      <c r="N11" s="136">
        <f t="shared" si="6"/>
        <v>2917</v>
      </c>
      <c r="O11" s="152">
        <f>IF(계획인구!Q11="미급수",0,IF(계획인구!Q11="마을",0,IF(계획인구!Q11="소규모",0,IF(계획인구!Q11=급수인구!$F11,계획인구!AA11,0))))</f>
        <v>3085</v>
      </c>
      <c r="P11" s="152">
        <f>IF(계획인구!R11="미급수",0,IF(계획인구!R11="마을",0,IF(계획인구!R11="소규모",0,IF(계획인구!R11=급수인구!$F11,계획인구!AB11,0))))</f>
        <v>2962</v>
      </c>
      <c r="Q11" s="152">
        <f>IF(계획인구!S11="미급수",0,IF(계획인구!S11="마을",0,IF(계획인구!S11="소규모",0,IF(계획인구!S11=급수인구!$F11,계획인구!AC11,0))))</f>
        <v>2951</v>
      </c>
      <c r="R11" s="152">
        <f>IF(계획인구!T11="미급수",0,IF(계획인구!T11="마을",0,IF(계획인구!T11="소규모",0,IF(계획인구!T11=급수인구!$F11,계획인구!AD11,0))))</f>
        <v>2940</v>
      </c>
      <c r="S11" s="152">
        <f>IF(계획인구!U11="미급수",0,IF(계획인구!U11="마을",0,IF(계획인구!U11="소규모",0,IF(계획인구!U11=급수인구!$F11,계획인구!AE11,0))))</f>
        <v>2917</v>
      </c>
      <c r="T11" s="152">
        <f>IF(계획인구!Q11="미급수",0,IF(계획인구!Q11="마을",0,IF(계획인구!Q11="소규모",0,IF(계획인구!Q11=급수인구!$F11,계획인구!AF11,0))))</f>
        <v>0</v>
      </c>
      <c r="U11" s="152">
        <f>IF(계획인구!R11="미급수",0,IF(계획인구!R11="마을",0,IF(계획인구!R11="소규모",0,IF(계획인구!R11=급수인구!$F11,계획인구!AG11,0))))</f>
        <v>0</v>
      </c>
      <c r="V11" s="152">
        <f>IF(계획인구!S11="미급수",0,IF(계획인구!S11="마을",0,IF(계획인구!S11="소규모",0,IF(계획인구!S11=급수인구!$F11,계획인구!AH11,0))))</f>
        <v>0</v>
      </c>
      <c r="W11" s="152">
        <f>IF(계획인구!T11="미급수",0,IF(계획인구!T11="마을",0,IF(계획인구!T11="소규모",0,IF(계획인구!T11=급수인구!$F11,계획인구!AI11,0))))</f>
        <v>0</v>
      </c>
      <c r="X11" s="152">
        <f>IF(계획인구!U11="미급수",0,IF(계획인구!U11="마을",0,IF(계획인구!U11="소규모",0,IF(계획인구!U11=급수인구!$F11,계획인구!AJ11,0))))</f>
        <v>0</v>
      </c>
    </row>
    <row r="12" spans="1:24" s="5" customFormat="1" ht="16.350000000000001" customHeight="1">
      <c r="A12" s="306"/>
      <c r="B12" s="155" t="s">
        <v>9</v>
      </c>
      <c r="C12" s="155" t="s">
        <v>3</v>
      </c>
      <c r="D12" s="162">
        <f>계획인구!J12</f>
        <v>4785</v>
      </c>
      <c r="E12" s="162">
        <f>계획인구!K12</f>
        <v>9953</v>
      </c>
      <c r="F12" s="157"/>
      <c r="G12" s="157"/>
      <c r="H12" s="157"/>
      <c r="I12" s="158"/>
      <c r="J12" s="159">
        <f t="shared" si="2"/>
        <v>9953</v>
      </c>
      <c r="K12" s="159">
        <f t="shared" si="3"/>
        <v>9556</v>
      </c>
      <c r="L12" s="159">
        <f t="shared" si="4"/>
        <v>9520</v>
      </c>
      <c r="M12" s="159">
        <f t="shared" si="5"/>
        <v>9487</v>
      </c>
      <c r="N12" s="160">
        <f t="shared" si="6"/>
        <v>9409</v>
      </c>
      <c r="O12" s="152">
        <f>SUM(O13:O17)</f>
        <v>9953</v>
      </c>
      <c r="P12" s="152">
        <f t="shared" ref="P12:X12" si="9">SUM(P13:P17)</f>
        <v>9556</v>
      </c>
      <c r="Q12" s="152">
        <f t="shared" si="9"/>
        <v>9520</v>
      </c>
      <c r="R12" s="152">
        <f t="shared" si="9"/>
        <v>9487</v>
      </c>
      <c r="S12" s="152">
        <f t="shared" si="9"/>
        <v>9409</v>
      </c>
      <c r="T12" s="152">
        <f t="shared" si="9"/>
        <v>0</v>
      </c>
      <c r="U12" s="152">
        <f t="shared" si="9"/>
        <v>0</v>
      </c>
      <c r="V12" s="152">
        <f t="shared" si="9"/>
        <v>0</v>
      </c>
      <c r="W12" s="152">
        <f t="shared" si="9"/>
        <v>0</v>
      </c>
      <c r="X12" s="152">
        <f t="shared" si="9"/>
        <v>0</v>
      </c>
    </row>
    <row r="13" spans="1:24" s="5" customFormat="1" ht="16.350000000000001" customHeight="1">
      <c r="A13" s="306" t="str">
        <f t="shared" si="8"/>
        <v>평화남산동</v>
      </c>
      <c r="B13" s="328" t="s">
        <v>9</v>
      </c>
      <c r="C13" s="52" t="s">
        <v>10</v>
      </c>
      <c r="D13" s="70">
        <f>계획인구!J13</f>
        <v>1096</v>
      </c>
      <c r="E13" s="70">
        <f>계획인구!K13</f>
        <v>2216</v>
      </c>
      <c r="F13" s="54" t="str">
        <f>계획인구!L13</f>
        <v>지방</v>
      </c>
      <c r="G13" s="54" t="str">
        <f>계획인구!M13</f>
        <v>김천</v>
      </c>
      <c r="H13" s="54" t="str">
        <f>계획인구!N13</f>
        <v>성내</v>
      </c>
      <c r="I13" s="55">
        <f>IF(F13="마을",0,IF(F13="소규모",0,계획인구!P13))</f>
        <v>2015</v>
      </c>
      <c r="J13" s="135">
        <f t="shared" si="2"/>
        <v>2216</v>
      </c>
      <c r="K13" s="135">
        <f t="shared" si="3"/>
        <v>2128</v>
      </c>
      <c r="L13" s="135">
        <f t="shared" si="4"/>
        <v>2120</v>
      </c>
      <c r="M13" s="135">
        <f t="shared" si="5"/>
        <v>2112</v>
      </c>
      <c r="N13" s="136">
        <f t="shared" si="6"/>
        <v>2095</v>
      </c>
      <c r="O13" s="152">
        <f>IF(계획인구!Q13="미급수",0,IF(계획인구!Q13="마을",0,IF(계획인구!Q13="소규모",0,IF(계획인구!Q13=급수인구!$F13,계획인구!AA13,0))))</f>
        <v>2216</v>
      </c>
      <c r="P13" s="152">
        <f>IF(계획인구!R13="미급수",0,IF(계획인구!R13="마을",0,IF(계획인구!R13="소규모",0,IF(계획인구!R13=급수인구!$F13,계획인구!AB13,0))))</f>
        <v>2128</v>
      </c>
      <c r="Q13" s="152">
        <f>IF(계획인구!S13="미급수",0,IF(계획인구!S13="마을",0,IF(계획인구!S13="소규모",0,IF(계획인구!S13=급수인구!$F13,계획인구!AC13,0))))</f>
        <v>2120</v>
      </c>
      <c r="R13" s="152">
        <f>IF(계획인구!T13="미급수",0,IF(계획인구!T13="마을",0,IF(계획인구!T13="소규모",0,IF(계획인구!T13=급수인구!$F13,계획인구!AD13,0))))</f>
        <v>2112</v>
      </c>
      <c r="S13" s="152">
        <f>IF(계획인구!U13="미급수",0,IF(계획인구!U13="마을",0,IF(계획인구!U13="소규모",0,IF(계획인구!U13=급수인구!$F13,계획인구!AE13,0))))</f>
        <v>2095</v>
      </c>
      <c r="T13" s="152">
        <f>IF(계획인구!Q13="미급수",0,IF(계획인구!Q13="마을",0,IF(계획인구!Q13="소규모",0,IF(계획인구!Q13=급수인구!$F13,계획인구!AF13,0))))</f>
        <v>0</v>
      </c>
      <c r="U13" s="152">
        <f>IF(계획인구!R13="미급수",0,IF(계획인구!R13="마을",0,IF(계획인구!R13="소규모",0,IF(계획인구!R13=급수인구!$F13,계획인구!AG13,0))))</f>
        <v>0</v>
      </c>
      <c r="V13" s="152">
        <f>IF(계획인구!S13="미급수",0,IF(계획인구!S13="마을",0,IF(계획인구!S13="소규모",0,IF(계획인구!S13=급수인구!$F13,계획인구!AH13,0))))</f>
        <v>0</v>
      </c>
      <c r="W13" s="152">
        <f>IF(계획인구!T13="미급수",0,IF(계획인구!T13="마을",0,IF(계획인구!T13="소규모",0,IF(계획인구!T13=급수인구!$F13,계획인구!AI13,0))))</f>
        <v>0</v>
      </c>
      <c r="X13" s="152">
        <f>IF(계획인구!U13="미급수",0,IF(계획인구!U13="마을",0,IF(계획인구!U13="소규모",0,IF(계획인구!U13=급수인구!$F13,계획인구!AJ13,0))))</f>
        <v>0</v>
      </c>
    </row>
    <row r="14" spans="1:24" s="5" customFormat="1" ht="16.350000000000001" customHeight="1">
      <c r="A14" s="306" t="str">
        <f t="shared" si="8"/>
        <v>평화남산동</v>
      </c>
      <c r="B14" s="328" t="s">
        <v>9</v>
      </c>
      <c r="C14" s="52" t="s">
        <v>10</v>
      </c>
      <c r="D14" s="70">
        <f>계획인구!J14</f>
        <v>1437</v>
      </c>
      <c r="E14" s="70">
        <f>계획인구!K14</f>
        <v>2904</v>
      </c>
      <c r="F14" s="54" t="str">
        <f>계획인구!L14</f>
        <v>지방</v>
      </c>
      <c r="G14" s="54" t="str">
        <f>계획인구!M14</f>
        <v>김천</v>
      </c>
      <c r="H14" s="54" t="str">
        <f>계획인구!N14</f>
        <v>평화</v>
      </c>
      <c r="I14" s="55">
        <f>IF(F14="마을",0,IF(F14="소규모",0,계획인구!P14))</f>
        <v>2015</v>
      </c>
      <c r="J14" s="135">
        <f t="shared" si="2"/>
        <v>2904</v>
      </c>
      <c r="K14" s="135">
        <f t="shared" si="3"/>
        <v>2788</v>
      </c>
      <c r="L14" s="135">
        <f t="shared" si="4"/>
        <v>2778</v>
      </c>
      <c r="M14" s="135">
        <f t="shared" si="5"/>
        <v>2768</v>
      </c>
      <c r="N14" s="136">
        <f t="shared" si="6"/>
        <v>2745</v>
      </c>
      <c r="O14" s="152">
        <f>IF(계획인구!Q14="미급수",0,IF(계획인구!Q14="마을",0,IF(계획인구!Q14="소규모",0,IF(계획인구!Q14=급수인구!$F14,계획인구!AA14,0))))</f>
        <v>2904</v>
      </c>
      <c r="P14" s="152">
        <f>IF(계획인구!R14="미급수",0,IF(계획인구!R14="마을",0,IF(계획인구!R14="소규모",0,IF(계획인구!R14=급수인구!$F14,계획인구!AB14,0))))</f>
        <v>2788</v>
      </c>
      <c r="Q14" s="152">
        <f>IF(계획인구!S14="미급수",0,IF(계획인구!S14="마을",0,IF(계획인구!S14="소규모",0,IF(계획인구!S14=급수인구!$F14,계획인구!AC14,0))))</f>
        <v>2778</v>
      </c>
      <c r="R14" s="152">
        <f>IF(계획인구!T14="미급수",0,IF(계획인구!T14="마을",0,IF(계획인구!T14="소규모",0,IF(계획인구!T14=급수인구!$F14,계획인구!AD14,0))))</f>
        <v>2768</v>
      </c>
      <c r="S14" s="152">
        <f>IF(계획인구!U14="미급수",0,IF(계획인구!U14="마을",0,IF(계획인구!U14="소규모",0,IF(계획인구!U14=급수인구!$F14,계획인구!AE14,0))))</f>
        <v>2745</v>
      </c>
      <c r="T14" s="152">
        <f>IF(계획인구!Q14="미급수",0,IF(계획인구!Q14="마을",0,IF(계획인구!Q14="소규모",0,IF(계획인구!Q14=급수인구!$F14,계획인구!AF14,0))))</f>
        <v>0</v>
      </c>
      <c r="U14" s="152">
        <f>IF(계획인구!R14="미급수",0,IF(계획인구!R14="마을",0,IF(계획인구!R14="소규모",0,IF(계획인구!R14=급수인구!$F14,계획인구!AG14,0))))</f>
        <v>0</v>
      </c>
      <c r="V14" s="152">
        <f>IF(계획인구!S14="미급수",0,IF(계획인구!S14="마을",0,IF(계획인구!S14="소규모",0,IF(계획인구!S14=급수인구!$F14,계획인구!AH14,0))))</f>
        <v>0</v>
      </c>
      <c r="W14" s="152">
        <f>IF(계획인구!T14="미급수",0,IF(계획인구!T14="마을",0,IF(계획인구!T14="소규모",0,IF(계획인구!T14=급수인구!$F14,계획인구!AI14,0))))</f>
        <v>0</v>
      </c>
      <c r="X14" s="152">
        <f>IF(계획인구!U14="미급수",0,IF(계획인구!U14="마을",0,IF(계획인구!U14="소규모",0,IF(계획인구!U14=급수인구!$F14,계획인구!AJ14,0))))</f>
        <v>0</v>
      </c>
    </row>
    <row r="15" spans="1:24" s="5" customFormat="1" ht="16.350000000000001" customHeight="1">
      <c r="A15" s="306" t="str">
        <f t="shared" ref="A15:A16" si="10">B15</f>
        <v>평화남산동</v>
      </c>
      <c r="B15" s="328" t="s">
        <v>9</v>
      </c>
      <c r="C15" s="52" t="s">
        <v>10</v>
      </c>
      <c r="D15" s="70">
        <f>계획인구!J15</f>
        <v>716</v>
      </c>
      <c r="E15" s="70">
        <f>계획인구!K15</f>
        <v>1447</v>
      </c>
      <c r="F15" s="54" t="str">
        <f>계획인구!L15</f>
        <v>지방</v>
      </c>
      <c r="G15" s="54" t="str">
        <f>계획인구!M15</f>
        <v>김천</v>
      </c>
      <c r="H15" s="54" t="str">
        <f>계획인구!N15</f>
        <v>평화</v>
      </c>
      <c r="I15" s="55">
        <f>IF(F15="마을",0,IF(F15="소규모",0,계획인구!P15))</f>
        <v>2015</v>
      </c>
      <c r="J15" s="135">
        <f t="shared" ref="J15:J16" si="11">O15+T15</f>
        <v>1447</v>
      </c>
      <c r="K15" s="135">
        <f t="shared" ref="K15:K16" si="12">P15+U15</f>
        <v>1389</v>
      </c>
      <c r="L15" s="135">
        <f t="shared" ref="L15:L16" si="13">Q15+V15</f>
        <v>1384</v>
      </c>
      <c r="M15" s="135">
        <f t="shared" ref="M15:M16" si="14">R15+W15</f>
        <v>1379</v>
      </c>
      <c r="N15" s="136">
        <f t="shared" ref="N15:N16" si="15">S15+X15</f>
        <v>1368</v>
      </c>
      <c r="O15" s="152">
        <f>IF(계획인구!Q15="미급수",0,IF(계획인구!Q15="마을",0,IF(계획인구!Q15="소규모",0,IF(계획인구!Q15=급수인구!$F15,계획인구!AA15,0))))</f>
        <v>1447</v>
      </c>
      <c r="P15" s="152">
        <f>IF(계획인구!R15="미급수",0,IF(계획인구!R15="마을",0,IF(계획인구!R15="소규모",0,IF(계획인구!R15=급수인구!$F15,계획인구!AB15,0))))</f>
        <v>1389</v>
      </c>
      <c r="Q15" s="152">
        <f>IF(계획인구!S15="미급수",0,IF(계획인구!S15="마을",0,IF(계획인구!S15="소규모",0,IF(계획인구!S15=급수인구!$F15,계획인구!AC15,0))))</f>
        <v>1384</v>
      </c>
      <c r="R15" s="152">
        <f>IF(계획인구!T15="미급수",0,IF(계획인구!T15="마을",0,IF(계획인구!T15="소규모",0,IF(계획인구!T15=급수인구!$F15,계획인구!AD15,0))))</f>
        <v>1379</v>
      </c>
      <c r="S15" s="152">
        <f>IF(계획인구!U15="미급수",0,IF(계획인구!U15="마을",0,IF(계획인구!U15="소규모",0,IF(계획인구!U15=급수인구!$F15,계획인구!AE15,0))))</f>
        <v>1368</v>
      </c>
      <c r="T15" s="152"/>
      <c r="U15" s="152"/>
      <c r="V15" s="152"/>
      <c r="W15" s="152"/>
      <c r="X15" s="152"/>
    </row>
    <row r="16" spans="1:24" s="5" customFormat="1" ht="16.350000000000001" customHeight="1">
      <c r="A16" s="306" t="str">
        <f t="shared" si="10"/>
        <v>평화남산동</v>
      </c>
      <c r="B16" s="328" t="s">
        <v>9</v>
      </c>
      <c r="C16" s="52" t="s">
        <v>10</v>
      </c>
      <c r="D16" s="70">
        <f>계획인구!J16</f>
        <v>247</v>
      </c>
      <c r="E16" s="70">
        <f>계획인구!K16</f>
        <v>499</v>
      </c>
      <c r="F16" s="54" t="str">
        <f>계획인구!L16</f>
        <v>지방</v>
      </c>
      <c r="G16" s="54" t="str">
        <f>계획인구!M16</f>
        <v>김천</v>
      </c>
      <c r="H16" s="54" t="str">
        <f>계획인구!N16</f>
        <v>평화</v>
      </c>
      <c r="I16" s="55">
        <f>IF(F16="마을",0,IF(F16="소규모",0,계획인구!P16))</f>
        <v>2015</v>
      </c>
      <c r="J16" s="135">
        <f t="shared" si="11"/>
        <v>499</v>
      </c>
      <c r="K16" s="135">
        <f t="shared" si="12"/>
        <v>479</v>
      </c>
      <c r="L16" s="135">
        <f t="shared" si="13"/>
        <v>477</v>
      </c>
      <c r="M16" s="135">
        <f t="shared" si="14"/>
        <v>476</v>
      </c>
      <c r="N16" s="136">
        <f t="shared" si="15"/>
        <v>472</v>
      </c>
      <c r="O16" s="152">
        <f>IF(계획인구!Q16="미급수",0,IF(계획인구!Q16="마을",0,IF(계획인구!Q16="소규모",0,IF(계획인구!Q16=급수인구!$F16,계획인구!AA16,0))))</f>
        <v>499</v>
      </c>
      <c r="P16" s="152">
        <f>IF(계획인구!R16="미급수",0,IF(계획인구!R16="마을",0,IF(계획인구!R16="소규모",0,IF(계획인구!R16=급수인구!$F16,계획인구!AB16,0))))</f>
        <v>479</v>
      </c>
      <c r="Q16" s="152">
        <f>IF(계획인구!S16="미급수",0,IF(계획인구!S16="마을",0,IF(계획인구!S16="소규모",0,IF(계획인구!S16=급수인구!$F16,계획인구!AC16,0))))</f>
        <v>477</v>
      </c>
      <c r="R16" s="152">
        <f>IF(계획인구!T16="미급수",0,IF(계획인구!T16="마을",0,IF(계획인구!T16="소규모",0,IF(계획인구!T16=급수인구!$F16,계획인구!AD16,0))))</f>
        <v>476</v>
      </c>
      <c r="S16" s="152">
        <f>IF(계획인구!U16="미급수",0,IF(계획인구!U16="마을",0,IF(계획인구!U16="소규모",0,IF(계획인구!U16=급수인구!$F16,계획인구!AE16,0))))</f>
        <v>472</v>
      </c>
      <c r="T16" s="152"/>
      <c r="U16" s="152"/>
      <c r="V16" s="152"/>
      <c r="W16" s="152"/>
      <c r="X16" s="152"/>
    </row>
    <row r="17" spans="1:24" s="5" customFormat="1" ht="16.350000000000001" customHeight="1">
      <c r="A17" s="306" t="str">
        <f t="shared" si="8"/>
        <v>평화남산동</v>
      </c>
      <c r="B17" s="329" t="s">
        <v>9</v>
      </c>
      <c r="C17" s="52" t="s">
        <v>11</v>
      </c>
      <c r="D17" s="70">
        <f>계획인구!J17</f>
        <v>1289</v>
      </c>
      <c r="E17" s="70">
        <f>계획인구!K17</f>
        <v>2887</v>
      </c>
      <c r="F17" s="54" t="str">
        <f>계획인구!L17</f>
        <v>지방</v>
      </c>
      <c r="G17" s="54" t="str">
        <f>계획인구!M17</f>
        <v>김천</v>
      </c>
      <c r="H17" s="54" t="str">
        <f>계획인구!N17</f>
        <v>평화</v>
      </c>
      <c r="I17" s="55">
        <f>IF(F17="마을",0,IF(F17="소규모",0,계획인구!P17))</f>
        <v>2015</v>
      </c>
      <c r="J17" s="135">
        <f>O17+T17</f>
        <v>2887</v>
      </c>
      <c r="K17" s="135">
        <f t="shared" si="3"/>
        <v>2772</v>
      </c>
      <c r="L17" s="135">
        <f t="shared" si="4"/>
        <v>2761</v>
      </c>
      <c r="M17" s="135">
        <f t="shared" si="5"/>
        <v>2752</v>
      </c>
      <c r="N17" s="136">
        <f t="shared" si="6"/>
        <v>2729</v>
      </c>
      <c r="O17" s="152">
        <f>IF(계획인구!Q17="미급수",0,IF(계획인구!Q17="마을",0,IF(계획인구!Q17="소규모",0,IF(계획인구!Q17=급수인구!$F17,계획인구!AA17,0))))</f>
        <v>2887</v>
      </c>
      <c r="P17" s="152">
        <f>IF(계획인구!R17="미급수",0,IF(계획인구!R17="마을",0,IF(계획인구!R17="소규모",0,IF(계획인구!R17=급수인구!$F17,계획인구!AB17,0))))</f>
        <v>2772</v>
      </c>
      <c r="Q17" s="152">
        <f>IF(계획인구!S17="미급수",0,IF(계획인구!S17="마을",0,IF(계획인구!S17="소규모",0,IF(계획인구!S17=급수인구!$F17,계획인구!AC17,0))))</f>
        <v>2761</v>
      </c>
      <c r="R17" s="152">
        <f>IF(계획인구!T17="미급수",0,IF(계획인구!T17="마을",0,IF(계획인구!T17="소규모",0,IF(계획인구!T17=급수인구!$F17,계획인구!AD17,0))))</f>
        <v>2752</v>
      </c>
      <c r="S17" s="152">
        <f>IF(계획인구!U17="미급수",0,IF(계획인구!U17="마을",0,IF(계획인구!U17="소규모",0,IF(계획인구!U17=급수인구!$F17,계획인구!AE17,0))))</f>
        <v>2729</v>
      </c>
      <c r="T17" s="152">
        <f>IF(계획인구!Q17="미급수",0,IF(계획인구!Q17="마을",0,IF(계획인구!Q17="소규모",0,IF(계획인구!Q17=급수인구!$F17,계획인구!AF17,0))))</f>
        <v>0</v>
      </c>
      <c r="U17" s="152">
        <f>IF(계획인구!R17="미급수",0,IF(계획인구!R17="마을",0,IF(계획인구!R17="소규모",0,IF(계획인구!R17=급수인구!$F17,계획인구!AG17,0))))</f>
        <v>0</v>
      </c>
      <c r="V17" s="152">
        <f>IF(계획인구!S17="미급수",0,IF(계획인구!S17="마을",0,IF(계획인구!S17="소규모",0,IF(계획인구!S17=급수인구!$F17,계획인구!AH17,0))))</f>
        <v>0</v>
      </c>
      <c r="W17" s="152">
        <f>IF(계획인구!T17="미급수",0,IF(계획인구!T17="마을",0,IF(계획인구!T17="소규모",0,IF(계획인구!T17=급수인구!$F17,계획인구!AI17,0))))</f>
        <v>0</v>
      </c>
      <c r="X17" s="152">
        <f>IF(계획인구!U17="미급수",0,IF(계획인구!U17="마을",0,IF(계획인구!U17="소규모",0,IF(계획인구!U17=급수인구!$F17,계획인구!AJ17,0))))</f>
        <v>0</v>
      </c>
    </row>
    <row r="18" spans="1:24" s="5" customFormat="1" ht="16.350000000000001" customHeight="1">
      <c r="A18" s="306"/>
      <c r="B18" s="155" t="s">
        <v>12</v>
      </c>
      <c r="C18" s="155" t="s">
        <v>3</v>
      </c>
      <c r="D18" s="162">
        <f>계획인구!J18</f>
        <v>2262</v>
      </c>
      <c r="E18" s="162">
        <f>계획인구!K18</f>
        <v>4993</v>
      </c>
      <c r="F18" s="157"/>
      <c r="G18" s="157"/>
      <c r="H18" s="157"/>
      <c r="I18" s="158"/>
      <c r="J18" s="159">
        <f t="shared" si="2"/>
        <v>4993</v>
      </c>
      <c r="K18" s="159">
        <f t="shared" si="3"/>
        <v>4794</v>
      </c>
      <c r="L18" s="159">
        <f t="shared" si="4"/>
        <v>4776</v>
      </c>
      <c r="M18" s="159">
        <f t="shared" si="5"/>
        <v>4759</v>
      </c>
      <c r="N18" s="160">
        <f t="shared" si="6"/>
        <v>4720</v>
      </c>
      <c r="O18" s="152">
        <f>O19+O21+O20</f>
        <v>4993</v>
      </c>
      <c r="P18" s="152">
        <f t="shared" ref="P18:X18" si="16">P19+P21+P20</f>
        <v>4794</v>
      </c>
      <c r="Q18" s="152">
        <f t="shared" si="16"/>
        <v>4776</v>
      </c>
      <c r="R18" s="152">
        <f t="shared" si="16"/>
        <v>4759</v>
      </c>
      <c r="S18" s="152">
        <f t="shared" si="16"/>
        <v>4720</v>
      </c>
      <c r="T18" s="152">
        <f t="shared" si="16"/>
        <v>0</v>
      </c>
      <c r="U18" s="152">
        <f t="shared" si="16"/>
        <v>0</v>
      </c>
      <c r="V18" s="152">
        <f t="shared" si="16"/>
        <v>0</v>
      </c>
      <c r="W18" s="152">
        <f t="shared" si="16"/>
        <v>0</v>
      </c>
      <c r="X18" s="152">
        <f t="shared" si="16"/>
        <v>0</v>
      </c>
    </row>
    <row r="19" spans="1:24" s="5" customFormat="1" ht="16.350000000000001" customHeight="1">
      <c r="A19" s="306" t="str">
        <f t="shared" si="8"/>
        <v>양금동</v>
      </c>
      <c r="B19" s="328" t="s">
        <v>12</v>
      </c>
      <c r="C19" s="52" t="s">
        <v>13</v>
      </c>
      <c r="D19" s="70">
        <f>계획인구!J19</f>
        <v>628</v>
      </c>
      <c r="E19" s="70">
        <f>계획인구!K19</f>
        <v>1985</v>
      </c>
      <c r="F19" s="54" t="str">
        <f>계획인구!L19</f>
        <v>지방</v>
      </c>
      <c r="G19" s="54" t="str">
        <f>계획인구!M19</f>
        <v>김천</v>
      </c>
      <c r="H19" s="54" t="str">
        <f>계획인구!N19</f>
        <v>평화</v>
      </c>
      <c r="I19" s="55">
        <f>IF(F19="마을",0,IF(F19="소규모",0,계획인구!P19))</f>
        <v>2015</v>
      </c>
      <c r="J19" s="135">
        <f t="shared" si="2"/>
        <v>1985</v>
      </c>
      <c r="K19" s="135">
        <f t="shared" si="3"/>
        <v>1906</v>
      </c>
      <c r="L19" s="135">
        <f t="shared" si="4"/>
        <v>1899</v>
      </c>
      <c r="M19" s="135">
        <f t="shared" si="5"/>
        <v>1892</v>
      </c>
      <c r="N19" s="136">
        <f t="shared" si="6"/>
        <v>1876</v>
      </c>
      <c r="O19" s="152">
        <f>IF(계획인구!Q19="미급수",0,IF(계획인구!Q19="마을",0,IF(계획인구!Q19="소규모",0,IF(계획인구!Q19=급수인구!$F19,계획인구!AA19,0))))</f>
        <v>1985</v>
      </c>
      <c r="P19" s="152">
        <f>IF(계획인구!R19="미급수",0,IF(계획인구!R19="마을",0,IF(계획인구!R19="소규모",0,IF(계획인구!R19=급수인구!$F19,계획인구!AB19,0))))</f>
        <v>1906</v>
      </c>
      <c r="Q19" s="152">
        <f>IF(계획인구!S19="미급수",0,IF(계획인구!S19="마을",0,IF(계획인구!S19="소규모",0,IF(계획인구!S19=급수인구!$F19,계획인구!AC19,0))))</f>
        <v>1899</v>
      </c>
      <c r="R19" s="152">
        <f>IF(계획인구!T19="미급수",0,IF(계획인구!T19="마을",0,IF(계획인구!T19="소규모",0,IF(계획인구!T19=급수인구!$F19,계획인구!AD19,0))))</f>
        <v>1892</v>
      </c>
      <c r="S19" s="152">
        <f>IF(계획인구!U19="미급수",0,IF(계획인구!U19="마을",0,IF(계획인구!U19="소규모",0,IF(계획인구!U19=급수인구!$F19,계획인구!AE19,0))))</f>
        <v>1876</v>
      </c>
      <c r="T19" s="152">
        <f>IF(계획인구!Q19="미급수",0,IF(계획인구!Q19="마을",0,IF(계획인구!Q19="소규모",0,IF(계획인구!Q19=급수인구!$F19,계획인구!AF19,0))))</f>
        <v>0</v>
      </c>
      <c r="U19" s="152">
        <f>IF(계획인구!R19="미급수",0,IF(계획인구!R19="마을",0,IF(계획인구!R19="소규모",0,IF(계획인구!R19=급수인구!$F19,계획인구!AG19,0))))</f>
        <v>0</v>
      </c>
      <c r="V19" s="152">
        <f>IF(계획인구!S19="미급수",0,IF(계획인구!S19="마을",0,IF(계획인구!S19="소규모",0,IF(계획인구!S19=급수인구!$F19,계획인구!AH19,0))))</f>
        <v>0</v>
      </c>
      <c r="W19" s="152">
        <f>IF(계획인구!T19="미급수",0,IF(계획인구!T19="마을",0,IF(계획인구!T19="소규모",0,IF(계획인구!T19=급수인구!$F19,계획인구!AI19,0))))</f>
        <v>0</v>
      </c>
      <c r="X19" s="152">
        <f>IF(계획인구!U19="미급수",0,IF(계획인구!U19="마을",0,IF(계획인구!U19="소규모",0,IF(계획인구!U19=급수인구!$F19,계획인구!AJ19,0))))</f>
        <v>0</v>
      </c>
    </row>
    <row r="20" spans="1:24" s="5" customFormat="1" ht="16.350000000000001" customHeight="1">
      <c r="A20" s="306" t="str">
        <f t="shared" ref="A20" si="17">B20</f>
        <v>양금동</v>
      </c>
      <c r="B20" s="328" t="s">
        <v>12</v>
      </c>
      <c r="C20" s="52" t="s">
        <v>13</v>
      </c>
      <c r="D20" s="70">
        <f>계획인구!J20</f>
        <v>1214</v>
      </c>
      <c r="E20" s="70">
        <f>계획인구!K20</f>
        <v>2077</v>
      </c>
      <c r="F20" s="54" t="str">
        <f>계획인구!L20</f>
        <v>지방</v>
      </c>
      <c r="G20" s="54" t="str">
        <f>계획인구!M20</f>
        <v>김천</v>
      </c>
      <c r="H20" s="54" t="str">
        <f>계획인구!N20</f>
        <v>평화</v>
      </c>
      <c r="I20" s="55">
        <f>IF(F20="마을",0,IF(F20="소규모",0,계획인구!P20))</f>
        <v>2015</v>
      </c>
      <c r="J20" s="135">
        <f t="shared" ref="J20" si="18">O20+T20</f>
        <v>2077</v>
      </c>
      <c r="K20" s="135">
        <f t="shared" ref="K20" si="19">P20+U20</f>
        <v>1994</v>
      </c>
      <c r="L20" s="135">
        <f t="shared" ref="L20" si="20">Q20+V20</f>
        <v>1987</v>
      </c>
      <c r="M20" s="135">
        <f t="shared" ref="M20" si="21">R20+W20</f>
        <v>1980</v>
      </c>
      <c r="N20" s="136">
        <f t="shared" ref="N20" si="22">S20+X20</f>
        <v>1963</v>
      </c>
      <c r="O20" s="152">
        <f>IF(계획인구!Q20="미급수",0,IF(계획인구!Q20="마을",0,IF(계획인구!Q20="소규모",0,IF(계획인구!Q20=급수인구!$F20,계획인구!AA20,0))))</f>
        <v>2077</v>
      </c>
      <c r="P20" s="152">
        <f>IF(계획인구!R20="미급수",0,IF(계획인구!R20="마을",0,IF(계획인구!R20="소규모",0,IF(계획인구!R20=급수인구!$F20,계획인구!AB20,0))))</f>
        <v>1994</v>
      </c>
      <c r="Q20" s="152">
        <f>IF(계획인구!S20="미급수",0,IF(계획인구!S20="마을",0,IF(계획인구!S20="소규모",0,IF(계획인구!S20=급수인구!$F20,계획인구!AC20,0))))</f>
        <v>1987</v>
      </c>
      <c r="R20" s="152">
        <f>IF(계획인구!T20="미급수",0,IF(계획인구!T20="마을",0,IF(계획인구!T20="소규모",0,IF(계획인구!T20=급수인구!$F20,계획인구!AD20,0))))</f>
        <v>1980</v>
      </c>
      <c r="S20" s="152">
        <f>IF(계획인구!U20="미급수",0,IF(계획인구!U20="마을",0,IF(계획인구!U20="소규모",0,IF(계획인구!U20=급수인구!$F20,계획인구!AE20,0))))</f>
        <v>1963</v>
      </c>
      <c r="T20" s="152">
        <f>IF(계획인구!Q20="미급수",0,IF(계획인구!Q20="마을",0,IF(계획인구!Q20="소규모",0,IF(계획인구!Q20=급수인구!$F20,계획인구!AF20,0))))</f>
        <v>0</v>
      </c>
      <c r="U20" s="152">
        <f>IF(계획인구!R20="미급수",0,IF(계획인구!R20="마을",0,IF(계획인구!R20="소규모",0,IF(계획인구!R20=급수인구!$F20,계획인구!AG20,0))))</f>
        <v>0</v>
      </c>
      <c r="V20" s="152">
        <f>IF(계획인구!S20="미급수",0,IF(계획인구!S20="마을",0,IF(계획인구!S20="소규모",0,IF(계획인구!S20=급수인구!$F20,계획인구!AH20,0))))</f>
        <v>0</v>
      </c>
      <c r="W20" s="152">
        <f>IF(계획인구!T20="미급수",0,IF(계획인구!T20="마을",0,IF(계획인구!T20="소규모",0,IF(계획인구!T20=급수인구!$F20,계획인구!AI20,0))))</f>
        <v>0</v>
      </c>
      <c r="X20" s="152">
        <f>IF(계획인구!U20="미급수",0,IF(계획인구!U20="마을",0,IF(계획인구!U20="소규모",0,IF(계획인구!U20=급수인구!$F20,계획인구!AJ20,0))))</f>
        <v>0</v>
      </c>
    </row>
    <row r="21" spans="1:24" s="5" customFormat="1" ht="16.350000000000001" customHeight="1">
      <c r="A21" s="306" t="str">
        <f t="shared" si="8"/>
        <v>양금동</v>
      </c>
      <c r="B21" s="329" t="s">
        <v>12</v>
      </c>
      <c r="C21" s="52" t="s">
        <v>14</v>
      </c>
      <c r="D21" s="70">
        <f>계획인구!J21</f>
        <v>420</v>
      </c>
      <c r="E21" s="70">
        <f>계획인구!K21</f>
        <v>931</v>
      </c>
      <c r="F21" s="54" t="str">
        <f>계획인구!L21</f>
        <v>지방</v>
      </c>
      <c r="G21" s="54" t="str">
        <f>계획인구!M21</f>
        <v>김천</v>
      </c>
      <c r="H21" s="54" t="str">
        <f>계획인구!N21</f>
        <v>평화</v>
      </c>
      <c r="I21" s="55">
        <f>IF(F21="마을",0,IF(F21="소규모",0,계획인구!P21))</f>
        <v>2015</v>
      </c>
      <c r="J21" s="135">
        <f t="shared" si="2"/>
        <v>931</v>
      </c>
      <c r="K21" s="135">
        <f t="shared" si="3"/>
        <v>894</v>
      </c>
      <c r="L21" s="135">
        <f t="shared" si="4"/>
        <v>890</v>
      </c>
      <c r="M21" s="135">
        <f t="shared" si="5"/>
        <v>887</v>
      </c>
      <c r="N21" s="136">
        <f t="shared" si="6"/>
        <v>881</v>
      </c>
      <c r="O21" s="152">
        <f>IF(계획인구!Q21="미급수",0,IF(계획인구!Q21="마을",0,IF(계획인구!Q21="소규모",0,IF(계획인구!Q21=급수인구!$F21,계획인구!AA21,0))))</f>
        <v>931</v>
      </c>
      <c r="P21" s="152">
        <f>IF(계획인구!R21="미급수",0,IF(계획인구!R21="마을",0,IF(계획인구!R21="소규모",0,IF(계획인구!R21=급수인구!$F21,계획인구!AB21,0))))</f>
        <v>894</v>
      </c>
      <c r="Q21" s="152">
        <f>IF(계획인구!S21="미급수",0,IF(계획인구!S21="마을",0,IF(계획인구!S21="소규모",0,IF(계획인구!S21=급수인구!$F21,계획인구!AC21,0))))</f>
        <v>890</v>
      </c>
      <c r="R21" s="152">
        <f>IF(계획인구!T21="미급수",0,IF(계획인구!T21="마을",0,IF(계획인구!T21="소규모",0,IF(계획인구!T21=급수인구!$F21,계획인구!AD21,0))))</f>
        <v>887</v>
      </c>
      <c r="S21" s="152">
        <f>IF(계획인구!U21="미급수",0,IF(계획인구!U21="마을",0,IF(계획인구!U21="소규모",0,IF(계획인구!U21=급수인구!$F21,계획인구!AE21,0))))</f>
        <v>881</v>
      </c>
      <c r="T21" s="152">
        <f>IF(계획인구!Q21="미급수",0,IF(계획인구!Q21="마을",0,IF(계획인구!Q21="소규모",0,IF(계획인구!Q21=급수인구!$F21,계획인구!AF21,0))))</f>
        <v>0</v>
      </c>
      <c r="U21" s="152">
        <f>IF(계획인구!R21="미급수",0,IF(계획인구!R21="마을",0,IF(계획인구!R21="소규모",0,IF(계획인구!R21=급수인구!$F21,계획인구!AG21,0))))</f>
        <v>0</v>
      </c>
      <c r="V21" s="152">
        <f>IF(계획인구!S21="미급수",0,IF(계획인구!S21="마을",0,IF(계획인구!S21="소규모",0,IF(계획인구!S21=급수인구!$F21,계획인구!AH21,0))))</f>
        <v>0</v>
      </c>
      <c r="W21" s="152">
        <f>IF(계획인구!T21="미급수",0,IF(계획인구!T21="마을",0,IF(계획인구!T21="소규모",0,IF(계획인구!T21=급수인구!$F21,계획인구!AI21,0))))</f>
        <v>0</v>
      </c>
      <c r="X21" s="152">
        <f>IF(계획인구!U21="미급수",0,IF(계획인구!U21="마을",0,IF(계획인구!U21="소규모",0,IF(계획인구!U21=급수인구!$F21,계획인구!AJ21,0))))</f>
        <v>0</v>
      </c>
    </row>
    <row r="22" spans="1:24" s="5" customFormat="1" ht="16.350000000000001" customHeight="1">
      <c r="A22" s="306"/>
      <c r="B22" s="155" t="s">
        <v>15</v>
      </c>
      <c r="C22" s="155" t="s">
        <v>3</v>
      </c>
      <c r="D22" s="162">
        <f>계획인구!J22</f>
        <v>9852</v>
      </c>
      <c r="E22" s="162">
        <f>계획인구!K22</f>
        <v>26480</v>
      </c>
      <c r="F22" s="157"/>
      <c r="G22" s="157"/>
      <c r="H22" s="157"/>
      <c r="I22" s="158"/>
      <c r="J22" s="159">
        <f t="shared" si="2"/>
        <v>26480</v>
      </c>
      <c r="K22" s="159">
        <f t="shared" si="3"/>
        <v>26506</v>
      </c>
      <c r="L22" s="159">
        <f t="shared" si="4"/>
        <v>36291</v>
      </c>
      <c r="M22" s="159">
        <f t="shared" si="5"/>
        <v>36201</v>
      </c>
      <c r="N22" s="160">
        <f t="shared" si="6"/>
        <v>35995</v>
      </c>
      <c r="O22" s="152">
        <f>SUM(O23:O34)</f>
        <v>26480</v>
      </c>
      <c r="P22" s="152">
        <f t="shared" ref="P22:X22" si="23">SUM(P23:P34)</f>
        <v>25425</v>
      </c>
      <c r="Q22" s="152">
        <f t="shared" si="23"/>
        <v>25329</v>
      </c>
      <c r="R22" s="152">
        <f t="shared" si="23"/>
        <v>25239</v>
      </c>
      <c r="S22" s="152">
        <f t="shared" si="23"/>
        <v>25033</v>
      </c>
      <c r="T22" s="152">
        <f t="shared" si="23"/>
        <v>0</v>
      </c>
      <c r="U22" s="152">
        <f t="shared" si="23"/>
        <v>1081</v>
      </c>
      <c r="V22" s="152">
        <f t="shared" si="23"/>
        <v>10962</v>
      </c>
      <c r="W22" s="152">
        <f t="shared" si="23"/>
        <v>10962</v>
      </c>
      <c r="X22" s="152">
        <f t="shared" si="23"/>
        <v>10962</v>
      </c>
    </row>
    <row r="23" spans="1:24" s="5" customFormat="1" ht="16.350000000000001" customHeight="1">
      <c r="A23" s="306" t="str">
        <f t="shared" si="8"/>
        <v>대신동</v>
      </c>
      <c r="B23" s="328" t="s">
        <v>15</v>
      </c>
      <c r="C23" s="52" t="s">
        <v>16</v>
      </c>
      <c r="D23" s="70">
        <f>계획인구!J23</f>
        <v>3464</v>
      </c>
      <c r="E23" s="70">
        <f>계획인구!K23</f>
        <v>9518</v>
      </c>
      <c r="F23" s="54" t="str">
        <f>계획인구!L23</f>
        <v>지방</v>
      </c>
      <c r="G23" s="54" t="str">
        <f>계획인구!M23</f>
        <v>김천</v>
      </c>
      <c r="H23" s="54" t="str">
        <f>계획인구!N23</f>
        <v>성내</v>
      </c>
      <c r="I23" s="55">
        <f>IF(F23="마을",0,IF(F23="소규모",0,계획인구!P23))</f>
        <v>2015</v>
      </c>
      <c r="J23" s="135">
        <f t="shared" si="2"/>
        <v>9518</v>
      </c>
      <c r="K23" s="135">
        <f t="shared" si="3"/>
        <v>9139</v>
      </c>
      <c r="L23" s="135">
        <f t="shared" si="4"/>
        <v>9104</v>
      </c>
      <c r="M23" s="135">
        <f t="shared" si="5"/>
        <v>9072</v>
      </c>
      <c r="N23" s="136">
        <f t="shared" si="6"/>
        <v>8998</v>
      </c>
      <c r="O23" s="152">
        <f>IF(계획인구!Q23="미급수",0,IF(계획인구!Q23="마을",0,IF(계획인구!Q23="소규모",0,IF(계획인구!Q23=급수인구!$F23,계획인구!AA23,0))))</f>
        <v>9518</v>
      </c>
      <c r="P23" s="152">
        <f>IF(계획인구!R23="미급수",0,IF(계획인구!R23="마을",0,IF(계획인구!R23="소규모",0,IF(계획인구!R23=급수인구!$F23,계획인구!AB23,0))))</f>
        <v>9139</v>
      </c>
      <c r="Q23" s="152">
        <f>IF(계획인구!S23="미급수",0,IF(계획인구!S23="마을",0,IF(계획인구!S23="소규모",0,IF(계획인구!S23=급수인구!$F23,계획인구!AC23,0))))</f>
        <v>9104</v>
      </c>
      <c r="R23" s="152">
        <f>IF(계획인구!T23="미급수",0,IF(계획인구!T23="마을",0,IF(계획인구!T23="소규모",0,IF(계획인구!T23=급수인구!$F23,계획인구!AD23,0))))</f>
        <v>9072</v>
      </c>
      <c r="S23" s="152">
        <f>IF(계획인구!U23="미급수",0,IF(계획인구!U23="마을",0,IF(계획인구!U23="소규모",0,IF(계획인구!U23=급수인구!$F23,계획인구!AE23,0))))</f>
        <v>8998</v>
      </c>
      <c r="T23" s="152">
        <f>IF(계획인구!Q23="미급수",0,IF(계획인구!Q23="마을",0,IF(계획인구!Q23="소규모",0,IF(계획인구!Q23=급수인구!$F23,계획인구!AF23,0))))</f>
        <v>0</v>
      </c>
      <c r="U23" s="152">
        <f>IF(계획인구!R23="미급수",0,IF(계획인구!R23="마을",0,IF(계획인구!R23="소규모",0,IF(계획인구!R23=급수인구!$F23,계획인구!AG23,0))))</f>
        <v>0</v>
      </c>
      <c r="V23" s="152">
        <f>IF(계획인구!S23="미급수",0,IF(계획인구!S23="마을",0,IF(계획인구!S23="소규모",0,IF(계획인구!S23=급수인구!$F23,계획인구!AH23,0))))</f>
        <v>0</v>
      </c>
      <c r="W23" s="152">
        <f>IF(계획인구!T23="미급수",0,IF(계획인구!T23="마을",0,IF(계획인구!T23="소규모",0,IF(계획인구!T23=급수인구!$F23,계획인구!AI23,0))))</f>
        <v>0</v>
      </c>
      <c r="X23" s="152">
        <f>IF(계획인구!U23="미급수",0,IF(계획인구!U23="마을",0,IF(계획인구!U23="소규모",0,IF(계획인구!U23=급수인구!$F23,계획인구!AJ23,0))))</f>
        <v>0</v>
      </c>
    </row>
    <row r="24" spans="1:24" s="5" customFormat="1" ht="16.350000000000001" customHeight="1">
      <c r="A24" s="306" t="str">
        <f t="shared" si="8"/>
        <v>대신동</v>
      </c>
      <c r="B24" s="328" t="s">
        <v>15</v>
      </c>
      <c r="C24" s="52" t="s">
        <v>16</v>
      </c>
      <c r="D24" s="70">
        <f>계획인구!J24</f>
        <v>1420</v>
      </c>
      <c r="E24" s="70">
        <f>계획인구!K24</f>
        <v>3899</v>
      </c>
      <c r="F24" s="54" t="str">
        <f>계획인구!L24</f>
        <v>지방</v>
      </c>
      <c r="G24" s="54" t="str">
        <f>계획인구!M24</f>
        <v>김천</v>
      </c>
      <c r="H24" s="54" t="str">
        <f>계획인구!N24</f>
        <v>성내</v>
      </c>
      <c r="I24" s="55">
        <f>IF(F24="마을",0,IF(F24="소규모",0,계획인구!P24))</f>
        <v>2015</v>
      </c>
      <c r="J24" s="135">
        <f t="shared" si="2"/>
        <v>3899</v>
      </c>
      <c r="K24" s="135">
        <f t="shared" si="3"/>
        <v>3744</v>
      </c>
      <c r="L24" s="135">
        <f t="shared" si="4"/>
        <v>3730</v>
      </c>
      <c r="M24" s="135">
        <f t="shared" si="5"/>
        <v>3716</v>
      </c>
      <c r="N24" s="136">
        <f t="shared" si="6"/>
        <v>3686</v>
      </c>
      <c r="O24" s="152">
        <f>IF(계획인구!Q24="미급수",0,IF(계획인구!Q24="마을",0,IF(계획인구!Q24="소규모",0,IF(계획인구!Q24=급수인구!$F24,계획인구!AA24,0))))</f>
        <v>3899</v>
      </c>
      <c r="P24" s="152">
        <f>IF(계획인구!R24="미급수",0,IF(계획인구!R24="마을",0,IF(계획인구!R24="소규모",0,IF(계획인구!R24=급수인구!$F24,계획인구!AB24,0))))</f>
        <v>3744</v>
      </c>
      <c r="Q24" s="152">
        <f>IF(계획인구!S24="미급수",0,IF(계획인구!S24="마을",0,IF(계획인구!S24="소규모",0,IF(계획인구!S24=급수인구!$F24,계획인구!AC24,0))))</f>
        <v>3730</v>
      </c>
      <c r="R24" s="152">
        <f>IF(계획인구!T24="미급수",0,IF(계획인구!T24="마을",0,IF(계획인구!T24="소규모",0,IF(계획인구!T24=급수인구!$F24,계획인구!AD24,0))))</f>
        <v>3716</v>
      </c>
      <c r="S24" s="152">
        <f>IF(계획인구!U24="미급수",0,IF(계획인구!U24="마을",0,IF(계획인구!U24="소규모",0,IF(계획인구!U24=급수인구!$F24,계획인구!AE24,0))))</f>
        <v>3686</v>
      </c>
      <c r="T24" s="152">
        <f>IF(계획인구!Q24="미급수",0,IF(계획인구!Q24="마을",0,IF(계획인구!Q24="소규모",0,IF(계획인구!Q24=급수인구!$F24,계획인구!AF24,0))))</f>
        <v>0</v>
      </c>
      <c r="U24" s="152">
        <f>IF(계획인구!R24="미급수",0,IF(계획인구!R24="마을",0,IF(계획인구!R24="소규모",0,IF(계획인구!R24=급수인구!$F24,계획인구!AG24,0))))</f>
        <v>0</v>
      </c>
      <c r="V24" s="152">
        <f>IF(계획인구!S24="미급수",0,IF(계획인구!S24="마을",0,IF(계획인구!S24="소규모",0,IF(계획인구!S24=급수인구!$F24,계획인구!AH24,0))))</f>
        <v>0</v>
      </c>
      <c r="W24" s="152">
        <f>IF(계획인구!T24="미급수",0,IF(계획인구!T24="마을",0,IF(계획인구!T24="소규모",0,IF(계획인구!T24=급수인구!$F24,계획인구!AI24,0))))</f>
        <v>0</v>
      </c>
      <c r="X24" s="152">
        <f>IF(계획인구!U24="미급수",0,IF(계획인구!U24="마을",0,IF(계획인구!U24="소규모",0,IF(계획인구!U24=급수인구!$F24,계획인구!AJ24,0))))</f>
        <v>0</v>
      </c>
    </row>
    <row r="25" spans="1:24" s="5" customFormat="1" ht="16.350000000000001" customHeight="1">
      <c r="A25" s="306" t="str">
        <f t="shared" ref="A25" si="24">B25</f>
        <v>대신동</v>
      </c>
      <c r="B25" s="328" t="s">
        <v>15</v>
      </c>
      <c r="C25" s="52" t="s">
        <v>16</v>
      </c>
      <c r="D25" s="70">
        <f>계획인구!J25</f>
        <v>1638</v>
      </c>
      <c r="E25" s="70">
        <f>계획인구!K25</f>
        <v>4501</v>
      </c>
      <c r="F25" s="54" t="str">
        <f>계획인구!L25</f>
        <v>지방</v>
      </c>
      <c r="G25" s="54" t="str">
        <f>계획인구!M25</f>
        <v>김천</v>
      </c>
      <c r="H25" s="54" t="str">
        <f>계획인구!N25</f>
        <v>성내</v>
      </c>
      <c r="I25" s="55">
        <f>IF(F25="마을",0,IF(F25="소규모",0,계획인구!P25))</f>
        <v>2015</v>
      </c>
      <c r="J25" s="135">
        <f t="shared" ref="J25" si="25">O25+T25</f>
        <v>4501</v>
      </c>
      <c r="K25" s="135">
        <f t="shared" ref="K25" si="26">P25+U25</f>
        <v>5128</v>
      </c>
      <c r="L25" s="135">
        <f t="shared" ref="L25" si="27">Q25+V25</f>
        <v>5111</v>
      </c>
      <c r="M25" s="135">
        <f t="shared" ref="M25" si="28">R25+W25</f>
        <v>5096</v>
      </c>
      <c r="N25" s="136">
        <f t="shared" ref="N25" si="29">S25+X25</f>
        <v>5061</v>
      </c>
      <c r="O25" s="152">
        <f>IF(계획인구!Q25="미급수",0,IF(계획인구!Q25="마을",0,IF(계획인구!Q25="소규모",0,IF(계획인구!Q25=급수인구!$F25,계획인구!AA25,0))))</f>
        <v>4501</v>
      </c>
      <c r="P25" s="152">
        <f>IF(계획인구!R25="미급수",0,IF(계획인구!R25="마을",0,IF(계획인구!R25="소규모",0,IF(계획인구!R25=급수인구!$F25,계획인구!AB25,0))))</f>
        <v>4322</v>
      </c>
      <c r="Q25" s="152">
        <f>IF(계획인구!S25="미급수",0,IF(계획인구!S25="마을",0,IF(계획인구!S25="소규모",0,IF(계획인구!S25=급수인구!$F25,계획인구!AC25,0))))</f>
        <v>4305</v>
      </c>
      <c r="R25" s="152">
        <f>IF(계획인구!T25="미급수",0,IF(계획인구!T25="마을",0,IF(계획인구!T25="소규모",0,IF(계획인구!T25=급수인구!$F25,계획인구!AD25,0))))</f>
        <v>4290</v>
      </c>
      <c r="S25" s="152">
        <f>IF(계획인구!U25="미급수",0,IF(계획인구!U25="마을",0,IF(계획인구!U25="소규모",0,IF(계획인구!U25=급수인구!$F25,계획인구!AE25,0))))</f>
        <v>4255</v>
      </c>
      <c r="T25" s="152">
        <f>IF(계획인구!Q25="미급수",0,IF(계획인구!Q25="마을",0,IF(계획인구!Q25="소규모",0,IF(계획인구!Q25=급수인구!$F25,계획인구!AF25,0))))</f>
        <v>0</v>
      </c>
      <c r="U25" s="152">
        <f>IF(계획인구!R25="미급수",0,IF(계획인구!R25="마을",0,IF(계획인구!R25="소규모",0,IF(계획인구!R25=급수인구!$F25,계획인구!AG25,0))))</f>
        <v>806</v>
      </c>
      <c r="V25" s="152">
        <f>IF(계획인구!S25="미급수",0,IF(계획인구!S25="마을",0,IF(계획인구!S25="소규모",0,IF(계획인구!S25=급수인구!$F25,계획인구!AH25,0))))</f>
        <v>806</v>
      </c>
      <c r="W25" s="152">
        <f>IF(계획인구!T25="미급수",0,IF(계획인구!T25="마을",0,IF(계획인구!T25="소규모",0,IF(계획인구!T25=급수인구!$F25,계획인구!AI25,0))))</f>
        <v>806</v>
      </c>
      <c r="X25" s="152">
        <f>IF(계획인구!U25="미급수",0,IF(계획인구!U25="마을",0,IF(계획인구!U25="소규모",0,IF(계획인구!U25=급수인구!$F25,계획인구!AJ25,0))))</f>
        <v>806</v>
      </c>
    </row>
    <row r="26" spans="1:24" s="5" customFormat="1" ht="16.350000000000001" customHeight="1">
      <c r="A26" s="306" t="str">
        <f t="shared" si="8"/>
        <v>대신동</v>
      </c>
      <c r="B26" s="328" t="s">
        <v>15</v>
      </c>
      <c r="C26" s="52" t="s">
        <v>16</v>
      </c>
      <c r="D26" s="70">
        <f>계획인구!J26</f>
        <v>204</v>
      </c>
      <c r="E26" s="70">
        <f>계획인구!K26</f>
        <v>560</v>
      </c>
      <c r="F26" s="54" t="str">
        <f>계획인구!L26</f>
        <v>지방</v>
      </c>
      <c r="G26" s="54" t="str">
        <f>계획인구!M26</f>
        <v>김천</v>
      </c>
      <c r="H26" s="54" t="str">
        <f>계획인구!N26</f>
        <v>평화</v>
      </c>
      <c r="I26" s="55">
        <f>IF(F26="마을",0,IF(F26="소규모",0,계획인구!P26))</f>
        <v>2015</v>
      </c>
      <c r="J26" s="135">
        <f t="shared" si="2"/>
        <v>560</v>
      </c>
      <c r="K26" s="135">
        <f t="shared" si="3"/>
        <v>584</v>
      </c>
      <c r="L26" s="135">
        <f t="shared" si="4"/>
        <v>10463</v>
      </c>
      <c r="M26" s="135">
        <f t="shared" si="5"/>
        <v>10461</v>
      </c>
      <c r="N26" s="136">
        <f t="shared" si="6"/>
        <v>10456</v>
      </c>
      <c r="O26" s="152">
        <f>IF(계획인구!Q26="미급수",0,IF(계획인구!Q26="마을",0,IF(계획인구!Q26="소규모",0,IF(계획인구!Q26=급수인구!$F26,계획인구!AA26,0))))</f>
        <v>560</v>
      </c>
      <c r="P26" s="152">
        <f>IF(계획인구!R26="미급수",0,IF(계획인구!R26="마을",0,IF(계획인구!R26="소규모",0,IF(계획인구!R26=급수인구!$F26,계획인구!AB26,0))))</f>
        <v>538</v>
      </c>
      <c r="Q26" s="152">
        <f>IF(계획인구!S26="미급수",0,IF(계획인구!S26="마을",0,IF(계획인구!S26="소규모",0,IF(계획인구!S26=급수인구!$F26,계획인구!AC26,0))))</f>
        <v>536</v>
      </c>
      <c r="R26" s="152">
        <f>IF(계획인구!T26="미급수",0,IF(계획인구!T26="마을",0,IF(계획인구!T26="소규모",0,IF(계획인구!T26=급수인구!$F26,계획인구!AD26,0))))</f>
        <v>534</v>
      </c>
      <c r="S26" s="152">
        <f>IF(계획인구!U26="미급수",0,IF(계획인구!U26="마을",0,IF(계획인구!U26="소규모",0,IF(계획인구!U26=급수인구!$F26,계획인구!AE26,0))))</f>
        <v>529</v>
      </c>
      <c r="T26" s="152">
        <f>IF(계획인구!Q26="미급수",0,IF(계획인구!Q26="마을",0,IF(계획인구!Q26="소규모",0,IF(계획인구!Q26=급수인구!$F26,계획인구!AF26,0))))</f>
        <v>0</v>
      </c>
      <c r="U26" s="152">
        <f>IF(계획인구!R26="미급수",0,IF(계획인구!R26="마을",0,IF(계획인구!R26="소규모",0,IF(계획인구!R26=급수인구!$F26,계획인구!AG26,0))))</f>
        <v>46</v>
      </c>
      <c r="V26" s="152">
        <f>IF(계획인구!S26="미급수",0,IF(계획인구!S26="마을",0,IF(계획인구!S26="소규모",0,IF(계획인구!S26=급수인구!$F26,계획인구!AH26,0))))</f>
        <v>9927</v>
      </c>
      <c r="W26" s="152">
        <f>IF(계획인구!T26="미급수",0,IF(계획인구!T26="마을",0,IF(계획인구!T26="소규모",0,IF(계획인구!T26=급수인구!$F26,계획인구!AI26,0))))</f>
        <v>9927</v>
      </c>
      <c r="X26" s="152">
        <f>IF(계획인구!U26="미급수",0,IF(계획인구!U26="마을",0,IF(계획인구!U26="소규모",0,IF(계획인구!U26=급수인구!$F26,계획인구!AJ26,0))))</f>
        <v>9927</v>
      </c>
    </row>
    <row r="27" spans="1:24" s="5" customFormat="1" ht="16.350000000000001" customHeight="1">
      <c r="A27" s="306" t="str">
        <f t="shared" si="8"/>
        <v>대신동</v>
      </c>
      <c r="B27" s="328" t="s">
        <v>15</v>
      </c>
      <c r="C27" s="52" t="s">
        <v>17</v>
      </c>
      <c r="D27" s="70">
        <f>계획인구!J27</f>
        <v>1197</v>
      </c>
      <c r="E27" s="70">
        <f>계획인구!K27</f>
        <v>3530</v>
      </c>
      <c r="F27" s="54" t="str">
        <f>계획인구!L27</f>
        <v>지방</v>
      </c>
      <c r="G27" s="54" t="str">
        <f>계획인구!M27</f>
        <v>김천</v>
      </c>
      <c r="H27" s="54" t="str">
        <f>계획인구!N27</f>
        <v>성내</v>
      </c>
      <c r="I27" s="55">
        <f>IF(F27="마을",0,IF(F27="소규모",0,계획인구!P27))</f>
        <v>2015</v>
      </c>
      <c r="J27" s="135">
        <f t="shared" si="2"/>
        <v>3530</v>
      </c>
      <c r="K27" s="135">
        <f t="shared" si="3"/>
        <v>3389</v>
      </c>
      <c r="L27" s="135">
        <f t="shared" si="4"/>
        <v>3377</v>
      </c>
      <c r="M27" s="135">
        <f t="shared" si="5"/>
        <v>3365</v>
      </c>
      <c r="N27" s="136">
        <f t="shared" si="6"/>
        <v>3337</v>
      </c>
      <c r="O27" s="152">
        <f>IF(계획인구!Q27="미급수",0,IF(계획인구!Q27="마을",0,IF(계획인구!Q27="소규모",0,IF(계획인구!Q27=급수인구!$F27,계획인구!AA27,0))))</f>
        <v>3530</v>
      </c>
      <c r="P27" s="152">
        <f>IF(계획인구!R27="미급수",0,IF(계획인구!R27="마을",0,IF(계획인구!R27="소규모",0,IF(계획인구!R27=급수인구!$F27,계획인구!AB27,0))))</f>
        <v>3389</v>
      </c>
      <c r="Q27" s="152">
        <f>IF(계획인구!S27="미급수",0,IF(계획인구!S27="마을",0,IF(계획인구!S27="소규모",0,IF(계획인구!S27=급수인구!$F27,계획인구!AC27,0))))</f>
        <v>3377</v>
      </c>
      <c r="R27" s="152">
        <f>IF(계획인구!T27="미급수",0,IF(계획인구!T27="마을",0,IF(계획인구!T27="소규모",0,IF(계획인구!T27=급수인구!$F27,계획인구!AD27,0))))</f>
        <v>3365</v>
      </c>
      <c r="S27" s="152">
        <f>IF(계획인구!U27="미급수",0,IF(계획인구!U27="마을",0,IF(계획인구!U27="소규모",0,IF(계획인구!U27=급수인구!$F27,계획인구!AE27,0))))</f>
        <v>3337</v>
      </c>
      <c r="T27" s="152">
        <f>IF(계획인구!Q27="미급수",0,IF(계획인구!Q27="마을",0,IF(계획인구!Q27="소규모",0,IF(계획인구!Q27=급수인구!$F27,계획인구!AF27,0))))</f>
        <v>0</v>
      </c>
      <c r="U27" s="152">
        <f>IF(계획인구!R27="미급수",0,IF(계획인구!R27="마을",0,IF(계획인구!R27="소규모",0,IF(계획인구!R27=급수인구!$F27,계획인구!AG27,0))))</f>
        <v>0</v>
      </c>
      <c r="V27" s="152">
        <f>IF(계획인구!S27="미급수",0,IF(계획인구!S27="마을",0,IF(계획인구!S27="소규모",0,IF(계획인구!S27=급수인구!$F27,계획인구!AH27,0))))</f>
        <v>0</v>
      </c>
      <c r="W27" s="152">
        <f>IF(계획인구!T27="미급수",0,IF(계획인구!T27="마을",0,IF(계획인구!T27="소규모",0,IF(계획인구!T27=급수인구!$F27,계획인구!AI27,0))))</f>
        <v>0</v>
      </c>
      <c r="X27" s="152">
        <f>IF(계획인구!U27="미급수",0,IF(계획인구!U27="마을",0,IF(계획인구!U27="소규모",0,IF(계획인구!U27=급수인구!$F27,계획인구!AJ27,0))))</f>
        <v>0</v>
      </c>
    </row>
    <row r="28" spans="1:24" s="5" customFormat="1" ht="16.350000000000001" customHeight="1">
      <c r="A28" s="306" t="str">
        <f t="shared" ref="A28" si="30">B28</f>
        <v>대신동</v>
      </c>
      <c r="B28" s="328" t="s">
        <v>15</v>
      </c>
      <c r="C28" s="52" t="s">
        <v>17</v>
      </c>
      <c r="D28" s="70">
        <f>계획인구!J28</f>
        <v>236</v>
      </c>
      <c r="E28" s="70">
        <f>계획인구!K28</f>
        <v>697</v>
      </c>
      <c r="F28" s="54" t="str">
        <f>계획인구!L28</f>
        <v>지방</v>
      </c>
      <c r="G28" s="54" t="str">
        <f>계획인구!M28</f>
        <v>김천</v>
      </c>
      <c r="H28" s="54" t="str">
        <f>계획인구!N28</f>
        <v>성내</v>
      </c>
      <c r="I28" s="55">
        <f>IF(F28="마을",0,IF(F28="소규모",0,계획인구!P28))</f>
        <v>2015</v>
      </c>
      <c r="J28" s="135">
        <f t="shared" ref="J28" si="31">O28+T28</f>
        <v>697</v>
      </c>
      <c r="K28" s="135">
        <f t="shared" ref="K28" si="32">P28+U28</f>
        <v>669</v>
      </c>
      <c r="L28" s="135">
        <f t="shared" ref="L28" si="33">Q28+V28</f>
        <v>667</v>
      </c>
      <c r="M28" s="135">
        <f t="shared" ref="M28" si="34">R28+W28</f>
        <v>664</v>
      </c>
      <c r="N28" s="136">
        <f t="shared" ref="N28" si="35">S28+X28</f>
        <v>659</v>
      </c>
      <c r="O28" s="152">
        <f>IF(계획인구!Q28="미급수",0,IF(계획인구!Q28="마을",0,IF(계획인구!Q28="소규모",0,IF(계획인구!Q28=급수인구!$F28,계획인구!AA28,0))))</f>
        <v>697</v>
      </c>
      <c r="P28" s="152">
        <f>IF(계획인구!R28="미급수",0,IF(계획인구!R28="마을",0,IF(계획인구!R28="소규모",0,IF(계획인구!R28=급수인구!$F28,계획인구!AB28,0))))</f>
        <v>669</v>
      </c>
      <c r="Q28" s="152">
        <f>IF(계획인구!S28="미급수",0,IF(계획인구!S28="마을",0,IF(계획인구!S28="소규모",0,IF(계획인구!S28=급수인구!$F28,계획인구!AC28,0))))</f>
        <v>667</v>
      </c>
      <c r="R28" s="152">
        <f>IF(계획인구!T28="미급수",0,IF(계획인구!T28="마을",0,IF(계획인구!T28="소규모",0,IF(계획인구!T28=급수인구!$F28,계획인구!AD28,0))))</f>
        <v>664</v>
      </c>
      <c r="S28" s="152">
        <f>IF(계획인구!U28="미급수",0,IF(계획인구!U28="마을",0,IF(계획인구!U28="소규모",0,IF(계획인구!U28=급수인구!$F28,계획인구!AE28,0))))</f>
        <v>659</v>
      </c>
      <c r="T28" s="152"/>
      <c r="U28" s="152"/>
      <c r="V28" s="152"/>
      <c r="W28" s="152"/>
      <c r="X28" s="152"/>
    </row>
    <row r="29" spans="1:24" s="5" customFormat="1" ht="16.350000000000001" customHeight="1">
      <c r="A29" s="306" t="str">
        <f t="shared" si="8"/>
        <v>대신동</v>
      </c>
      <c r="B29" s="328" t="s">
        <v>15</v>
      </c>
      <c r="C29" s="52" t="s">
        <v>18</v>
      </c>
      <c r="D29" s="70">
        <f>계획인구!J29</f>
        <v>398</v>
      </c>
      <c r="E29" s="70">
        <f>계획인구!K29</f>
        <v>893</v>
      </c>
      <c r="F29" s="54" t="str">
        <f>계획인구!L29</f>
        <v>지방</v>
      </c>
      <c r="G29" s="54" t="str">
        <f>계획인구!M29</f>
        <v>김천</v>
      </c>
      <c r="H29" s="54" t="str">
        <f>계획인구!N29</f>
        <v>성내</v>
      </c>
      <c r="I29" s="55">
        <f>IF(F29="마을",0,IF(F29="소규모",0,계획인구!P29))</f>
        <v>2015</v>
      </c>
      <c r="J29" s="135">
        <f t="shared" si="2"/>
        <v>893</v>
      </c>
      <c r="K29" s="135">
        <f t="shared" si="3"/>
        <v>857</v>
      </c>
      <c r="L29" s="135">
        <f t="shared" si="4"/>
        <v>854</v>
      </c>
      <c r="M29" s="135">
        <f t="shared" si="5"/>
        <v>851</v>
      </c>
      <c r="N29" s="136">
        <f t="shared" si="6"/>
        <v>844</v>
      </c>
      <c r="O29" s="152">
        <f>IF(계획인구!Q29="미급수",0,IF(계획인구!Q29="마을",0,IF(계획인구!Q29="소규모",0,IF(계획인구!Q29=급수인구!$F29,계획인구!AA29,0))))</f>
        <v>893</v>
      </c>
      <c r="P29" s="152">
        <f>IF(계획인구!R29="미급수",0,IF(계획인구!R29="마을",0,IF(계획인구!R29="소규모",0,IF(계획인구!R29=급수인구!$F29,계획인구!AB29,0))))</f>
        <v>857</v>
      </c>
      <c r="Q29" s="152">
        <f>IF(계획인구!S29="미급수",0,IF(계획인구!S29="마을",0,IF(계획인구!S29="소규모",0,IF(계획인구!S29=급수인구!$F29,계획인구!AC29,0))))</f>
        <v>854</v>
      </c>
      <c r="R29" s="152">
        <f>IF(계획인구!T29="미급수",0,IF(계획인구!T29="마을",0,IF(계획인구!T29="소규모",0,IF(계획인구!T29=급수인구!$F29,계획인구!AD29,0))))</f>
        <v>851</v>
      </c>
      <c r="S29" s="152">
        <f>IF(계획인구!U29="미급수",0,IF(계획인구!U29="마을",0,IF(계획인구!U29="소규모",0,IF(계획인구!U29=급수인구!$F29,계획인구!AE29,0))))</f>
        <v>844</v>
      </c>
      <c r="T29" s="152">
        <f>IF(계획인구!Q29="미급수",0,IF(계획인구!Q29="마을",0,IF(계획인구!Q29="소규모",0,IF(계획인구!Q29=급수인구!$F29,계획인구!AF29,0))))</f>
        <v>0</v>
      </c>
      <c r="U29" s="152">
        <f>IF(계획인구!R29="미급수",0,IF(계획인구!R29="마을",0,IF(계획인구!R29="소규모",0,IF(계획인구!R29=급수인구!$F29,계획인구!AG29,0))))</f>
        <v>0</v>
      </c>
      <c r="V29" s="152">
        <f>IF(계획인구!S29="미급수",0,IF(계획인구!S29="마을",0,IF(계획인구!S29="소규모",0,IF(계획인구!S29=급수인구!$F29,계획인구!AH29,0))))</f>
        <v>0</v>
      </c>
      <c r="W29" s="152">
        <f>IF(계획인구!T29="미급수",0,IF(계획인구!T29="마을",0,IF(계획인구!T29="소규모",0,IF(계획인구!T29=급수인구!$F29,계획인구!AI29,0))))</f>
        <v>0</v>
      </c>
      <c r="X29" s="152">
        <f>IF(계획인구!U29="미급수",0,IF(계획인구!U29="마을",0,IF(계획인구!U29="소규모",0,IF(계획인구!U29=급수인구!$F29,계획인구!AJ29,0))))</f>
        <v>0</v>
      </c>
    </row>
    <row r="30" spans="1:24" s="5" customFormat="1" ht="16.350000000000001" customHeight="1">
      <c r="A30" s="306" t="str">
        <f t="shared" ref="A30" si="36">B30</f>
        <v>대신동</v>
      </c>
      <c r="B30" s="328" t="s">
        <v>15</v>
      </c>
      <c r="C30" s="52" t="s">
        <v>18</v>
      </c>
      <c r="D30" s="70">
        <f>계획인구!J30</f>
        <v>121</v>
      </c>
      <c r="E30" s="70">
        <f>계획인구!K30</f>
        <v>271</v>
      </c>
      <c r="F30" s="54" t="str">
        <f>계획인구!L30</f>
        <v>지방</v>
      </c>
      <c r="G30" s="54" t="str">
        <f>계획인구!M30</f>
        <v>김천</v>
      </c>
      <c r="H30" s="54" t="str">
        <f>계획인구!N30</f>
        <v>성내</v>
      </c>
      <c r="I30" s="55">
        <f>IF(F30="마을",0,IF(F30="소규모",0,계획인구!P30))</f>
        <v>2015</v>
      </c>
      <c r="J30" s="135">
        <f t="shared" ref="J30:J31" si="37">O30+T30</f>
        <v>271</v>
      </c>
      <c r="K30" s="135">
        <f t="shared" ref="K30:K31" si="38">P30+U30</f>
        <v>260</v>
      </c>
      <c r="L30" s="135">
        <f t="shared" ref="L30:L31" si="39">Q30+V30</f>
        <v>259</v>
      </c>
      <c r="M30" s="135">
        <f t="shared" ref="M30:M31" si="40">R30+W30</f>
        <v>258</v>
      </c>
      <c r="N30" s="136">
        <f t="shared" ref="N30:N31" si="41">S30+X30</f>
        <v>256</v>
      </c>
      <c r="O30" s="152">
        <f>IF(계획인구!Q30="미급수",0,IF(계획인구!Q30="마을",0,IF(계획인구!Q30="소규모",0,IF(계획인구!Q30=급수인구!$F30,계획인구!AA30,0))))</f>
        <v>271</v>
      </c>
      <c r="P30" s="152">
        <f>IF(계획인구!R30="미급수",0,IF(계획인구!R30="마을",0,IF(계획인구!R30="소규모",0,IF(계획인구!R30=급수인구!$F30,계획인구!AB30,0))))</f>
        <v>260</v>
      </c>
      <c r="Q30" s="152">
        <f>IF(계획인구!S30="미급수",0,IF(계획인구!S30="마을",0,IF(계획인구!S30="소규모",0,IF(계획인구!S30=급수인구!$F30,계획인구!AC30,0))))</f>
        <v>259</v>
      </c>
      <c r="R30" s="152">
        <f>IF(계획인구!T30="미급수",0,IF(계획인구!T30="마을",0,IF(계획인구!T30="소규모",0,IF(계획인구!T30=급수인구!$F30,계획인구!AD30,0))))</f>
        <v>258</v>
      </c>
      <c r="S30" s="152">
        <f>IF(계획인구!U30="미급수",0,IF(계획인구!U30="마을",0,IF(계획인구!U30="소규모",0,IF(계획인구!U30=급수인구!$F30,계획인구!AE30,0))))</f>
        <v>256</v>
      </c>
      <c r="T30" s="152"/>
      <c r="U30" s="152"/>
      <c r="V30" s="152"/>
      <c r="W30" s="152"/>
      <c r="X30" s="152"/>
    </row>
    <row r="31" spans="1:24" s="5" customFormat="1" ht="16.350000000000001" customHeight="1">
      <c r="A31" s="306" t="str">
        <f t="shared" ref="A31" si="42">B31</f>
        <v>대신동</v>
      </c>
      <c r="B31" s="328" t="s">
        <v>15</v>
      </c>
      <c r="C31" s="52" t="s">
        <v>18</v>
      </c>
      <c r="D31" s="70">
        <f>계획인구!J31</f>
        <v>562</v>
      </c>
      <c r="E31" s="70">
        <f>계획인구!K31</f>
        <v>1263</v>
      </c>
      <c r="F31" s="54" t="str">
        <f>계획인구!L31</f>
        <v>지방</v>
      </c>
      <c r="G31" s="54" t="str">
        <f>계획인구!M31</f>
        <v>김천</v>
      </c>
      <c r="H31" s="54" t="str">
        <f>계획인구!N31</f>
        <v>성내</v>
      </c>
      <c r="I31" s="55">
        <f>IF(F31="마을",0,IF(F31="소규모",0,계획인구!P31))</f>
        <v>2015</v>
      </c>
      <c r="J31" s="135">
        <f t="shared" si="37"/>
        <v>1263</v>
      </c>
      <c r="K31" s="135">
        <f t="shared" si="38"/>
        <v>1213</v>
      </c>
      <c r="L31" s="135">
        <f t="shared" si="39"/>
        <v>1208</v>
      </c>
      <c r="M31" s="135">
        <f t="shared" si="40"/>
        <v>1204</v>
      </c>
      <c r="N31" s="136">
        <f t="shared" si="41"/>
        <v>1194</v>
      </c>
      <c r="O31" s="152">
        <f>IF(계획인구!Q31="미급수",0,IF(계획인구!Q31="마을",0,IF(계획인구!Q31="소규모",0,IF(계획인구!Q31=급수인구!$F31,계획인구!AA31,0))))</f>
        <v>1263</v>
      </c>
      <c r="P31" s="152">
        <f>IF(계획인구!R31="미급수",0,IF(계획인구!R31="마을",0,IF(계획인구!R31="소규모",0,IF(계획인구!R31=급수인구!$F31,계획인구!AB31,0))))</f>
        <v>1213</v>
      </c>
      <c r="Q31" s="152">
        <f>IF(계획인구!S31="미급수",0,IF(계획인구!S31="마을",0,IF(계획인구!S31="소규모",0,IF(계획인구!S31=급수인구!$F31,계획인구!AC31,0))))</f>
        <v>1208</v>
      </c>
      <c r="R31" s="152">
        <f>IF(계획인구!T31="미급수",0,IF(계획인구!T31="마을",0,IF(계획인구!T31="소규모",0,IF(계획인구!T31=급수인구!$F31,계획인구!AD31,0))))</f>
        <v>1204</v>
      </c>
      <c r="S31" s="152">
        <f>IF(계획인구!U31="미급수",0,IF(계획인구!U31="마을",0,IF(계획인구!U31="소규모",0,IF(계획인구!U31=급수인구!$F31,계획인구!AE31,0))))</f>
        <v>1194</v>
      </c>
      <c r="T31" s="152"/>
      <c r="U31" s="152"/>
      <c r="V31" s="152"/>
      <c r="W31" s="152"/>
      <c r="X31" s="152"/>
    </row>
    <row r="32" spans="1:24" s="5" customFormat="1" ht="16.350000000000001" customHeight="1">
      <c r="A32" s="306" t="str">
        <f t="shared" si="8"/>
        <v>대신동</v>
      </c>
      <c r="B32" s="328" t="s">
        <v>15</v>
      </c>
      <c r="C32" s="52" t="s">
        <v>19</v>
      </c>
      <c r="D32" s="70">
        <f>계획인구!J32</f>
        <v>240</v>
      </c>
      <c r="E32" s="70">
        <f>계획인구!K32</f>
        <v>562</v>
      </c>
      <c r="F32" s="54" t="str">
        <f>계획인구!L32</f>
        <v>지방</v>
      </c>
      <c r="G32" s="54" t="str">
        <f>계획인구!M32</f>
        <v>김천</v>
      </c>
      <c r="H32" s="54" t="str">
        <f>계획인구!N32</f>
        <v>성내</v>
      </c>
      <c r="I32" s="55">
        <f>IF(F32="마을",0,IF(F32="소규모",0,계획인구!P32))</f>
        <v>2015</v>
      </c>
      <c r="J32" s="135">
        <f t="shared" si="2"/>
        <v>562</v>
      </c>
      <c r="K32" s="135">
        <f t="shared" si="3"/>
        <v>540</v>
      </c>
      <c r="L32" s="135">
        <f t="shared" si="4"/>
        <v>538</v>
      </c>
      <c r="M32" s="135">
        <f t="shared" si="5"/>
        <v>536</v>
      </c>
      <c r="N32" s="136">
        <f t="shared" si="6"/>
        <v>531</v>
      </c>
      <c r="O32" s="152">
        <f>IF(계획인구!Q32="미급수",0,IF(계획인구!Q32="마을",0,IF(계획인구!Q32="소규모",0,IF(계획인구!Q32=급수인구!$F32,계획인구!AA32,0))))</f>
        <v>562</v>
      </c>
      <c r="P32" s="152">
        <f>IF(계획인구!R32="미급수",0,IF(계획인구!R32="마을",0,IF(계획인구!R32="소규모",0,IF(계획인구!R32=급수인구!$F32,계획인구!AB32,0))))</f>
        <v>540</v>
      </c>
      <c r="Q32" s="152">
        <f>IF(계획인구!S32="미급수",0,IF(계획인구!S32="마을",0,IF(계획인구!S32="소규모",0,IF(계획인구!S32=급수인구!$F32,계획인구!AC32,0))))</f>
        <v>538</v>
      </c>
      <c r="R32" s="152">
        <f>IF(계획인구!T32="미급수",0,IF(계획인구!T32="마을",0,IF(계획인구!T32="소규모",0,IF(계획인구!T32=급수인구!$F32,계획인구!AD32,0))))</f>
        <v>536</v>
      </c>
      <c r="S32" s="152">
        <f>IF(계획인구!U32="미급수",0,IF(계획인구!U32="마을",0,IF(계획인구!U32="소규모",0,IF(계획인구!U32=급수인구!$F32,계획인구!AE32,0))))</f>
        <v>531</v>
      </c>
      <c r="T32" s="152">
        <f>IF(계획인구!Q32="미급수",0,IF(계획인구!Q32="마을",0,IF(계획인구!Q32="소규모",0,IF(계획인구!Q32=급수인구!$F32,계획인구!AF32,0))))</f>
        <v>0</v>
      </c>
      <c r="U32" s="152">
        <f>IF(계획인구!R32="미급수",0,IF(계획인구!R32="마을",0,IF(계획인구!R32="소규모",0,IF(계획인구!R32=급수인구!$F32,계획인구!AG32,0))))</f>
        <v>0</v>
      </c>
      <c r="V32" s="152">
        <f>IF(계획인구!S32="미급수",0,IF(계획인구!S32="마을",0,IF(계획인구!S32="소규모",0,IF(계획인구!S32=급수인구!$F32,계획인구!AH32,0))))</f>
        <v>0</v>
      </c>
      <c r="W32" s="152">
        <f>IF(계획인구!T32="미급수",0,IF(계획인구!T32="마을",0,IF(계획인구!T32="소규모",0,IF(계획인구!T32=급수인구!$F32,계획인구!AI32,0))))</f>
        <v>0</v>
      </c>
      <c r="X32" s="152">
        <f>IF(계획인구!U32="미급수",0,IF(계획인구!U32="마을",0,IF(계획인구!U32="소규모",0,IF(계획인구!U32=급수인구!$F32,계획인구!AJ32,0))))</f>
        <v>0</v>
      </c>
    </row>
    <row r="33" spans="1:24" s="5" customFormat="1" ht="16.350000000000001" customHeight="1">
      <c r="A33" s="306" t="str">
        <f t="shared" si="8"/>
        <v>대신동</v>
      </c>
      <c r="B33" s="328" t="s">
        <v>15</v>
      </c>
      <c r="C33" s="52" t="s">
        <v>20</v>
      </c>
      <c r="D33" s="70">
        <f>계획인구!J33</f>
        <v>119</v>
      </c>
      <c r="E33" s="70">
        <f>계획인구!K33</f>
        <v>279</v>
      </c>
      <c r="F33" s="54" t="str">
        <f>계획인구!L33</f>
        <v>지방</v>
      </c>
      <c r="G33" s="54" t="str">
        <f>계획인구!M33</f>
        <v>김천</v>
      </c>
      <c r="H33" s="54" t="str">
        <f>계획인구!N33</f>
        <v>공단</v>
      </c>
      <c r="I33" s="55">
        <f>IF(F33="마을",0,IF(F33="소규모",0,계획인구!P33))</f>
        <v>2015</v>
      </c>
      <c r="J33" s="135">
        <f t="shared" si="2"/>
        <v>279</v>
      </c>
      <c r="K33" s="135">
        <f t="shared" si="3"/>
        <v>268</v>
      </c>
      <c r="L33" s="135">
        <f t="shared" si="4"/>
        <v>267</v>
      </c>
      <c r="M33" s="135">
        <f t="shared" si="5"/>
        <v>266</v>
      </c>
      <c r="N33" s="136">
        <f t="shared" si="6"/>
        <v>264</v>
      </c>
      <c r="O33" s="152">
        <f>IF(계획인구!Q33="미급수",0,IF(계획인구!Q33="마을",0,IF(계획인구!Q33="소규모",0,IF(계획인구!Q33=급수인구!$F33,계획인구!AA33,0))))</f>
        <v>279</v>
      </c>
      <c r="P33" s="152">
        <f>IF(계획인구!R33="미급수",0,IF(계획인구!R33="마을",0,IF(계획인구!R33="소규모",0,IF(계획인구!R33=급수인구!$F33,계획인구!AB33,0))))</f>
        <v>268</v>
      </c>
      <c r="Q33" s="152">
        <f>IF(계획인구!S33="미급수",0,IF(계획인구!S33="마을",0,IF(계획인구!S33="소규모",0,IF(계획인구!S33=급수인구!$F33,계획인구!AC33,0))))</f>
        <v>267</v>
      </c>
      <c r="R33" s="152">
        <f>IF(계획인구!T33="미급수",0,IF(계획인구!T33="마을",0,IF(계획인구!T33="소규모",0,IF(계획인구!T33=급수인구!$F33,계획인구!AD33,0))))</f>
        <v>266</v>
      </c>
      <c r="S33" s="152">
        <f>IF(계획인구!U33="미급수",0,IF(계획인구!U33="마을",0,IF(계획인구!U33="소규모",0,IF(계획인구!U33=급수인구!$F33,계획인구!AE33,0))))</f>
        <v>264</v>
      </c>
      <c r="T33" s="152">
        <f>IF(계획인구!Q33="미급수",0,IF(계획인구!Q33="마을",0,IF(계획인구!Q33="소규모",0,IF(계획인구!Q33=급수인구!$F33,계획인구!AF33,0))))</f>
        <v>0</v>
      </c>
      <c r="U33" s="152">
        <f>IF(계획인구!R33="미급수",0,IF(계획인구!R33="마을",0,IF(계획인구!R33="소규모",0,IF(계획인구!R33=급수인구!$F33,계획인구!AG33,0))))</f>
        <v>0</v>
      </c>
      <c r="V33" s="152">
        <f>IF(계획인구!S33="미급수",0,IF(계획인구!S33="마을",0,IF(계획인구!S33="소규모",0,IF(계획인구!S33=급수인구!$F33,계획인구!AH33,0))))</f>
        <v>0</v>
      </c>
      <c r="W33" s="152">
        <f>IF(계획인구!T33="미급수",0,IF(계획인구!T33="마을",0,IF(계획인구!T33="소규모",0,IF(계획인구!T33=급수인구!$F33,계획인구!AI33,0))))</f>
        <v>0</v>
      </c>
      <c r="X33" s="152">
        <f>IF(계획인구!U33="미급수",0,IF(계획인구!U33="마을",0,IF(계획인구!U33="소규모",0,IF(계획인구!U33=급수인구!$F33,계획인구!AJ33,0))))</f>
        <v>0</v>
      </c>
    </row>
    <row r="34" spans="1:24" s="5" customFormat="1" ht="16.350000000000001" customHeight="1">
      <c r="A34" s="306" t="str">
        <f t="shared" si="8"/>
        <v>대신동</v>
      </c>
      <c r="B34" s="329" t="s">
        <v>15</v>
      </c>
      <c r="C34" s="52" t="s">
        <v>21</v>
      </c>
      <c r="D34" s="70">
        <f>계획인구!J34</f>
        <v>253</v>
      </c>
      <c r="E34" s="70">
        <f>계획인구!K34</f>
        <v>507</v>
      </c>
      <c r="F34" s="54" t="str">
        <f>계획인구!L34</f>
        <v>지방</v>
      </c>
      <c r="G34" s="54" t="str">
        <f>계획인구!M34</f>
        <v>김천</v>
      </c>
      <c r="H34" s="54" t="str">
        <f>계획인구!N34</f>
        <v>공단</v>
      </c>
      <c r="I34" s="55">
        <f>IF(F34="마을",0,IF(F34="소규모",0,계획인구!P34))</f>
        <v>2015</v>
      </c>
      <c r="J34" s="135">
        <f t="shared" si="2"/>
        <v>507</v>
      </c>
      <c r="K34" s="135">
        <f t="shared" si="3"/>
        <v>715</v>
      </c>
      <c r="L34" s="135">
        <f t="shared" si="4"/>
        <v>713</v>
      </c>
      <c r="M34" s="135">
        <f t="shared" si="5"/>
        <v>712</v>
      </c>
      <c r="N34" s="136">
        <f t="shared" si="6"/>
        <v>709</v>
      </c>
      <c r="O34" s="152">
        <f>IF(계획인구!Q34="미급수",0,IF(계획인구!Q34="마을",0,IF(계획인구!Q34="소규모",0,IF(계획인구!Q34=급수인구!$F34,계획인구!AA34,0))))</f>
        <v>507</v>
      </c>
      <c r="P34" s="152">
        <f>IF(계획인구!R34="미급수",0,IF(계획인구!R34="마을",0,IF(계획인구!R34="소규모",0,IF(계획인구!R34=급수인구!$F34,계획인구!AB34,0))))</f>
        <v>486</v>
      </c>
      <c r="Q34" s="152">
        <f>IF(계획인구!S34="미급수",0,IF(계획인구!S34="마을",0,IF(계획인구!S34="소규모",0,IF(계획인구!S34=급수인구!$F34,계획인구!AC34,0))))</f>
        <v>484</v>
      </c>
      <c r="R34" s="152">
        <f>IF(계획인구!T34="미급수",0,IF(계획인구!T34="마을",0,IF(계획인구!T34="소규모",0,IF(계획인구!T34=급수인구!$F34,계획인구!AD34,0))))</f>
        <v>483</v>
      </c>
      <c r="S34" s="152">
        <f>IF(계획인구!U34="미급수",0,IF(계획인구!U34="마을",0,IF(계획인구!U34="소규모",0,IF(계획인구!U34=급수인구!$F34,계획인구!AE34,0))))</f>
        <v>480</v>
      </c>
      <c r="T34" s="152">
        <f>IF(계획인구!Q34="미급수",0,IF(계획인구!Q34="마을",0,IF(계획인구!Q34="소규모",0,IF(계획인구!Q34=급수인구!$F34,계획인구!AF34,0))))</f>
        <v>0</v>
      </c>
      <c r="U34" s="152">
        <f>IF(계획인구!R34="미급수",0,IF(계획인구!R34="마을",0,IF(계획인구!R34="소규모",0,IF(계획인구!R34=급수인구!$F34,계획인구!AG34,0))))</f>
        <v>229</v>
      </c>
      <c r="V34" s="152">
        <f>IF(계획인구!S34="미급수",0,IF(계획인구!S34="마을",0,IF(계획인구!S34="소규모",0,IF(계획인구!S34=급수인구!$F34,계획인구!AH34,0))))</f>
        <v>229</v>
      </c>
      <c r="W34" s="152">
        <f>IF(계획인구!T34="미급수",0,IF(계획인구!T34="마을",0,IF(계획인구!T34="소규모",0,IF(계획인구!T34=급수인구!$F34,계획인구!AI34,0))))</f>
        <v>229</v>
      </c>
      <c r="X34" s="152">
        <f>IF(계획인구!U34="미급수",0,IF(계획인구!U34="마을",0,IF(계획인구!U34="소규모",0,IF(계획인구!U34=급수인구!$F34,계획인구!AJ34,0))))</f>
        <v>229</v>
      </c>
    </row>
    <row r="35" spans="1:24" s="5" customFormat="1" ht="16.350000000000001" customHeight="1">
      <c r="A35" s="306"/>
      <c r="B35" s="327" t="s">
        <v>22</v>
      </c>
      <c r="C35" s="155" t="s">
        <v>3</v>
      </c>
      <c r="D35" s="162">
        <f>계획인구!J35</f>
        <v>8796</v>
      </c>
      <c r="E35" s="162">
        <f>계획인구!K35</f>
        <v>21707</v>
      </c>
      <c r="F35" s="157"/>
      <c r="G35" s="157"/>
      <c r="H35" s="157"/>
      <c r="I35" s="158"/>
      <c r="J35" s="159">
        <f t="shared" si="2"/>
        <v>21707</v>
      </c>
      <c r="K35" s="159">
        <f t="shared" si="3"/>
        <v>21630</v>
      </c>
      <c r="L35" s="159">
        <f t="shared" si="4"/>
        <v>21552</v>
      </c>
      <c r="M35" s="159">
        <f t="shared" si="5"/>
        <v>21478</v>
      </c>
      <c r="N35" s="160">
        <f t="shared" si="6"/>
        <v>21309</v>
      </c>
      <c r="O35" s="152">
        <f>SUM(O36:O41)</f>
        <v>21707</v>
      </c>
      <c r="P35" s="152">
        <f t="shared" ref="P35:X35" si="43">SUM(P36:P41)</f>
        <v>20842</v>
      </c>
      <c r="Q35" s="152">
        <f t="shared" si="43"/>
        <v>20764</v>
      </c>
      <c r="R35" s="152">
        <f t="shared" si="43"/>
        <v>20690</v>
      </c>
      <c r="S35" s="152">
        <f t="shared" si="43"/>
        <v>20521</v>
      </c>
      <c r="T35" s="152">
        <f t="shared" si="43"/>
        <v>0</v>
      </c>
      <c r="U35" s="152">
        <f t="shared" si="43"/>
        <v>788</v>
      </c>
      <c r="V35" s="152">
        <f t="shared" si="43"/>
        <v>788</v>
      </c>
      <c r="W35" s="152">
        <f t="shared" si="43"/>
        <v>788</v>
      </c>
      <c r="X35" s="152">
        <f t="shared" si="43"/>
        <v>788</v>
      </c>
    </row>
    <row r="36" spans="1:24" s="5" customFormat="1" ht="16.350000000000001" customHeight="1">
      <c r="A36" s="306" t="str">
        <f t="shared" si="8"/>
        <v>대곡동</v>
      </c>
      <c r="B36" s="328" t="s">
        <v>22</v>
      </c>
      <c r="C36" s="52" t="s">
        <v>23</v>
      </c>
      <c r="D36" s="70">
        <f>계획인구!J36</f>
        <v>1339</v>
      </c>
      <c r="E36" s="70">
        <f>계획인구!K36</f>
        <v>3303</v>
      </c>
      <c r="F36" s="54" t="str">
        <f>계획인구!L36</f>
        <v>지방</v>
      </c>
      <c r="G36" s="54" t="str">
        <f>계획인구!M36</f>
        <v>김천</v>
      </c>
      <c r="H36" s="54" t="str">
        <f>계획인구!N36</f>
        <v>평화</v>
      </c>
      <c r="I36" s="55">
        <f>IF(F36="마을",0,IF(F36="소규모",0,계획인구!P36))</f>
        <v>2015</v>
      </c>
      <c r="J36" s="135">
        <f t="shared" si="2"/>
        <v>3303</v>
      </c>
      <c r="K36" s="135">
        <f t="shared" si="3"/>
        <v>3959</v>
      </c>
      <c r="L36" s="135">
        <f t="shared" si="4"/>
        <v>3948</v>
      </c>
      <c r="M36" s="135">
        <f t="shared" si="5"/>
        <v>3936</v>
      </c>
      <c r="N36" s="136">
        <f t="shared" si="6"/>
        <v>3911</v>
      </c>
      <c r="O36" s="152">
        <f>IF(계획인구!Q36="미급수",0,IF(계획인구!Q36="마을",0,IF(계획인구!Q36="소규모",0,IF(계획인구!Q36=급수인구!$F36,계획인구!AA36,0))))</f>
        <v>3303</v>
      </c>
      <c r="P36" s="152">
        <f>IF(계획인구!R36="미급수",0,IF(계획인구!R36="마을",0,IF(계획인구!R36="소규모",0,IF(계획인구!R36=급수인구!$F36,계획인구!AB36,0))))</f>
        <v>3171</v>
      </c>
      <c r="Q36" s="152">
        <f>IF(계획인구!S36="미급수",0,IF(계획인구!S36="마을",0,IF(계획인구!S36="소규모",0,IF(계획인구!S36=급수인구!$F36,계획인구!AC36,0))))</f>
        <v>3160</v>
      </c>
      <c r="R36" s="152">
        <f>IF(계획인구!T36="미급수",0,IF(계획인구!T36="마을",0,IF(계획인구!T36="소규모",0,IF(계획인구!T36=급수인구!$F36,계획인구!AD36,0))))</f>
        <v>3148</v>
      </c>
      <c r="S36" s="152">
        <f>IF(계획인구!U36="미급수",0,IF(계획인구!U36="마을",0,IF(계획인구!U36="소규모",0,IF(계획인구!U36=급수인구!$F36,계획인구!AE36,0))))</f>
        <v>3123</v>
      </c>
      <c r="T36" s="152">
        <f>IF(계획인구!Q36="미급수",0,IF(계획인구!Q36="마을",0,IF(계획인구!Q36="소규모",0,IF(계획인구!Q36=급수인구!$F36,계획인구!AF36,0))))</f>
        <v>0</v>
      </c>
      <c r="U36" s="152">
        <f>IF(계획인구!R36="미급수",0,IF(계획인구!R36="마을",0,IF(계획인구!R36="소규모",0,IF(계획인구!R36=급수인구!$F36,계획인구!AG36,0))))</f>
        <v>788</v>
      </c>
      <c r="V36" s="152">
        <f>IF(계획인구!S36="미급수",0,IF(계획인구!S36="마을",0,IF(계획인구!S36="소규모",0,IF(계획인구!S36=급수인구!$F36,계획인구!AH36,0))))</f>
        <v>788</v>
      </c>
      <c r="W36" s="152">
        <f>IF(계획인구!T36="미급수",0,IF(계획인구!T36="마을",0,IF(계획인구!T36="소규모",0,IF(계획인구!T36=급수인구!$F36,계획인구!AI36,0))))</f>
        <v>788</v>
      </c>
      <c r="X36" s="152">
        <f>IF(계획인구!U36="미급수",0,IF(계획인구!U36="마을",0,IF(계획인구!U36="소규모",0,IF(계획인구!U36=급수인구!$F36,계획인구!AJ36,0))))</f>
        <v>788</v>
      </c>
    </row>
    <row r="37" spans="1:24" s="5" customFormat="1" ht="16.350000000000001" customHeight="1">
      <c r="A37" s="306" t="str">
        <f t="shared" ref="A37" si="44">B37</f>
        <v>대곡동</v>
      </c>
      <c r="B37" s="328" t="s">
        <v>22</v>
      </c>
      <c r="C37" s="52" t="s">
        <v>23</v>
      </c>
      <c r="D37" s="70">
        <f>계획인구!J37</f>
        <v>2421</v>
      </c>
      <c r="E37" s="70">
        <f>계획인구!K37</f>
        <v>5969</v>
      </c>
      <c r="F37" s="54" t="str">
        <f>계획인구!L37</f>
        <v>지방</v>
      </c>
      <c r="G37" s="54" t="str">
        <f>계획인구!M37</f>
        <v>김천</v>
      </c>
      <c r="H37" s="54" t="str">
        <f>계획인구!N37</f>
        <v>평화</v>
      </c>
      <c r="I37" s="55">
        <f>IF(F37="마을",0,IF(F37="소규모",0,계획인구!P37))</f>
        <v>2015</v>
      </c>
      <c r="J37" s="135">
        <f t="shared" ref="J37" si="45">O37+T37</f>
        <v>5969</v>
      </c>
      <c r="K37" s="135">
        <f t="shared" ref="K37" si="46">P37+U37</f>
        <v>5731</v>
      </c>
      <c r="L37" s="135">
        <f t="shared" ref="L37" si="47">Q37+V37</f>
        <v>5710</v>
      </c>
      <c r="M37" s="135">
        <f t="shared" ref="M37" si="48">R37+W37</f>
        <v>5689</v>
      </c>
      <c r="N37" s="136">
        <f t="shared" ref="N37" si="49">S37+X37</f>
        <v>5643</v>
      </c>
      <c r="O37" s="152">
        <f>IF(계획인구!Q37="미급수",0,IF(계획인구!Q37="마을",0,IF(계획인구!Q37="소규모",0,IF(계획인구!Q37=급수인구!$F37,계획인구!AA37,0))))</f>
        <v>5969</v>
      </c>
      <c r="P37" s="152">
        <f>IF(계획인구!R37="미급수",0,IF(계획인구!R37="마을",0,IF(계획인구!R37="소규모",0,IF(계획인구!R37=급수인구!$F37,계획인구!AB37,0))))</f>
        <v>5731</v>
      </c>
      <c r="Q37" s="152">
        <f>IF(계획인구!S37="미급수",0,IF(계획인구!S37="마을",0,IF(계획인구!S37="소규모",0,IF(계획인구!S37=급수인구!$F37,계획인구!AC37,0))))</f>
        <v>5710</v>
      </c>
      <c r="R37" s="152">
        <f>IF(계획인구!T37="미급수",0,IF(계획인구!T37="마을",0,IF(계획인구!T37="소규모",0,IF(계획인구!T37=급수인구!$F37,계획인구!AD37,0))))</f>
        <v>5689</v>
      </c>
      <c r="S37" s="152">
        <f>IF(계획인구!U37="미급수",0,IF(계획인구!U37="마을",0,IF(계획인구!U37="소규모",0,IF(계획인구!U37=급수인구!$F37,계획인구!AE37,0))))</f>
        <v>5643</v>
      </c>
      <c r="T37" s="152">
        <f>IF(계획인구!Q37="미급수",0,IF(계획인구!Q37="마을",0,IF(계획인구!Q37="소규모",0,IF(계획인구!Q37=급수인구!$F37,계획인구!AF37,0))))</f>
        <v>0</v>
      </c>
      <c r="U37" s="152">
        <f>IF(계획인구!R37="미급수",0,IF(계획인구!R37="마을",0,IF(계획인구!R37="소규모",0,IF(계획인구!R37=급수인구!$F37,계획인구!AG37,0))))</f>
        <v>0</v>
      </c>
      <c r="V37" s="152">
        <f>IF(계획인구!S37="미급수",0,IF(계획인구!S37="마을",0,IF(계획인구!S37="소규모",0,IF(계획인구!S37=급수인구!$F37,계획인구!AH37,0))))</f>
        <v>0</v>
      </c>
      <c r="W37" s="152">
        <f>IF(계획인구!T37="미급수",0,IF(계획인구!T37="마을",0,IF(계획인구!T37="소규모",0,IF(계획인구!T37=급수인구!$F37,계획인구!AI37,0))))</f>
        <v>0</v>
      </c>
      <c r="X37" s="152">
        <f>IF(계획인구!U37="미급수",0,IF(계획인구!U37="마을",0,IF(계획인구!U37="소규모",0,IF(계획인구!U37=급수인구!$F37,계획인구!AJ37,0))))</f>
        <v>0</v>
      </c>
    </row>
    <row r="38" spans="1:24" s="5" customFormat="1" ht="16.350000000000001" customHeight="1">
      <c r="A38" s="306" t="str">
        <f t="shared" ref="A38:A39" si="50">B38</f>
        <v>대곡동</v>
      </c>
      <c r="B38" s="328" t="s">
        <v>22</v>
      </c>
      <c r="C38" s="52" t="s">
        <v>23</v>
      </c>
      <c r="D38" s="70">
        <f>계획인구!J38</f>
        <v>1122</v>
      </c>
      <c r="E38" s="70">
        <f>계획인구!K38</f>
        <v>2768</v>
      </c>
      <c r="F38" s="54" t="str">
        <f>계획인구!L38</f>
        <v>지방</v>
      </c>
      <c r="G38" s="54" t="str">
        <f>계획인구!M38</f>
        <v>김천</v>
      </c>
      <c r="H38" s="54" t="str">
        <f>계획인구!N38</f>
        <v>평화</v>
      </c>
      <c r="I38" s="55">
        <f>IF(F38="마을",0,IF(F38="소규모",0,계획인구!P38))</f>
        <v>2015</v>
      </c>
      <c r="J38" s="135">
        <f t="shared" ref="J38:J39" si="51">O38+T38</f>
        <v>2768</v>
      </c>
      <c r="K38" s="135">
        <f t="shared" ref="K38:K39" si="52">P38+U38</f>
        <v>2658</v>
      </c>
      <c r="L38" s="135">
        <f t="shared" ref="L38:L39" si="53">Q38+V38</f>
        <v>2648</v>
      </c>
      <c r="M38" s="135">
        <f t="shared" ref="M38:M39" si="54">R38+W38</f>
        <v>2638</v>
      </c>
      <c r="N38" s="136">
        <f t="shared" ref="N38:N39" si="55">S38+X38</f>
        <v>2617</v>
      </c>
      <c r="O38" s="152">
        <f>IF(계획인구!Q38="미급수",0,IF(계획인구!Q38="마을",0,IF(계획인구!Q38="소규모",0,IF(계획인구!Q38=급수인구!$F38,계획인구!AA38,0))))</f>
        <v>2768</v>
      </c>
      <c r="P38" s="152">
        <f>IF(계획인구!R38="미급수",0,IF(계획인구!R38="마을",0,IF(계획인구!R38="소규모",0,IF(계획인구!R38=급수인구!$F38,계획인구!AB38,0))))</f>
        <v>2658</v>
      </c>
      <c r="Q38" s="152">
        <f>IF(계획인구!S38="미급수",0,IF(계획인구!S38="마을",0,IF(계획인구!S38="소규모",0,IF(계획인구!S38=급수인구!$F38,계획인구!AC38,0))))</f>
        <v>2648</v>
      </c>
      <c r="R38" s="152">
        <f>IF(계획인구!T38="미급수",0,IF(계획인구!T38="마을",0,IF(계획인구!T38="소규모",0,IF(계획인구!T38=급수인구!$F38,계획인구!AD38,0))))</f>
        <v>2638</v>
      </c>
      <c r="S38" s="152">
        <f>IF(계획인구!U38="미급수",0,IF(계획인구!U38="마을",0,IF(계획인구!U38="소규모",0,IF(계획인구!U38=급수인구!$F38,계획인구!AE38,0))))</f>
        <v>2617</v>
      </c>
      <c r="T38" s="152"/>
      <c r="U38" s="152"/>
      <c r="V38" s="152"/>
      <c r="W38" s="152"/>
      <c r="X38" s="152"/>
    </row>
    <row r="39" spans="1:24" s="5" customFormat="1" ht="16.350000000000001" customHeight="1">
      <c r="A39" s="306" t="str">
        <f t="shared" si="50"/>
        <v>대곡동</v>
      </c>
      <c r="B39" s="328" t="s">
        <v>22</v>
      </c>
      <c r="C39" s="52" t="s">
        <v>23</v>
      </c>
      <c r="D39" s="70">
        <f>계획인구!J39</f>
        <v>2851</v>
      </c>
      <c r="E39" s="70">
        <f>계획인구!K39</f>
        <v>7033</v>
      </c>
      <c r="F39" s="54" t="str">
        <f>계획인구!L39</f>
        <v>지방</v>
      </c>
      <c r="G39" s="54" t="str">
        <f>계획인구!M39</f>
        <v>김천</v>
      </c>
      <c r="H39" s="54" t="str">
        <f>계획인구!N39</f>
        <v>평화</v>
      </c>
      <c r="I39" s="55">
        <f>IF(F39="마을",0,IF(F39="소규모",0,계획인구!P39))</f>
        <v>2015</v>
      </c>
      <c r="J39" s="135">
        <f t="shared" si="51"/>
        <v>7033</v>
      </c>
      <c r="K39" s="135">
        <f t="shared" si="52"/>
        <v>6753</v>
      </c>
      <c r="L39" s="135">
        <f t="shared" si="53"/>
        <v>6727</v>
      </c>
      <c r="M39" s="135">
        <f t="shared" si="54"/>
        <v>6703</v>
      </c>
      <c r="N39" s="136">
        <f t="shared" si="55"/>
        <v>6649</v>
      </c>
      <c r="O39" s="152">
        <f>IF(계획인구!Q39="미급수",0,IF(계획인구!Q39="마을",0,IF(계획인구!Q39="소규모",0,IF(계획인구!Q39=급수인구!$F39,계획인구!AA39,0))))</f>
        <v>7033</v>
      </c>
      <c r="P39" s="152">
        <f>IF(계획인구!R39="미급수",0,IF(계획인구!R39="마을",0,IF(계획인구!R39="소규모",0,IF(계획인구!R39=급수인구!$F39,계획인구!AB39,0))))</f>
        <v>6753</v>
      </c>
      <c r="Q39" s="152">
        <f>IF(계획인구!S39="미급수",0,IF(계획인구!S39="마을",0,IF(계획인구!S39="소규모",0,IF(계획인구!S39=급수인구!$F39,계획인구!AC39,0))))</f>
        <v>6727</v>
      </c>
      <c r="R39" s="152">
        <f>IF(계획인구!T39="미급수",0,IF(계획인구!T39="마을",0,IF(계획인구!T39="소규모",0,IF(계획인구!T39=급수인구!$F39,계획인구!AD39,0))))</f>
        <v>6703</v>
      </c>
      <c r="S39" s="152">
        <f>IF(계획인구!U39="미급수",0,IF(계획인구!U39="마을",0,IF(계획인구!U39="소규모",0,IF(계획인구!U39=급수인구!$F39,계획인구!AE39,0))))</f>
        <v>6649</v>
      </c>
      <c r="T39" s="152"/>
      <c r="U39" s="152"/>
      <c r="V39" s="152"/>
      <c r="W39" s="152"/>
      <c r="X39" s="152"/>
    </row>
    <row r="40" spans="1:24" s="5" customFormat="1" ht="16.350000000000001" customHeight="1">
      <c r="A40" s="306" t="str">
        <f t="shared" si="8"/>
        <v>대곡동</v>
      </c>
      <c r="B40" s="328" t="s">
        <v>22</v>
      </c>
      <c r="C40" s="52" t="s">
        <v>24</v>
      </c>
      <c r="D40" s="70">
        <f>계획인구!J40</f>
        <v>622</v>
      </c>
      <c r="E40" s="70">
        <f>계획인구!K40</f>
        <v>1470</v>
      </c>
      <c r="F40" s="54" t="str">
        <f>계획인구!L40</f>
        <v>지방</v>
      </c>
      <c r="G40" s="54" t="str">
        <f>계획인구!M40</f>
        <v>김천</v>
      </c>
      <c r="H40" s="54" t="str">
        <f>계획인구!N40</f>
        <v>평화</v>
      </c>
      <c r="I40" s="55">
        <f>IF(F40="마을",0,IF(F40="소규모",0,계획인구!P40))</f>
        <v>2015</v>
      </c>
      <c r="J40" s="135">
        <f t="shared" si="2"/>
        <v>1470</v>
      </c>
      <c r="K40" s="135">
        <f t="shared" si="3"/>
        <v>1411</v>
      </c>
      <c r="L40" s="135">
        <f t="shared" si="4"/>
        <v>1406</v>
      </c>
      <c r="M40" s="135">
        <f t="shared" si="5"/>
        <v>1401</v>
      </c>
      <c r="N40" s="136">
        <f t="shared" si="6"/>
        <v>1390</v>
      </c>
      <c r="O40" s="152">
        <f>IF(계획인구!Q40="미급수",0,IF(계획인구!Q40="마을",0,IF(계획인구!Q40="소규모",0,IF(계획인구!Q40=급수인구!$F40,계획인구!AA40,0))))</f>
        <v>1470</v>
      </c>
      <c r="P40" s="152">
        <f>IF(계획인구!R40="미급수",0,IF(계획인구!R40="마을",0,IF(계획인구!R40="소규모",0,IF(계획인구!R40=급수인구!$F40,계획인구!AB40,0))))</f>
        <v>1411</v>
      </c>
      <c r="Q40" s="152">
        <f>IF(계획인구!S40="미급수",0,IF(계획인구!S40="마을",0,IF(계획인구!S40="소규모",0,IF(계획인구!S40=급수인구!$F40,계획인구!AC40,0))))</f>
        <v>1406</v>
      </c>
      <c r="R40" s="152">
        <f>IF(계획인구!T40="미급수",0,IF(계획인구!T40="마을",0,IF(계획인구!T40="소규모",0,IF(계획인구!T40=급수인구!$F40,계획인구!AD40,0))))</f>
        <v>1401</v>
      </c>
      <c r="S40" s="152">
        <f>IF(계획인구!U40="미급수",0,IF(계획인구!U40="마을",0,IF(계획인구!U40="소규모",0,IF(계획인구!U40=급수인구!$F40,계획인구!AE40,0))))</f>
        <v>1390</v>
      </c>
      <c r="T40" s="152">
        <f>IF(계획인구!Q40="미급수",0,IF(계획인구!Q40="마을",0,IF(계획인구!Q40="소규모",0,IF(계획인구!Q40=급수인구!$F40,계획인구!AF40,0))))</f>
        <v>0</v>
      </c>
      <c r="U40" s="152">
        <f>IF(계획인구!R40="미급수",0,IF(계획인구!R40="마을",0,IF(계획인구!R40="소규모",0,IF(계획인구!R40=급수인구!$F40,계획인구!AG40,0))))</f>
        <v>0</v>
      </c>
      <c r="V40" s="152">
        <f>IF(계획인구!S40="미급수",0,IF(계획인구!S40="마을",0,IF(계획인구!S40="소규모",0,IF(계획인구!S40=급수인구!$F40,계획인구!AH40,0))))</f>
        <v>0</v>
      </c>
      <c r="W40" s="152">
        <f>IF(계획인구!T40="미급수",0,IF(계획인구!T40="마을",0,IF(계획인구!T40="소규모",0,IF(계획인구!T40=급수인구!$F40,계획인구!AI40,0))))</f>
        <v>0</v>
      </c>
      <c r="X40" s="152">
        <f>IF(계획인구!U40="미급수",0,IF(계획인구!U40="마을",0,IF(계획인구!U40="소규모",0,IF(계획인구!U40=급수인구!$F40,계획인구!AJ40,0))))</f>
        <v>0</v>
      </c>
    </row>
    <row r="41" spans="1:24" s="5" customFormat="1" ht="16.350000000000001" customHeight="1">
      <c r="A41" s="306" t="str">
        <f t="shared" si="8"/>
        <v>대곡동</v>
      </c>
      <c r="B41" s="329" t="s">
        <v>22</v>
      </c>
      <c r="C41" s="52" t="s">
        <v>25</v>
      </c>
      <c r="D41" s="70">
        <f>계획인구!J41</f>
        <v>441</v>
      </c>
      <c r="E41" s="70">
        <f>계획인구!K41</f>
        <v>1164</v>
      </c>
      <c r="F41" s="54" t="str">
        <f>계획인구!L41</f>
        <v>지방</v>
      </c>
      <c r="G41" s="54" t="str">
        <f>계획인구!M41</f>
        <v>김천</v>
      </c>
      <c r="H41" s="54" t="str">
        <f>계획인구!N41</f>
        <v>평화</v>
      </c>
      <c r="I41" s="55">
        <f>IF(F41="마을",0,IF(F41="소규모",0,계획인구!P41))</f>
        <v>2015</v>
      </c>
      <c r="J41" s="135">
        <f t="shared" si="2"/>
        <v>1164</v>
      </c>
      <c r="K41" s="135">
        <f t="shared" si="3"/>
        <v>1118</v>
      </c>
      <c r="L41" s="135">
        <f t="shared" si="4"/>
        <v>1113</v>
      </c>
      <c r="M41" s="135">
        <f t="shared" si="5"/>
        <v>1111</v>
      </c>
      <c r="N41" s="136">
        <f t="shared" si="6"/>
        <v>1099</v>
      </c>
      <c r="O41" s="152">
        <f>IF(계획인구!Q41="미급수",0,IF(계획인구!Q41="마을",0,IF(계획인구!Q41="소규모",0,IF(계획인구!Q41=급수인구!$F41,계획인구!AA41,0))))</f>
        <v>1164</v>
      </c>
      <c r="P41" s="152">
        <f>IF(계획인구!R41="미급수",0,IF(계획인구!R41="마을",0,IF(계획인구!R41="소규모",0,IF(계획인구!R41=급수인구!$F41,계획인구!AB41,0))))</f>
        <v>1118</v>
      </c>
      <c r="Q41" s="152">
        <f>IF(계획인구!S41="미급수",0,IF(계획인구!S41="마을",0,IF(계획인구!S41="소규모",0,IF(계획인구!S41=급수인구!$F41,계획인구!AC41,0))))</f>
        <v>1113</v>
      </c>
      <c r="R41" s="152">
        <f>IF(계획인구!T41="미급수",0,IF(계획인구!T41="마을",0,IF(계획인구!T41="소규모",0,IF(계획인구!T41=급수인구!$F41,계획인구!AD41,0))))</f>
        <v>1111</v>
      </c>
      <c r="S41" s="152">
        <f>IF(계획인구!U41="미급수",0,IF(계획인구!U41="마을",0,IF(계획인구!U41="소규모",0,IF(계획인구!U41=급수인구!$F41,계획인구!AE41,0))))</f>
        <v>1099</v>
      </c>
      <c r="T41" s="152">
        <f>IF(계획인구!Q41="미급수",0,IF(계획인구!Q41="마을",0,IF(계획인구!Q41="소규모",0,IF(계획인구!Q41=급수인구!$F41,계획인구!AF41,0))))</f>
        <v>0</v>
      </c>
      <c r="U41" s="152">
        <f>IF(계획인구!R41="미급수",0,IF(계획인구!R41="마을",0,IF(계획인구!R41="소규모",0,IF(계획인구!R41=급수인구!$F41,계획인구!AG41,0))))</f>
        <v>0</v>
      </c>
      <c r="V41" s="152">
        <f>IF(계획인구!S41="미급수",0,IF(계획인구!S41="마을",0,IF(계획인구!S41="소규모",0,IF(계획인구!S41=급수인구!$F41,계획인구!AH41,0))))</f>
        <v>0</v>
      </c>
      <c r="W41" s="152">
        <f>IF(계획인구!T41="미급수",0,IF(계획인구!T41="마을",0,IF(계획인구!T41="소규모",0,IF(계획인구!T41=급수인구!$F41,계획인구!AI41,0))))</f>
        <v>0</v>
      </c>
      <c r="X41" s="152">
        <f>IF(계획인구!U41="미급수",0,IF(계획인구!U41="마을",0,IF(계획인구!U41="소규모",0,IF(계획인구!U41=급수인구!$F41,계획인구!AJ41,0))))</f>
        <v>0</v>
      </c>
    </row>
    <row r="42" spans="1:24" s="5" customFormat="1" ht="16.350000000000001" customHeight="1">
      <c r="A42" s="306"/>
      <c r="B42" s="155" t="s">
        <v>26</v>
      </c>
      <c r="C42" s="155" t="s">
        <v>3</v>
      </c>
      <c r="D42" s="162">
        <f>계획인구!J42</f>
        <v>4304</v>
      </c>
      <c r="E42" s="162">
        <f>계획인구!K42</f>
        <v>10755</v>
      </c>
      <c r="F42" s="157"/>
      <c r="G42" s="158"/>
      <c r="H42" s="158"/>
      <c r="I42" s="158"/>
      <c r="J42" s="159">
        <f>O42+T42</f>
        <v>10755</v>
      </c>
      <c r="K42" s="159">
        <f t="shared" si="3"/>
        <v>10919</v>
      </c>
      <c r="L42" s="159">
        <f t="shared" si="4"/>
        <v>10881</v>
      </c>
      <c r="M42" s="159">
        <f t="shared" si="5"/>
        <v>10844</v>
      </c>
      <c r="N42" s="160">
        <f t="shared" si="6"/>
        <v>10760</v>
      </c>
      <c r="O42" s="152">
        <f>SUM(O43:O46)+1</f>
        <v>10755</v>
      </c>
      <c r="P42" s="152">
        <f>SUM(P43:P46)</f>
        <v>10326</v>
      </c>
      <c r="Q42" s="152">
        <f>SUM(Q43:Q46)</f>
        <v>10288</v>
      </c>
      <c r="R42" s="152">
        <f>SUM(R43:R46)</f>
        <v>10251</v>
      </c>
      <c r="S42" s="152">
        <f>SUM(S43:S46)</f>
        <v>10167</v>
      </c>
      <c r="T42" s="152">
        <f t="shared" ref="T42:X42" si="56">T43+T45</f>
        <v>0</v>
      </c>
      <c r="U42" s="152">
        <f t="shared" si="56"/>
        <v>593</v>
      </c>
      <c r="V42" s="152">
        <f t="shared" si="56"/>
        <v>593</v>
      </c>
      <c r="W42" s="152">
        <f t="shared" si="56"/>
        <v>593</v>
      </c>
      <c r="X42" s="152">
        <f t="shared" si="56"/>
        <v>593</v>
      </c>
    </row>
    <row r="43" spans="1:24" s="5" customFormat="1" ht="16.350000000000001" customHeight="1">
      <c r="A43" s="306" t="str">
        <f t="shared" si="8"/>
        <v>지좌동</v>
      </c>
      <c r="B43" s="328" t="s">
        <v>26</v>
      </c>
      <c r="C43" s="52" t="s">
        <v>26</v>
      </c>
      <c r="D43" s="70">
        <f>계획인구!J43</f>
        <v>1587</v>
      </c>
      <c r="E43" s="70">
        <f>계획인구!K43</f>
        <v>4049</v>
      </c>
      <c r="F43" s="54" t="str">
        <f>계획인구!L43</f>
        <v>지방</v>
      </c>
      <c r="G43" s="54" t="str">
        <f>계획인구!M43</f>
        <v>김천</v>
      </c>
      <c r="H43" s="54" t="str">
        <f>계획인구!N43</f>
        <v>동부</v>
      </c>
      <c r="I43" s="55">
        <f>IF(F43="마을",0,IF(F43="소규모",0,계획인구!P43))</f>
        <v>2015</v>
      </c>
      <c r="J43" s="135">
        <f t="shared" si="2"/>
        <v>4049</v>
      </c>
      <c r="K43" s="135">
        <f t="shared" si="3"/>
        <v>3887</v>
      </c>
      <c r="L43" s="135">
        <f t="shared" si="4"/>
        <v>3873</v>
      </c>
      <c r="M43" s="135">
        <f t="shared" si="5"/>
        <v>3859</v>
      </c>
      <c r="N43" s="136">
        <f t="shared" si="6"/>
        <v>3828</v>
      </c>
      <c r="O43" s="152">
        <f>IF(계획인구!Q43="미급수",0,IF(계획인구!Q43="마을",0,IF(계획인구!Q43="소규모",0,IF(계획인구!Q43=급수인구!$F43,계획인구!AA43,0))))</f>
        <v>4049</v>
      </c>
      <c r="P43" s="152">
        <f>IF(계획인구!R43="미급수",0,IF(계획인구!R43="마을",0,IF(계획인구!R43="소규모",0,IF(계획인구!R43=급수인구!$F43,계획인구!AB43,0))))</f>
        <v>3887</v>
      </c>
      <c r="Q43" s="152">
        <f>IF(계획인구!S43="미급수",0,IF(계획인구!S43="마을",0,IF(계획인구!S43="소규모",0,IF(계획인구!S43=급수인구!$F43,계획인구!AC43,0))))</f>
        <v>3873</v>
      </c>
      <c r="R43" s="152">
        <f>IF(계획인구!T43="미급수",0,IF(계획인구!T43="마을",0,IF(계획인구!T43="소규모",0,IF(계획인구!T43=급수인구!$F43,계획인구!AD43,0))))</f>
        <v>3859</v>
      </c>
      <c r="S43" s="152">
        <f>IF(계획인구!U43="미급수",0,IF(계획인구!U43="마을",0,IF(계획인구!U43="소규모",0,IF(계획인구!U43=급수인구!$F43,계획인구!AE43,0))))</f>
        <v>3828</v>
      </c>
      <c r="T43" s="152">
        <f>IF(계획인구!Q43="미급수",0,IF(계획인구!Q43="마을",0,IF(계획인구!Q43="소규모",0,IF(계획인구!Q43=급수인구!$F43,계획인구!AF43,0))))</f>
        <v>0</v>
      </c>
      <c r="U43" s="152">
        <f>IF(계획인구!R43="미급수",0,IF(계획인구!R43="마을",0,IF(계획인구!R43="소규모",0,IF(계획인구!R43=급수인구!$F43,계획인구!AG43,0))))</f>
        <v>0</v>
      </c>
      <c r="V43" s="152">
        <f>IF(계획인구!S43="미급수",0,IF(계획인구!S43="마을",0,IF(계획인구!S43="소규모",0,IF(계획인구!S43=급수인구!$F43,계획인구!AH43,0))))</f>
        <v>0</v>
      </c>
      <c r="W43" s="152">
        <f>IF(계획인구!T43="미급수",0,IF(계획인구!T43="마을",0,IF(계획인구!T43="소규모",0,IF(계획인구!T43=급수인구!$F43,계획인구!AI43,0))))</f>
        <v>0</v>
      </c>
      <c r="X43" s="152">
        <f>IF(계획인구!U43="미급수",0,IF(계획인구!U43="마을",0,IF(계획인구!U43="소규모",0,IF(계획인구!U43=급수인구!$F43,계획인구!AJ43,0))))</f>
        <v>0</v>
      </c>
    </row>
    <row r="44" spans="1:24" s="5" customFormat="1" ht="16.350000000000001" customHeight="1">
      <c r="A44" s="306"/>
      <c r="B44" s="328" t="s">
        <v>26</v>
      </c>
      <c r="C44" s="52" t="s">
        <v>26</v>
      </c>
      <c r="D44" s="70"/>
      <c r="E44" s="70"/>
      <c r="F44" s="54" t="str">
        <f>계획인구!L44</f>
        <v>지방</v>
      </c>
      <c r="G44" s="54" t="str">
        <f>계획인구!M44</f>
        <v>김천</v>
      </c>
      <c r="H44" s="54" t="str">
        <f>계획인구!N44</f>
        <v>동부</v>
      </c>
      <c r="I44" s="55">
        <f>IF(F44="마을",0,IF(F44="소규모",0,계획인구!P44))</f>
        <v>2015</v>
      </c>
      <c r="J44" s="135">
        <f t="shared" ref="J44" si="57">O44+T44</f>
        <v>2089</v>
      </c>
      <c r="K44" s="135">
        <f t="shared" ref="K44" si="58">P44+U44</f>
        <v>2006</v>
      </c>
      <c r="L44" s="135">
        <f t="shared" ref="L44" si="59">Q44+V44</f>
        <v>1998</v>
      </c>
      <c r="M44" s="135">
        <f t="shared" ref="M44" si="60">R44+W44</f>
        <v>1991</v>
      </c>
      <c r="N44" s="136">
        <f t="shared" ref="N44" si="61">S44+X44</f>
        <v>1975</v>
      </c>
      <c r="O44" s="152">
        <f>IF(계획인구!Q44="미급수",0,IF(계획인구!Q44="마을",0,IF(계획인구!Q44="소규모",0,IF(계획인구!Q44=급수인구!$F44,계획인구!AA44,0))))</f>
        <v>2089</v>
      </c>
      <c r="P44" s="152">
        <f>IF(계획인구!R44="미급수",0,IF(계획인구!R44="마을",0,IF(계획인구!R44="소규모",0,IF(계획인구!R44=급수인구!$F44,계획인구!AB44,0))))</f>
        <v>2006</v>
      </c>
      <c r="Q44" s="152">
        <f>IF(계획인구!S44="미급수",0,IF(계획인구!S44="마을",0,IF(계획인구!S44="소규모",0,IF(계획인구!S44=급수인구!$F44,계획인구!AC44,0))))</f>
        <v>1998</v>
      </c>
      <c r="R44" s="152">
        <f>IF(계획인구!T44="미급수",0,IF(계획인구!T44="마을",0,IF(계획인구!T44="소규모",0,IF(계획인구!T44=급수인구!$F44,계획인구!AD44,0))))</f>
        <v>1991</v>
      </c>
      <c r="S44" s="152">
        <f>IF(계획인구!U44="미급수",0,IF(계획인구!U44="마을",0,IF(계획인구!U44="소규모",0,IF(계획인구!U44=급수인구!$F44,계획인구!AE44,0))))</f>
        <v>1975</v>
      </c>
      <c r="T44" s="152">
        <f>IF(계획인구!Q44="미급수",0,IF(계획인구!Q44="마을",0,IF(계획인구!Q44="소규모",0,IF(계획인구!Q44=급수인구!$F44,계획인구!AF44,0))))</f>
        <v>0</v>
      </c>
      <c r="U44" s="152">
        <f>IF(계획인구!R44="미급수",0,IF(계획인구!R44="마을",0,IF(계획인구!R44="소규모",0,IF(계획인구!R44=급수인구!$F44,계획인구!AG44,0))))</f>
        <v>0</v>
      </c>
      <c r="V44" s="152">
        <f>IF(계획인구!S44="미급수",0,IF(계획인구!S44="마을",0,IF(계획인구!S44="소규모",0,IF(계획인구!S44=급수인구!$F44,계획인구!AH44,0))))</f>
        <v>0</v>
      </c>
      <c r="W44" s="152">
        <f>IF(계획인구!T44="미급수",0,IF(계획인구!T44="마을",0,IF(계획인구!T44="소규모",0,IF(계획인구!T44=급수인구!$F44,계획인구!AI44,0))))</f>
        <v>0</v>
      </c>
      <c r="X44" s="152">
        <f>IF(계획인구!U44="미급수",0,IF(계획인구!U44="마을",0,IF(계획인구!U44="소규모",0,IF(계획인구!U44=급수인구!$F44,계획인구!AJ44,0))))</f>
        <v>0</v>
      </c>
    </row>
    <row r="45" spans="1:24" s="5" customFormat="1" ht="16.350000000000001" customHeight="1">
      <c r="A45" s="306" t="str">
        <f t="shared" si="8"/>
        <v>지좌동</v>
      </c>
      <c r="B45" s="328" t="s">
        <v>26</v>
      </c>
      <c r="C45" s="52" t="s">
        <v>27</v>
      </c>
      <c r="D45" s="70">
        <f>계획인구!J45</f>
        <v>1087</v>
      </c>
      <c r="E45" s="70">
        <f>계획인구!K45</f>
        <v>2645</v>
      </c>
      <c r="F45" s="54" t="str">
        <f>계획인구!L45</f>
        <v>지방</v>
      </c>
      <c r="G45" s="54" t="str">
        <f>계획인구!M45</f>
        <v>김천</v>
      </c>
      <c r="H45" s="54" t="str">
        <f>계획인구!N45</f>
        <v>동부</v>
      </c>
      <c r="I45" s="55">
        <f>IF(F45="마을",0,IF(F45="소규모",0,계획인구!P45))</f>
        <v>2015</v>
      </c>
      <c r="J45" s="135">
        <f t="shared" si="2"/>
        <v>2645</v>
      </c>
      <c r="K45" s="135">
        <f t="shared" si="3"/>
        <v>3132</v>
      </c>
      <c r="L45" s="135">
        <f t="shared" si="4"/>
        <v>3123</v>
      </c>
      <c r="M45" s="135">
        <f t="shared" si="5"/>
        <v>3114</v>
      </c>
      <c r="N45" s="136">
        <f t="shared" si="6"/>
        <v>3093</v>
      </c>
      <c r="O45" s="152">
        <f>IF(계획인구!Q45="미급수",0,IF(계획인구!Q45="마을",0,IF(계획인구!Q45="소규모",0,IF(계획인구!Q45=급수인구!$F45,계획인구!AA45,0))))</f>
        <v>2645</v>
      </c>
      <c r="P45" s="152">
        <f>IF(계획인구!R45="미급수",0,IF(계획인구!R45="마을",0,IF(계획인구!R45="소규모",0,IF(계획인구!R45=급수인구!$F45,계획인구!AB45,0))))</f>
        <v>2539</v>
      </c>
      <c r="Q45" s="152">
        <f>IF(계획인구!S45="미급수",0,IF(계획인구!S45="마을",0,IF(계획인구!S45="소규모",0,IF(계획인구!S45=급수인구!$F45,계획인구!AC45,0))))</f>
        <v>2530</v>
      </c>
      <c r="R45" s="152">
        <f>IF(계획인구!T45="미급수",0,IF(계획인구!T45="마을",0,IF(계획인구!T45="소규모",0,IF(계획인구!T45=급수인구!$F45,계획인구!AD45,0))))</f>
        <v>2521</v>
      </c>
      <c r="S45" s="152">
        <f>IF(계획인구!U45="미급수",0,IF(계획인구!U45="마을",0,IF(계획인구!U45="소규모",0,IF(계획인구!U45=급수인구!$F45,계획인구!AE45,0))))</f>
        <v>2500</v>
      </c>
      <c r="T45" s="152">
        <f>IF(계획인구!Q45="미급수",0,IF(계획인구!Q45="마을",0,IF(계획인구!Q45="소규모",0,IF(계획인구!Q45=급수인구!$F45,계획인구!AF45,0))))</f>
        <v>0</v>
      </c>
      <c r="U45" s="152">
        <f>IF(계획인구!R45="미급수",0,IF(계획인구!R45="마을",0,IF(계획인구!R45="소규모",0,IF(계획인구!R45=급수인구!$F45,계획인구!AG45,0))))</f>
        <v>593</v>
      </c>
      <c r="V45" s="152">
        <f>IF(계획인구!S45="미급수",0,IF(계획인구!S45="마을",0,IF(계획인구!S45="소규모",0,IF(계획인구!S45=급수인구!$F45,계획인구!AH45,0))))</f>
        <v>593</v>
      </c>
      <c r="W45" s="152">
        <f>IF(계획인구!T45="미급수",0,IF(계획인구!T45="마을",0,IF(계획인구!T45="소규모",0,IF(계획인구!T45=급수인구!$F45,계획인구!AI45,0))))</f>
        <v>593</v>
      </c>
      <c r="X45" s="152">
        <f>IF(계획인구!U45="미급수",0,IF(계획인구!U45="마을",0,IF(계획인구!U45="소규모",0,IF(계획인구!U45=급수인구!$F45,계획인구!AJ45,0))))</f>
        <v>593</v>
      </c>
    </row>
    <row r="46" spans="1:24" s="5" customFormat="1" ht="16.350000000000001" customHeight="1">
      <c r="A46" s="306"/>
      <c r="B46" s="329" t="s">
        <v>26</v>
      </c>
      <c r="C46" s="52" t="s">
        <v>27</v>
      </c>
      <c r="D46" s="287"/>
      <c r="E46" s="287"/>
      <c r="F46" s="54" t="str">
        <f>계획인구!L46</f>
        <v>지방</v>
      </c>
      <c r="G46" s="54" t="str">
        <f>계획인구!M46</f>
        <v>김천</v>
      </c>
      <c r="H46" s="54" t="str">
        <f>계획인구!N46</f>
        <v>동부</v>
      </c>
      <c r="I46" s="55">
        <f>IF(F46="마을",0,IF(F46="소규모",0,계획인구!P46))</f>
        <v>2015</v>
      </c>
      <c r="J46" s="135">
        <f t="shared" ref="J46" si="62">O46+T46</f>
        <v>1971</v>
      </c>
      <c r="K46" s="135">
        <f t="shared" ref="K46" si="63">P46+U46</f>
        <v>1894</v>
      </c>
      <c r="L46" s="135">
        <f t="shared" ref="L46" si="64">Q46+V46</f>
        <v>1887</v>
      </c>
      <c r="M46" s="135">
        <f t="shared" ref="M46" si="65">R46+W46</f>
        <v>1880</v>
      </c>
      <c r="N46" s="136">
        <f t="shared" ref="N46" si="66">S46+X46</f>
        <v>1864</v>
      </c>
      <c r="O46" s="152">
        <f>IF(계획인구!Q46="미급수",0,IF(계획인구!Q46="마을",0,IF(계획인구!Q46="소규모",0,IF(계획인구!Q46=급수인구!$F46,계획인구!AA46,0))))</f>
        <v>1971</v>
      </c>
      <c r="P46" s="152">
        <f>IF(계획인구!R46="미급수",0,IF(계획인구!R46="마을",0,IF(계획인구!R46="소규모",0,IF(계획인구!R46=급수인구!$F46,계획인구!AB46,0))))</f>
        <v>1894</v>
      </c>
      <c r="Q46" s="152">
        <f>IF(계획인구!S46="미급수",0,IF(계획인구!S46="마을",0,IF(계획인구!S46="소규모",0,IF(계획인구!S46=급수인구!$F46,계획인구!AC46,0))))</f>
        <v>1887</v>
      </c>
      <c r="R46" s="152">
        <f>IF(계획인구!T46="미급수",0,IF(계획인구!T46="마을",0,IF(계획인구!T46="소규모",0,IF(계획인구!T46=급수인구!$F46,계획인구!AD46,0))))</f>
        <v>1880</v>
      </c>
      <c r="S46" s="152">
        <f>IF(계획인구!U46="미급수",0,IF(계획인구!U46="마을",0,IF(계획인구!U46="소규모",0,IF(계획인구!U46=급수인구!$F46,계획인구!AE46,0))))</f>
        <v>1864</v>
      </c>
      <c r="T46" s="152">
        <f>IF(계획인구!Q46="미급수",0,IF(계획인구!Q46="마을",0,IF(계획인구!Q46="소규모",0,IF(계획인구!Q46=급수인구!$F46,계획인구!AF46,0))))</f>
        <v>0</v>
      </c>
      <c r="U46" s="152">
        <f>IF(계획인구!R46="미급수",0,IF(계획인구!R46="마을",0,IF(계획인구!R46="소규모",0,IF(계획인구!R46=급수인구!$F46,계획인구!AG46,0))))</f>
        <v>0</v>
      </c>
      <c r="V46" s="152">
        <f>IF(계획인구!S46="미급수",0,IF(계획인구!S46="마을",0,IF(계획인구!S46="소규모",0,IF(계획인구!S46=급수인구!$F46,계획인구!AH46,0))))</f>
        <v>0</v>
      </c>
      <c r="W46" s="152">
        <f>IF(계획인구!T46="미급수",0,IF(계획인구!T46="마을",0,IF(계획인구!T46="소규모",0,IF(계획인구!T46=급수인구!$F46,계획인구!AI46,0))))</f>
        <v>0</v>
      </c>
      <c r="X46" s="152">
        <f>IF(계획인구!U46="미급수",0,IF(계획인구!U46="마을",0,IF(계획인구!U46="소규모",0,IF(계획인구!U46=급수인구!$F46,계획인구!AJ46,0))))</f>
        <v>0</v>
      </c>
    </row>
    <row r="47" spans="1:24" ht="16.350000000000001" customHeight="1">
      <c r="A47" s="307" t="str">
        <f t="shared" si="8"/>
        <v>율곡동</v>
      </c>
      <c r="B47" s="225" t="s">
        <v>693</v>
      </c>
      <c r="C47" s="225" t="s">
        <v>137</v>
      </c>
      <c r="D47" s="250">
        <f>계획인구!J47</f>
        <v>3672</v>
      </c>
      <c r="E47" s="250">
        <f>계획인구!K47</f>
        <v>9258</v>
      </c>
      <c r="F47" s="227" t="str">
        <f>계획인구!L47</f>
        <v>광역</v>
      </c>
      <c r="G47" s="227" t="str">
        <f>계획인구!M47</f>
        <v>광역</v>
      </c>
      <c r="H47" s="227" t="str">
        <f>계획인구!N47</f>
        <v>혁신도시</v>
      </c>
      <c r="I47" s="229">
        <f>IF(F47="마을",0,IF(F47="소규모",0,계획인구!P47))</f>
        <v>2015</v>
      </c>
      <c r="J47" s="231">
        <f t="shared" si="2"/>
        <v>9258</v>
      </c>
      <c r="K47" s="231">
        <f t="shared" si="3"/>
        <v>19078</v>
      </c>
      <c r="L47" s="231">
        <f t="shared" si="4"/>
        <v>19045</v>
      </c>
      <c r="M47" s="231">
        <f t="shared" si="5"/>
        <v>19013</v>
      </c>
      <c r="N47" s="232">
        <f t="shared" si="6"/>
        <v>18941</v>
      </c>
      <c r="O47" s="152">
        <f>IF(계획인구!Q47="미급수",0,IF(계획인구!Q47="마을",0,IF(계획인구!Q47="소규모",0,IF(계획인구!Q47=급수인구!$F47,계획인구!AA47,0))))</f>
        <v>9258</v>
      </c>
      <c r="P47" s="152">
        <f>IF(계획인구!R47="미급수",0,IF(계획인구!R47="마을",0,IF(계획인구!R47="소규모",0,IF(계획인구!R47=급수인구!$F47,계획인구!AB47,0))))</f>
        <v>8889</v>
      </c>
      <c r="Q47" s="152">
        <f>IF(계획인구!S47="미급수",0,IF(계획인구!S47="마을",0,IF(계획인구!S47="소규모",0,IF(계획인구!S47=급수인구!$F47,계획인구!AC47,0))))</f>
        <v>8856</v>
      </c>
      <c r="R47" s="152">
        <f>IF(계획인구!T47="미급수",0,IF(계획인구!T47="마을",0,IF(계획인구!T47="소규모",0,IF(계획인구!T47=급수인구!$F47,계획인구!AD47,0))))</f>
        <v>8824</v>
      </c>
      <c r="S47" s="152">
        <f>IF(계획인구!U47="미급수",0,IF(계획인구!U47="마을",0,IF(계획인구!U47="소규모",0,IF(계획인구!U47=급수인구!$F47,계획인구!AE47,0))))</f>
        <v>8752</v>
      </c>
      <c r="T47" s="152">
        <f>IF(계획인구!Q47="미급수",0,IF(계획인구!Q47="마을",0,IF(계획인구!Q47="소규모",0,IF(계획인구!Q47=급수인구!$F47,계획인구!AF47,0))))</f>
        <v>0</v>
      </c>
      <c r="U47" s="152">
        <f>IF(계획인구!R47="미급수",0,IF(계획인구!R47="마을",0,IF(계획인구!R47="소규모",0,IF(계획인구!R47=급수인구!$F47,계획인구!AG47,0))))</f>
        <v>10189</v>
      </c>
      <c r="V47" s="152">
        <f>IF(계획인구!S47="미급수",0,IF(계획인구!S47="마을",0,IF(계획인구!S47="소규모",0,IF(계획인구!S47=급수인구!$F47,계획인구!AH47,0))))</f>
        <v>10189</v>
      </c>
      <c r="W47" s="152">
        <f>IF(계획인구!T47="미급수",0,IF(계획인구!T47="마을",0,IF(계획인구!T47="소규모",0,IF(계획인구!T47=급수인구!$F47,계획인구!AI47,0))))</f>
        <v>10189</v>
      </c>
      <c r="X47" s="152">
        <f>IF(계획인구!U47="미급수",0,IF(계획인구!U47="마을",0,IF(계획인구!U47="소규모",0,IF(계획인구!U47=급수인구!$F47,계획인구!AJ47,0))))</f>
        <v>10189</v>
      </c>
    </row>
    <row r="48" spans="1:24" s="6" customFormat="1" ht="16.350000000000001" customHeight="1">
      <c r="A48" s="305" t="s">
        <v>28</v>
      </c>
      <c r="B48" s="209" t="s">
        <v>3</v>
      </c>
      <c r="C48" s="210"/>
      <c r="D48" s="211">
        <f>계획인구!J48</f>
        <v>3743</v>
      </c>
      <c r="E48" s="211">
        <f>계획인구!K48</f>
        <v>8582</v>
      </c>
      <c r="F48" s="211"/>
      <c r="G48" s="211"/>
      <c r="H48" s="211"/>
      <c r="I48" s="211"/>
      <c r="J48" s="211">
        <f t="shared" si="2"/>
        <v>7900</v>
      </c>
      <c r="K48" s="211">
        <f t="shared" si="3"/>
        <v>7746</v>
      </c>
      <c r="L48" s="211">
        <f t="shared" si="4"/>
        <v>12350</v>
      </c>
      <c r="M48" s="211">
        <f t="shared" si="5"/>
        <v>12404</v>
      </c>
      <c r="N48" s="249">
        <f t="shared" si="6"/>
        <v>12334</v>
      </c>
      <c r="O48" s="152">
        <f>SUM(O49:O84)</f>
        <v>7900</v>
      </c>
      <c r="P48" s="135">
        <f t="shared" ref="P48:S48" si="67">SUM(P49:P84)</f>
        <v>7746</v>
      </c>
      <c r="Q48" s="135">
        <f t="shared" si="67"/>
        <v>7965</v>
      </c>
      <c r="R48" s="135">
        <f t="shared" si="67"/>
        <v>8019</v>
      </c>
      <c r="S48" s="135">
        <f t="shared" si="67"/>
        <v>7949</v>
      </c>
      <c r="T48" s="135">
        <f t="shared" ref="T48" si="68">SUM(T49:T68)</f>
        <v>0</v>
      </c>
      <c r="U48" s="135">
        <f>SUM(U49:U84)</f>
        <v>0</v>
      </c>
      <c r="V48" s="135">
        <f>SUM(V49:V84)</f>
        <v>4385</v>
      </c>
      <c r="W48" s="135">
        <f>SUM(W49:W84)</f>
        <v>4385</v>
      </c>
      <c r="X48" s="135">
        <f>SUM(X49:X84)</f>
        <v>4385</v>
      </c>
    </row>
    <row r="49" spans="1:24" s="5" customFormat="1" ht="16.350000000000001" customHeight="1">
      <c r="A49" s="308" t="str">
        <f>A48</f>
        <v>아포읍</v>
      </c>
      <c r="B49" s="52" t="s">
        <v>29</v>
      </c>
      <c r="C49" s="52" t="s">
        <v>30</v>
      </c>
      <c r="D49" s="53">
        <f>계획인구!J49</f>
        <v>130</v>
      </c>
      <c r="E49" s="53">
        <f>계획인구!K49</f>
        <v>286</v>
      </c>
      <c r="F49" s="54" t="str">
        <f>계획인구!L49</f>
        <v>광역</v>
      </c>
      <c r="G49" s="54" t="str">
        <f>계획인구!M49</f>
        <v>광역</v>
      </c>
      <c r="H49" s="54" t="str">
        <f>계획인구!N49</f>
        <v>아포</v>
      </c>
      <c r="I49" s="55">
        <f>IF(F49="마을",0,IF(F49="소규모",0,계획인구!P49))</f>
        <v>2015</v>
      </c>
      <c r="J49" s="135">
        <f t="shared" si="2"/>
        <v>286</v>
      </c>
      <c r="K49" s="135">
        <f t="shared" si="3"/>
        <v>275</v>
      </c>
      <c r="L49" s="135">
        <f t="shared" si="4"/>
        <v>274</v>
      </c>
      <c r="M49" s="135">
        <f t="shared" si="5"/>
        <v>273</v>
      </c>
      <c r="N49" s="136">
        <f t="shared" si="6"/>
        <v>270</v>
      </c>
      <c r="O49" s="152">
        <f>IF(계획인구!Q49="미급수",0,IF(계획인구!Q49="마을",0,IF(계획인구!Q49="소규모",0,IF(계획인구!Q49=급수인구!$F49,계획인구!AA49,0))))</f>
        <v>286</v>
      </c>
      <c r="P49" s="152">
        <f>IF(계획인구!R49="미급수",0,IF(계획인구!R49="마을",0,IF(계획인구!R49="소규모",0,IF(계획인구!R49=급수인구!$F49,계획인구!AB49,0))))</f>
        <v>275</v>
      </c>
      <c r="Q49" s="152">
        <f>IF(계획인구!S49="미급수",0,IF(계획인구!S49="마을",0,IF(계획인구!S49="소규모",0,IF(계획인구!S49=급수인구!$F49,계획인구!AC49,0))))</f>
        <v>274</v>
      </c>
      <c r="R49" s="152">
        <f>IF(계획인구!T49="미급수",0,IF(계획인구!T49="마을",0,IF(계획인구!T49="소규모",0,IF(계획인구!T49=급수인구!$F49,계획인구!AD49,0))))</f>
        <v>273</v>
      </c>
      <c r="S49" s="152">
        <f>IF(계획인구!U49="미급수",0,IF(계획인구!U49="마을",0,IF(계획인구!U49="소규모",0,IF(계획인구!U49=급수인구!$F49,계획인구!AE49,0))))</f>
        <v>270</v>
      </c>
      <c r="T49" s="152">
        <f>IF(계획인구!Q49="미급수",0,IF(계획인구!Q49="마을",0,IF(계획인구!Q49="소규모",0,IF(계획인구!Q49=급수인구!$F49,계획인구!AF49,0))))</f>
        <v>0</v>
      </c>
      <c r="U49" s="152">
        <f>IF(계획인구!R49="미급수",0,IF(계획인구!R49="마을",0,IF(계획인구!R49="소규모",0,IF(계획인구!R49=급수인구!$F49,계획인구!AG49,0))))</f>
        <v>0</v>
      </c>
      <c r="V49" s="152">
        <f>IF(계획인구!S49="미급수",0,IF(계획인구!S49="마을",0,IF(계획인구!S49="소규모",0,IF(계획인구!S49=급수인구!$F49,계획인구!AH49,0))))</f>
        <v>0</v>
      </c>
      <c r="W49" s="152">
        <f>IF(계획인구!T49="미급수",0,IF(계획인구!T49="마을",0,IF(계획인구!T49="소규모",0,IF(계획인구!T49=급수인구!$F49,계획인구!AI49,0))))</f>
        <v>0</v>
      </c>
      <c r="X49" s="152">
        <f>IF(계획인구!U49="미급수",0,IF(계획인구!U49="마을",0,IF(계획인구!U49="소규모",0,IF(계획인구!U49=급수인구!$F49,계획인구!AJ49,0))))</f>
        <v>0</v>
      </c>
    </row>
    <row r="50" spans="1:24" s="5" customFormat="1" ht="16.350000000000001" customHeight="1">
      <c r="A50" s="308" t="s">
        <v>28</v>
      </c>
      <c r="B50" s="233" t="s">
        <v>307</v>
      </c>
      <c r="C50" s="52" t="s">
        <v>1137</v>
      </c>
      <c r="D50" s="53">
        <f>계획인구!J50</f>
        <v>57</v>
      </c>
      <c r="E50" s="53">
        <f>계획인구!K50</f>
        <v>115</v>
      </c>
      <c r="F50" s="54" t="str">
        <f>계획인구!L50</f>
        <v>광역</v>
      </c>
      <c r="G50" s="54" t="str">
        <f>계획인구!M50</f>
        <v>광역</v>
      </c>
      <c r="H50" s="54" t="str">
        <f>계획인구!N50</f>
        <v>아포</v>
      </c>
      <c r="I50" s="55">
        <f>IF(F50="마을",0,IF(F50="소규모",0,계획인구!P50))</f>
        <v>2015</v>
      </c>
      <c r="J50" s="135">
        <f t="shared" si="2"/>
        <v>115</v>
      </c>
      <c r="K50" s="135">
        <f t="shared" si="3"/>
        <v>110</v>
      </c>
      <c r="L50" s="135">
        <f t="shared" si="4"/>
        <v>110</v>
      </c>
      <c r="M50" s="135">
        <f t="shared" si="5"/>
        <v>110</v>
      </c>
      <c r="N50" s="136">
        <f t="shared" si="6"/>
        <v>109</v>
      </c>
      <c r="O50" s="152">
        <f>IF(계획인구!Q50="미급수",0,IF(계획인구!Q50="마을",0,IF(계획인구!Q50="소규모",0,IF(계획인구!Q50=급수인구!$F50,계획인구!AA50,0))))</f>
        <v>115</v>
      </c>
      <c r="P50" s="152">
        <f>IF(계획인구!R50="미급수",0,IF(계획인구!R50="마을",0,IF(계획인구!R50="소규모",0,IF(계획인구!R50=급수인구!$F50,계획인구!AB50,0))))</f>
        <v>110</v>
      </c>
      <c r="Q50" s="152">
        <f>IF(계획인구!S50="미급수",0,IF(계획인구!S50="마을",0,IF(계획인구!S50="소규모",0,IF(계획인구!S50=급수인구!$F50,계획인구!AC50,0))))</f>
        <v>110</v>
      </c>
      <c r="R50" s="152">
        <f>IF(계획인구!T50="미급수",0,IF(계획인구!T50="마을",0,IF(계획인구!T50="소규모",0,IF(계획인구!T50=급수인구!$F50,계획인구!AD50,0))))</f>
        <v>110</v>
      </c>
      <c r="S50" s="152">
        <f>IF(계획인구!U50="미급수",0,IF(계획인구!U50="마을",0,IF(계획인구!U50="소규모",0,IF(계획인구!U50=급수인구!$F50,계획인구!AE50,0))))</f>
        <v>109</v>
      </c>
      <c r="T50" s="152">
        <f>IF(계획인구!Q50="미급수",0,IF(계획인구!Q50="마을",0,IF(계획인구!Q50="소규모",0,IF(계획인구!Q50=급수인구!$F50,계획인구!AF50,0))))</f>
        <v>0</v>
      </c>
      <c r="U50" s="152">
        <f>IF(계획인구!R50="미급수",0,IF(계획인구!R50="마을",0,IF(계획인구!R50="소규모",0,IF(계획인구!R50=급수인구!$F50,계획인구!AG50,0))))</f>
        <v>0</v>
      </c>
      <c r="V50" s="152">
        <f>IF(계획인구!S50="미급수",0,IF(계획인구!S50="마을",0,IF(계획인구!S50="소규모",0,IF(계획인구!S50=급수인구!$F50,계획인구!AH50,0))))</f>
        <v>0</v>
      </c>
      <c r="W50" s="152">
        <f>IF(계획인구!T50="미급수",0,IF(계획인구!T50="마을",0,IF(계획인구!T50="소규모",0,IF(계획인구!T50=급수인구!$F50,계획인구!AI50,0))))</f>
        <v>0</v>
      </c>
      <c r="X50" s="152">
        <f>IF(계획인구!U50="미급수",0,IF(계획인구!U50="마을",0,IF(계획인구!U50="소규모",0,IF(계획인구!U50=급수인구!$F50,계획인구!AJ50,0))))</f>
        <v>0</v>
      </c>
    </row>
    <row r="51" spans="1:24" s="5" customFormat="1" ht="16.350000000000001" customHeight="1">
      <c r="A51" s="308" t="s">
        <v>28</v>
      </c>
      <c r="B51" s="312"/>
      <c r="C51" s="52" t="s">
        <v>31</v>
      </c>
      <c r="D51" s="53">
        <f>계획인구!J51</f>
        <v>42</v>
      </c>
      <c r="E51" s="53">
        <f>계획인구!K51</f>
        <v>101</v>
      </c>
      <c r="F51" s="54" t="str">
        <f>계획인구!L51</f>
        <v>광역</v>
      </c>
      <c r="G51" s="54" t="str">
        <f>계획인구!M51</f>
        <v>광역</v>
      </c>
      <c r="H51" s="54" t="str">
        <f>계획인구!N51</f>
        <v>아포</v>
      </c>
      <c r="I51" s="55">
        <f>IF(F51="마을",0,IF(F51="소규모",0,계획인구!P51))</f>
        <v>2015</v>
      </c>
      <c r="J51" s="135">
        <f t="shared" si="2"/>
        <v>101</v>
      </c>
      <c r="K51" s="135">
        <f t="shared" si="3"/>
        <v>97</v>
      </c>
      <c r="L51" s="135">
        <f t="shared" si="4"/>
        <v>97</v>
      </c>
      <c r="M51" s="135">
        <f t="shared" si="5"/>
        <v>96</v>
      </c>
      <c r="N51" s="136">
        <f t="shared" si="6"/>
        <v>95</v>
      </c>
      <c r="O51" s="152">
        <f>IF(계획인구!Q51="미급수",0,IF(계획인구!Q51="마을",0,IF(계획인구!Q51="소규모",0,IF(계획인구!Q51=급수인구!$F51,계획인구!AA51,0))))</f>
        <v>101</v>
      </c>
      <c r="P51" s="152">
        <f>IF(계획인구!R51="미급수",0,IF(계획인구!R51="마을",0,IF(계획인구!R51="소규모",0,IF(계획인구!R51=급수인구!$F51,계획인구!AB51,0))))</f>
        <v>97</v>
      </c>
      <c r="Q51" s="152">
        <f>IF(계획인구!S51="미급수",0,IF(계획인구!S51="마을",0,IF(계획인구!S51="소규모",0,IF(계획인구!S51=급수인구!$F51,계획인구!AC51,0))))</f>
        <v>97</v>
      </c>
      <c r="R51" s="152">
        <f>IF(계획인구!T51="미급수",0,IF(계획인구!T51="마을",0,IF(계획인구!T51="소규모",0,IF(계획인구!T51=급수인구!$F51,계획인구!AD51,0))))</f>
        <v>96</v>
      </c>
      <c r="S51" s="152">
        <f>IF(계획인구!U51="미급수",0,IF(계획인구!U51="마을",0,IF(계획인구!U51="소규모",0,IF(계획인구!U51=급수인구!$F51,계획인구!AE51,0))))</f>
        <v>95</v>
      </c>
      <c r="T51" s="152">
        <f>IF(계획인구!Q51="미급수",0,IF(계획인구!Q51="마을",0,IF(계획인구!Q51="소규모",0,IF(계획인구!Q51=급수인구!$F51,계획인구!AF51,0))))</f>
        <v>0</v>
      </c>
      <c r="U51" s="152">
        <f>IF(계획인구!R51="미급수",0,IF(계획인구!R51="마을",0,IF(계획인구!R51="소규모",0,IF(계획인구!R51=급수인구!$F51,계획인구!AG51,0))))</f>
        <v>0</v>
      </c>
      <c r="V51" s="152">
        <f>IF(계획인구!S51="미급수",0,IF(계획인구!S51="마을",0,IF(계획인구!S51="소규모",0,IF(계획인구!S51=급수인구!$F51,계획인구!AH51,0))))</f>
        <v>0</v>
      </c>
      <c r="W51" s="152">
        <f>IF(계획인구!T51="미급수",0,IF(계획인구!T51="마을",0,IF(계획인구!T51="소규모",0,IF(계획인구!T51=급수인구!$F51,계획인구!AI51,0))))</f>
        <v>0</v>
      </c>
      <c r="X51" s="152">
        <f>IF(계획인구!U51="미급수",0,IF(계획인구!U51="마을",0,IF(계획인구!U51="소규모",0,IF(계획인구!U51=급수인구!$F51,계획인구!AJ51,0))))</f>
        <v>0</v>
      </c>
    </row>
    <row r="52" spans="1:24" s="5" customFormat="1" ht="16.350000000000001" customHeight="1">
      <c r="A52" s="308" t="s">
        <v>28</v>
      </c>
      <c r="B52" s="52" t="s">
        <v>32</v>
      </c>
      <c r="C52" s="52" t="s">
        <v>33</v>
      </c>
      <c r="D52" s="53">
        <f>계획인구!J52</f>
        <v>48</v>
      </c>
      <c r="E52" s="53">
        <f>계획인구!K52</f>
        <v>97</v>
      </c>
      <c r="F52" s="54" t="str">
        <f>계획인구!L52</f>
        <v>광역</v>
      </c>
      <c r="G52" s="54" t="str">
        <f>계획인구!M52</f>
        <v>광역</v>
      </c>
      <c r="H52" s="54" t="str">
        <f>계획인구!N52</f>
        <v>아포</v>
      </c>
      <c r="I52" s="55">
        <f>IF(F52="마을",0,IF(F52="소규모",0,계획인구!P52))</f>
        <v>2015</v>
      </c>
      <c r="J52" s="135">
        <f t="shared" ref="J52:J86" si="69">O52+T52</f>
        <v>97</v>
      </c>
      <c r="K52" s="135">
        <f t="shared" ref="K52:K86" si="70">P52+U52</f>
        <v>93</v>
      </c>
      <c r="L52" s="135">
        <f t="shared" ref="L52:L86" si="71">Q52+V52</f>
        <v>93</v>
      </c>
      <c r="M52" s="135">
        <f t="shared" ref="M52:M86" si="72">R52+W52</f>
        <v>92</v>
      </c>
      <c r="N52" s="136">
        <f t="shared" ref="N52:N86" si="73">S52+X52</f>
        <v>92</v>
      </c>
      <c r="O52" s="152">
        <f>IF(계획인구!Q52="미급수",0,IF(계획인구!Q52="마을",0,IF(계획인구!Q52="소규모",0,IF(계획인구!Q52=급수인구!$F52,계획인구!AA52,0))))</f>
        <v>97</v>
      </c>
      <c r="P52" s="152">
        <f>IF(계획인구!R52="미급수",0,IF(계획인구!R52="마을",0,IF(계획인구!R52="소규모",0,IF(계획인구!R52=급수인구!$F52,계획인구!AB52,0))))</f>
        <v>93</v>
      </c>
      <c r="Q52" s="152">
        <f>IF(계획인구!S52="미급수",0,IF(계획인구!S52="마을",0,IF(계획인구!S52="소규모",0,IF(계획인구!S52=급수인구!$F52,계획인구!AC52,0))))</f>
        <v>93</v>
      </c>
      <c r="R52" s="152">
        <f>IF(계획인구!T52="미급수",0,IF(계획인구!T52="마을",0,IF(계획인구!T52="소규모",0,IF(계획인구!T52=급수인구!$F52,계획인구!AD52,0))))</f>
        <v>92</v>
      </c>
      <c r="S52" s="152">
        <f>IF(계획인구!U52="미급수",0,IF(계획인구!U52="마을",0,IF(계획인구!U52="소규모",0,IF(계획인구!U52=급수인구!$F52,계획인구!AE52,0))))</f>
        <v>92</v>
      </c>
      <c r="T52" s="152">
        <f>IF(계획인구!Q52="미급수",0,IF(계획인구!Q52="마을",0,IF(계획인구!Q52="소규모",0,IF(계획인구!Q52=급수인구!$F52,계획인구!AF52,0))))</f>
        <v>0</v>
      </c>
      <c r="U52" s="152">
        <f>IF(계획인구!R52="미급수",0,IF(계획인구!R52="마을",0,IF(계획인구!R52="소규모",0,IF(계획인구!R52=급수인구!$F52,계획인구!AG52,0))))</f>
        <v>0</v>
      </c>
      <c r="V52" s="152">
        <f>IF(계획인구!S52="미급수",0,IF(계획인구!S52="마을",0,IF(계획인구!S52="소규모",0,IF(계획인구!S52=급수인구!$F52,계획인구!AH52,0))))</f>
        <v>0</v>
      </c>
      <c r="W52" s="152">
        <f>IF(계획인구!T52="미급수",0,IF(계획인구!T52="마을",0,IF(계획인구!T52="소규모",0,IF(계획인구!T52=급수인구!$F52,계획인구!AI52,0))))</f>
        <v>0</v>
      </c>
      <c r="X52" s="152">
        <f>IF(계획인구!U52="미급수",0,IF(계획인구!U52="마을",0,IF(계획인구!U52="소규모",0,IF(계획인구!U52=급수인구!$F52,계획인구!AJ52,0))))</f>
        <v>0</v>
      </c>
    </row>
    <row r="53" spans="1:24" s="5" customFormat="1" ht="16.350000000000001" customHeight="1">
      <c r="A53" s="308" t="s">
        <v>28</v>
      </c>
      <c r="B53" s="52" t="s">
        <v>34</v>
      </c>
      <c r="C53" s="52" t="s">
        <v>35</v>
      </c>
      <c r="D53" s="53">
        <f>계획인구!J53</f>
        <v>71</v>
      </c>
      <c r="E53" s="53">
        <f>계획인구!K53</f>
        <v>186</v>
      </c>
      <c r="F53" s="54" t="str">
        <f>계획인구!L53</f>
        <v>광역</v>
      </c>
      <c r="G53" s="54" t="str">
        <f>계획인구!M53</f>
        <v>광역</v>
      </c>
      <c r="H53" s="54" t="str">
        <f>계획인구!N53</f>
        <v>아포</v>
      </c>
      <c r="I53" s="55">
        <f>IF(F53="마을",0,IF(F53="소규모",0,계획인구!P53))</f>
        <v>2015</v>
      </c>
      <c r="J53" s="135">
        <f t="shared" si="69"/>
        <v>186</v>
      </c>
      <c r="K53" s="135">
        <f t="shared" si="70"/>
        <v>179</v>
      </c>
      <c r="L53" s="135">
        <f t="shared" si="71"/>
        <v>178</v>
      </c>
      <c r="M53" s="135">
        <f t="shared" si="72"/>
        <v>177</v>
      </c>
      <c r="N53" s="136">
        <f t="shared" si="73"/>
        <v>176</v>
      </c>
      <c r="O53" s="152">
        <f>IF(계획인구!Q53="미급수",0,IF(계획인구!Q53="마을",0,IF(계획인구!Q53="소규모",0,IF(계획인구!Q53=급수인구!$F53,계획인구!AA53,0))))</f>
        <v>186</v>
      </c>
      <c r="P53" s="152">
        <f>IF(계획인구!R53="미급수",0,IF(계획인구!R53="마을",0,IF(계획인구!R53="소규모",0,IF(계획인구!R53=급수인구!$F53,계획인구!AB53,0))))</f>
        <v>179</v>
      </c>
      <c r="Q53" s="152">
        <f>IF(계획인구!S53="미급수",0,IF(계획인구!S53="마을",0,IF(계획인구!S53="소규모",0,IF(계획인구!S53=급수인구!$F53,계획인구!AC53,0))))</f>
        <v>178</v>
      </c>
      <c r="R53" s="152">
        <f>IF(계획인구!T53="미급수",0,IF(계획인구!T53="마을",0,IF(계획인구!T53="소규모",0,IF(계획인구!T53=급수인구!$F53,계획인구!AD53,0))))</f>
        <v>177</v>
      </c>
      <c r="S53" s="152">
        <f>IF(계획인구!U53="미급수",0,IF(계획인구!U53="마을",0,IF(계획인구!U53="소규모",0,IF(계획인구!U53=급수인구!$F53,계획인구!AE53,0))))</f>
        <v>176</v>
      </c>
      <c r="T53" s="152">
        <f>IF(계획인구!Q53="미급수",0,IF(계획인구!Q53="마을",0,IF(계획인구!Q53="소규모",0,IF(계획인구!Q53=급수인구!$F53,계획인구!AF53,0))))</f>
        <v>0</v>
      </c>
      <c r="U53" s="152">
        <f>IF(계획인구!R53="미급수",0,IF(계획인구!R53="마을",0,IF(계획인구!R53="소규모",0,IF(계획인구!R53=급수인구!$F53,계획인구!AG53,0))))</f>
        <v>0</v>
      </c>
      <c r="V53" s="152">
        <f>IF(계획인구!S53="미급수",0,IF(계획인구!S53="마을",0,IF(계획인구!S53="소규모",0,IF(계획인구!S53=급수인구!$F53,계획인구!AH53,0))))</f>
        <v>0</v>
      </c>
      <c r="W53" s="152">
        <f>IF(계획인구!T53="미급수",0,IF(계획인구!T53="마을",0,IF(계획인구!T53="소규모",0,IF(계획인구!T53=급수인구!$F53,계획인구!AI53,0))))</f>
        <v>0</v>
      </c>
      <c r="X53" s="152">
        <f>IF(계획인구!U53="미급수",0,IF(계획인구!U53="마을",0,IF(계획인구!U53="소규모",0,IF(계획인구!U53=급수인구!$F53,계획인구!AJ53,0))))</f>
        <v>0</v>
      </c>
    </row>
    <row r="54" spans="1:24" s="5" customFormat="1" ht="16.350000000000001" customHeight="1">
      <c r="A54" s="308" t="s">
        <v>28</v>
      </c>
      <c r="B54" s="52" t="s">
        <v>36</v>
      </c>
      <c r="C54" s="52" t="s">
        <v>37</v>
      </c>
      <c r="D54" s="53">
        <f>계획인구!J54</f>
        <v>177</v>
      </c>
      <c r="E54" s="53">
        <f>계획인구!K54</f>
        <v>414</v>
      </c>
      <c r="F54" s="54" t="str">
        <f>계획인구!L54</f>
        <v>광역</v>
      </c>
      <c r="G54" s="54" t="str">
        <f>계획인구!M54</f>
        <v>광역</v>
      </c>
      <c r="H54" s="54" t="str">
        <f>계획인구!N54</f>
        <v>아포</v>
      </c>
      <c r="I54" s="55">
        <f>IF(F54="마을",0,IF(F54="소규모",0,계획인구!P54))</f>
        <v>2015</v>
      </c>
      <c r="J54" s="135">
        <f t="shared" si="69"/>
        <v>414</v>
      </c>
      <c r="K54" s="135">
        <f t="shared" si="70"/>
        <v>398</v>
      </c>
      <c r="L54" s="135">
        <f t="shared" si="71"/>
        <v>396</v>
      </c>
      <c r="M54" s="135">
        <f t="shared" si="72"/>
        <v>395</v>
      </c>
      <c r="N54" s="136">
        <f t="shared" si="73"/>
        <v>391</v>
      </c>
      <c r="O54" s="152">
        <f>IF(계획인구!Q54="미급수",0,IF(계획인구!Q54="마을",0,IF(계획인구!Q54="소규모",0,IF(계획인구!Q54=급수인구!$F54,계획인구!AA54,0))))</f>
        <v>414</v>
      </c>
      <c r="P54" s="152">
        <f>IF(계획인구!R54="미급수",0,IF(계획인구!R54="마을",0,IF(계획인구!R54="소규모",0,IF(계획인구!R54=급수인구!$F54,계획인구!AB54,0))))</f>
        <v>398</v>
      </c>
      <c r="Q54" s="152">
        <f>IF(계획인구!S54="미급수",0,IF(계획인구!S54="마을",0,IF(계획인구!S54="소규모",0,IF(계획인구!S54=급수인구!$F54,계획인구!AC54,0))))</f>
        <v>396</v>
      </c>
      <c r="R54" s="152">
        <f>IF(계획인구!T54="미급수",0,IF(계획인구!T54="마을",0,IF(계획인구!T54="소규모",0,IF(계획인구!T54=급수인구!$F54,계획인구!AD54,0))))</f>
        <v>395</v>
      </c>
      <c r="S54" s="152">
        <f>IF(계획인구!U54="미급수",0,IF(계획인구!U54="마을",0,IF(계획인구!U54="소규모",0,IF(계획인구!U54=급수인구!$F54,계획인구!AE54,0))))</f>
        <v>391</v>
      </c>
      <c r="T54" s="152">
        <f>IF(계획인구!Q54="미급수",0,IF(계획인구!Q54="마을",0,IF(계획인구!Q54="소규모",0,IF(계획인구!Q54=급수인구!$F54,계획인구!AF54,0))))</f>
        <v>0</v>
      </c>
      <c r="U54" s="152">
        <f>IF(계획인구!R54="미급수",0,IF(계획인구!R54="마을",0,IF(계획인구!R54="소규모",0,IF(계획인구!R54=급수인구!$F54,계획인구!AG54,0))))</f>
        <v>0</v>
      </c>
      <c r="V54" s="152">
        <f>IF(계획인구!S54="미급수",0,IF(계획인구!S54="마을",0,IF(계획인구!S54="소규모",0,IF(계획인구!S54=급수인구!$F54,계획인구!AH54,0))))</f>
        <v>0</v>
      </c>
      <c r="W54" s="152">
        <f>IF(계획인구!T54="미급수",0,IF(계획인구!T54="마을",0,IF(계획인구!T54="소규모",0,IF(계획인구!T54=급수인구!$F54,계획인구!AI54,0))))</f>
        <v>0</v>
      </c>
      <c r="X54" s="152">
        <f>IF(계획인구!U54="미급수",0,IF(계획인구!U54="마을",0,IF(계획인구!U54="소규모",0,IF(계획인구!U54=급수인구!$F54,계획인구!AJ54,0))))</f>
        <v>0</v>
      </c>
    </row>
    <row r="55" spans="1:24" s="5" customFormat="1" ht="16.350000000000001" customHeight="1">
      <c r="A55" s="308" t="s">
        <v>28</v>
      </c>
      <c r="B55" s="52" t="s">
        <v>38</v>
      </c>
      <c r="C55" s="52" t="s">
        <v>309</v>
      </c>
      <c r="D55" s="53">
        <f>계획인구!J55</f>
        <v>65</v>
      </c>
      <c r="E55" s="53">
        <f>계획인구!K55</f>
        <v>134</v>
      </c>
      <c r="F55" s="54" t="str">
        <f>계획인구!L55</f>
        <v>광역</v>
      </c>
      <c r="G55" s="54" t="str">
        <f>계획인구!M55</f>
        <v>광역</v>
      </c>
      <c r="H55" s="54" t="str">
        <f>계획인구!N55</f>
        <v>아포</v>
      </c>
      <c r="I55" s="55">
        <f>IF(F55="마을",0,IF(F55="소규모",0,계획인구!P55))</f>
        <v>2015</v>
      </c>
      <c r="J55" s="135">
        <f t="shared" si="69"/>
        <v>134</v>
      </c>
      <c r="K55" s="135">
        <f t="shared" si="70"/>
        <v>129</v>
      </c>
      <c r="L55" s="135">
        <f t="shared" si="71"/>
        <v>128</v>
      </c>
      <c r="M55" s="135">
        <f t="shared" si="72"/>
        <v>128</v>
      </c>
      <c r="N55" s="136">
        <f t="shared" si="73"/>
        <v>127</v>
      </c>
      <c r="O55" s="152">
        <f>IF(계획인구!Q55="미급수",0,IF(계획인구!Q55="마을",0,IF(계획인구!Q55="소규모",0,IF(계획인구!Q55=급수인구!$F55,계획인구!AA55,0))))</f>
        <v>134</v>
      </c>
      <c r="P55" s="152">
        <f>IF(계획인구!R55="미급수",0,IF(계획인구!R55="마을",0,IF(계획인구!R55="소규모",0,IF(계획인구!R55=급수인구!$F55,계획인구!AB55,0))))</f>
        <v>129</v>
      </c>
      <c r="Q55" s="152">
        <f>IF(계획인구!S55="미급수",0,IF(계획인구!S55="마을",0,IF(계획인구!S55="소규모",0,IF(계획인구!S55=급수인구!$F55,계획인구!AC55,0))))</f>
        <v>128</v>
      </c>
      <c r="R55" s="152">
        <f>IF(계획인구!T55="미급수",0,IF(계획인구!T55="마을",0,IF(계획인구!T55="소규모",0,IF(계획인구!T55=급수인구!$F55,계획인구!AD55,0))))</f>
        <v>128</v>
      </c>
      <c r="S55" s="152">
        <f>IF(계획인구!U55="미급수",0,IF(계획인구!U55="마을",0,IF(계획인구!U55="소규모",0,IF(계획인구!U55=급수인구!$F55,계획인구!AE55,0))))</f>
        <v>127</v>
      </c>
      <c r="T55" s="152">
        <f>IF(계획인구!Q55="미급수",0,IF(계획인구!Q55="마을",0,IF(계획인구!Q55="소규모",0,IF(계획인구!Q55=급수인구!$F55,계획인구!AF55,0))))</f>
        <v>0</v>
      </c>
      <c r="U55" s="152">
        <f>IF(계획인구!R55="미급수",0,IF(계획인구!R55="마을",0,IF(계획인구!R55="소규모",0,IF(계획인구!R55=급수인구!$F55,계획인구!AG55,0))))</f>
        <v>0</v>
      </c>
      <c r="V55" s="152">
        <f>IF(계획인구!S55="미급수",0,IF(계획인구!S55="마을",0,IF(계획인구!S55="소규모",0,IF(계획인구!S55=급수인구!$F55,계획인구!AH55,0))))</f>
        <v>0</v>
      </c>
      <c r="W55" s="152">
        <f>IF(계획인구!T55="미급수",0,IF(계획인구!T55="마을",0,IF(계획인구!T55="소규모",0,IF(계획인구!T55=급수인구!$F55,계획인구!AI55,0))))</f>
        <v>0</v>
      </c>
      <c r="X55" s="152">
        <f>IF(계획인구!U55="미급수",0,IF(계획인구!U55="마을",0,IF(계획인구!U55="소규모",0,IF(계획인구!U55=급수인구!$F55,계획인구!AJ55,0))))</f>
        <v>0</v>
      </c>
    </row>
    <row r="56" spans="1:24" s="5" customFormat="1" ht="16.350000000000001" customHeight="1">
      <c r="A56" s="308" t="s">
        <v>28</v>
      </c>
      <c r="B56" s="52" t="s">
        <v>39</v>
      </c>
      <c r="C56" s="52" t="s">
        <v>1138</v>
      </c>
      <c r="D56" s="53">
        <f>계획인구!J56</f>
        <v>59</v>
      </c>
      <c r="E56" s="53">
        <f>계획인구!K56</f>
        <v>155</v>
      </c>
      <c r="F56" s="54" t="str">
        <f>계획인구!L56</f>
        <v>광역</v>
      </c>
      <c r="G56" s="54" t="str">
        <f>계획인구!M56</f>
        <v>광역</v>
      </c>
      <c r="H56" s="54" t="str">
        <f>계획인구!N56</f>
        <v>아포</v>
      </c>
      <c r="I56" s="55">
        <f>IF(F56="마을",0,IF(F56="소규모",0,계획인구!P56))</f>
        <v>2015</v>
      </c>
      <c r="J56" s="135">
        <f t="shared" si="69"/>
        <v>155</v>
      </c>
      <c r="K56" s="135">
        <f t="shared" si="70"/>
        <v>149</v>
      </c>
      <c r="L56" s="135">
        <f t="shared" si="71"/>
        <v>148</v>
      </c>
      <c r="M56" s="135">
        <f t="shared" si="72"/>
        <v>148</v>
      </c>
      <c r="N56" s="136">
        <f t="shared" si="73"/>
        <v>147</v>
      </c>
      <c r="O56" s="152">
        <f>IF(계획인구!Q56="미급수",0,IF(계획인구!Q56="마을",0,IF(계획인구!Q56="소규모",0,IF(계획인구!Q56=급수인구!$F56,계획인구!AA56,0))))</f>
        <v>155</v>
      </c>
      <c r="P56" s="152">
        <f>IF(계획인구!R56="미급수",0,IF(계획인구!R56="마을",0,IF(계획인구!R56="소규모",0,IF(계획인구!R56=급수인구!$F56,계획인구!AB56,0))))</f>
        <v>149</v>
      </c>
      <c r="Q56" s="152">
        <f>IF(계획인구!S56="미급수",0,IF(계획인구!S56="마을",0,IF(계획인구!S56="소규모",0,IF(계획인구!S56=급수인구!$F56,계획인구!AC56,0))))</f>
        <v>148</v>
      </c>
      <c r="R56" s="152">
        <f>IF(계획인구!T56="미급수",0,IF(계획인구!T56="마을",0,IF(계획인구!T56="소규모",0,IF(계획인구!T56=급수인구!$F56,계획인구!AD56,0))))</f>
        <v>148</v>
      </c>
      <c r="S56" s="152">
        <f>IF(계획인구!U56="미급수",0,IF(계획인구!U56="마을",0,IF(계획인구!U56="소규모",0,IF(계획인구!U56=급수인구!$F56,계획인구!AE56,0))))</f>
        <v>147</v>
      </c>
      <c r="T56" s="152">
        <f>IF(계획인구!Q56="미급수",0,IF(계획인구!Q56="마을",0,IF(계획인구!Q56="소규모",0,IF(계획인구!Q56=급수인구!$F56,계획인구!AF56,0))))</f>
        <v>0</v>
      </c>
      <c r="U56" s="152">
        <f>IF(계획인구!R56="미급수",0,IF(계획인구!R56="마을",0,IF(계획인구!R56="소규모",0,IF(계획인구!R56=급수인구!$F56,계획인구!AG56,0))))</f>
        <v>0</v>
      </c>
      <c r="V56" s="152">
        <f>IF(계획인구!S56="미급수",0,IF(계획인구!S56="마을",0,IF(계획인구!S56="소규모",0,IF(계획인구!S56=급수인구!$F56,계획인구!AH56,0))))</f>
        <v>0</v>
      </c>
      <c r="W56" s="152">
        <f>IF(계획인구!T56="미급수",0,IF(계획인구!T56="마을",0,IF(계획인구!T56="소규모",0,IF(계획인구!T56=급수인구!$F56,계획인구!AI56,0))))</f>
        <v>0</v>
      </c>
      <c r="X56" s="152">
        <f>IF(계획인구!U56="미급수",0,IF(계획인구!U56="마을",0,IF(계획인구!U56="소규모",0,IF(계획인구!U56=급수인구!$F56,계획인구!AJ56,0))))</f>
        <v>0</v>
      </c>
    </row>
    <row r="57" spans="1:24" s="5" customFormat="1" ht="16.350000000000001" customHeight="1">
      <c r="A57" s="308" t="s">
        <v>28</v>
      </c>
      <c r="B57" s="233" t="s">
        <v>40</v>
      </c>
      <c r="C57" s="52" t="s">
        <v>310</v>
      </c>
      <c r="D57" s="53">
        <f>계획인구!J57</f>
        <v>37</v>
      </c>
      <c r="E57" s="53">
        <f>계획인구!K57</f>
        <v>84</v>
      </c>
      <c r="F57" s="54" t="str">
        <f>계획인구!L57</f>
        <v>광역</v>
      </c>
      <c r="G57" s="54" t="str">
        <f>계획인구!M57</f>
        <v>광역</v>
      </c>
      <c r="H57" s="54" t="str">
        <f>계획인구!N57</f>
        <v>아포</v>
      </c>
      <c r="I57" s="55">
        <f>IF(F57="마을",0,IF(F57="소규모",0,계획인구!P57))</f>
        <v>2020</v>
      </c>
      <c r="J57" s="135">
        <f t="shared" si="69"/>
        <v>0</v>
      </c>
      <c r="K57" s="135">
        <f t="shared" si="70"/>
        <v>81</v>
      </c>
      <c r="L57" s="135">
        <f t="shared" si="71"/>
        <v>80</v>
      </c>
      <c r="M57" s="135">
        <f t="shared" si="72"/>
        <v>80</v>
      </c>
      <c r="N57" s="136">
        <f t="shared" si="73"/>
        <v>79</v>
      </c>
      <c r="O57" s="152">
        <f>IF(계획인구!Q57="미급수",0,IF(계획인구!Q57="마을",0,IF(계획인구!Q57="소규모",0,IF(계획인구!Q57=급수인구!$F57,계획인구!AA57,0))))</f>
        <v>0</v>
      </c>
      <c r="P57" s="152">
        <f>IF(계획인구!R57="미급수",0,IF(계획인구!R57="마을",0,IF(계획인구!R57="소규모",0,IF(계획인구!R57=급수인구!$F57,계획인구!AB57,0))))</f>
        <v>81</v>
      </c>
      <c r="Q57" s="152">
        <f>IF(계획인구!S57="미급수",0,IF(계획인구!S57="마을",0,IF(계획인구!S57="소규모",0,IF(계획인구!S57=급수인구!$F57,계획인구!AC57,0))))</f>
        <v>80</v>
      </c>
      <c r="R57" s="152">
        <f>IF(계획인구!T57="미급수",0,IF(계획인구!T57="마을",0,IF(계획인구!T57="소규모",0,IF(계획인구!T57=급수인구!$F57,계획인구!AD57,0))))</f>
        <v>80</v>
      </c>
      <c r="S57" s="152">
        <f>IF(계획인구!U57="미급수",0,IF(계획인구!U57="마을",0,IF(계획인구!U57="소규모",0,IF(계획인구!U57=급수인구!$F57,계획인구!AE57,0))))</f>
        <v>79</v>
      </c>
      <c r="T57" s="152">
        <f>IF(계획인구!Q57="미급수",0,IF(계획인구!Q57="마을",0,IF(계획인구!Q57="소규모",0,IF(계획인구!Q57=급수인구!$F57,계획인구!AF57,0))))</f>
        <v>0</v>
      </c>
      <c r="U57" s="152">
        <f>IF(계획인구!R57="미급수",0,IF(계획인구!R57="마을",0,IF(계획인구!R57="소규모",0,IF(계획인구!R57=급수인구!$F57,계획인구!AG57,0))))</f>
        <v>0</v>
      </c>
      <c r="V57" s="152">
        <f>IF(계획인구!S57="미급수",0,IF(계획인구!S57="마을",0,IF(계획인구!S57="소규모",0,IF(계획인구!S57=급수인구!$F57,계획인구!AH57,0))))</f>
        <v>0</v>
      </c>
      <c r="W57" s="152">
        <f>IF(계획인구!T57="미급수",0,IF(계획인구!T57="마을",0,IF(계획인구!T57="소규모",0,IF(계획인구!T57=급수인구!$F57,계획인구!AI57,0))))</f>
        <v>0</v>
      </c>
      <c r="X57" s="152">
        <f>IF(계획인구!U57="미급수",0,IF(계획인구!U57="마을",0,IF(계획인구!U57="소규모",0,IF(계획인구!U57=급수인구!$F57,계획인구!AJ57,0))))</f>
        <v>0</v>
      </c>
    </row>
    <row r="58" spans="1:24" s="5" customFormat="1" ht="16.350000000000001" customHeight="1">
      <c r="A58" s="308" t="s">
        <v>28</v>
      </c>
      <c r="B58" s="312"/>
      <c r="C58" s="52" t="s">
        <v>311</v>
      </c>
      <c r="D58" s="53">
        <f>계획인구!J58</f>
        <v>35</v>
      </c>
      <c r="E58" s="53">
        <f>계획인구!K58</f>
        <v>83</v>
      </c>
      <c r="F58" s="54" t="str">
        <f>계획인구!L58</f>
        <v>광역</v>
      </c>
      <c r="G58" s="54" t="str">
        <f>계획인구!M58</f>
        <v>광역</v>
      </c>
      <c r="H58" s="54" t="str">
        <f>계획인구!N58</f>
        <v>아포</v>
      </c>
      <c r="I58" s="55">
        <f>IF(F58="마을",0,IF(F58="소규모",0,계획인구!P58))</f>
        <v>2020</v>
      </c>
      <c r="J58" s="135">
        <f t="shared" si="69"/>
        <v>0</v>
      </c>
      <c r="K58" s="135">
        <f t="shared" si="70"/>
        <v>80</v>
      </c>
      <c r="L58" s="135">
        <f t="shared" si="71"/>
        <v>79</v>
      </c>
      <c r="M58" s="135">
        <f t="shared" si="72"/>
        <v>79</v>
      </c>
      <c r="N58" s="136">
        <f t="shared" si="73"/>
        <v>78</v>
      </c>
      <c r="O58" s="152">
        <f>IF(계획인구!Q58="미급수",0,IF(계획인구!Q58="마을",0,IF(계획인구!Q58="소규모",0,IF(계획인구!Q58=급수인구!$F58,계획인구!AA58,0))))</f>
        <v>0</v>
      </c>
      <c r="P58" s="152">
        <f>IF(계획인구!R58="미급수",0,IF(계획인구!R58="마을",0,IF(계획인구!R58="소규모",0,IF(계획인구!R58=급수인구!$F58,계획인구!AB58,0))))</f>
        <v>80</v>
      </c>
      <c r="Q58" s="152">
        <f>IF(계획인구!S58="미급수",0,IF(계획인구!S58="마을",0,IF(계획인구!S58="소규모",0,IF(계획인구!S58=급수인구!$F58,계획인구!AC58,0))))</f>
        <v>79</v>
      </c>
      <c r="R58" s="152">
        <f>IF(계획인구!T58="미급수",0,IF(계획인구!T58="마을",0,IF(계획인구!T58="소규모",0,IF(계획인구!T58=급수인구!$F58,계획인구!AD58,0))))</f>
        <v>79</v>
      </c>
      <c r="S58" s="152">
        <f>IF(계획인구!U58="미급수",0,IF(계획인구!U58="마을",0,IF(계획인구!U58="소규모",0,IF(계획인구!U58=급수인구!$F58,계획인구!AE58,0))))</f>
        <v>78</v>
      </c>
      <c r="T58" s="152">
        <f>IF(계획인구!Q58="미급수",0,IF(계획인구!Q58="마을",0,IF(계획인구!Q58="소규모",0,IF(계획인구!Q58=급수인구!$F58,계획인구!AF58,0))))</f>
        <v>0</v>
      </c>
      <c r="U58" s="152">
        <f>IF(계획인구!R58="미급수",0,IF(계획인구!R58="마을",0,IF(계획인구!R58="소규모",0,IF(계획인구!R58=급수인구!$F58,계획인구!AG58,0))))</f>
        <v>0</v>
      </c>
      <c r="V58" s="152">
        <f>IF(계획인구!S58="미급수",0,IF(계획인구!S58="마을",0,IF(계획인구!S58="소규모",0,IF(계획인구!S58=급수인구!$F58,계획인구!AH58,0))))</f>
        <v>0</v>
      </c>
      <c r="W58" s="152">
        <f>IF(계획인구!T58="미급수",0,IF(계획인구!T58="마을",0,IF(계획인구!T58="소규모",0,IF(계획인구!T58=급수인구!$F58,계획인구!AI58,0))))</f>
        <v>0</v>
      </c>
      <c r="X58" s="152">
        <f>IF(계획인구!U58="미급수",0,IF(계획인구!U58="마을",0,IF(계획인구!U58="소규모",0,IF(계획인구!U58=급수인구!$F58,계획인구!AJ58,0))))</f>
        <v>0</v>
      </c>
    </row>
    <row r="59" spans="1:24" s="5" customFormat="1" ht="16.350000000000001" customHeight="1">
      <c r="A59" s="308" t="s">
        <v>28</v>
      </c>
      <c r="B59" s="52" t="s">
        <v>41</v>
      </c>
      <c r="C59" s="52" t="s">
        <v>42</v>
      </c>
      <c r="D59" s="53">
        <f>계획인구!J59</f>
        <v>115</v>
      </c>
      <c r="E59" s="53">
        <f>계획인구!K59</f>
        <v>291</v>
      </c>
      <c r="F59" s="54" t="str">
        <f>계획인구!L59</f>
        <v>광역</v>
      </c>
      <c r="G59" s="54" t="str">
        <f>계획인구!M59</f>
        <v>광역</v>
      </c>
      <c r="H59" s="54" t="str">
        <f>계획인구!N59</f>
        <v>아포</v>
      </c>
      <c r="I59" s="55">
        <f>IF(F59="마을",0,IF(F59="소규모",0,계획인구!P59))</f>
        <v>2015</v>
      </c>
      <c r="J59" s="135">
        <f t="shared" si="69"/>
        <v>291</v>
      </c>
      <c r="K59" s="135">
        <f t="shared" si="70"/>
        <v>279</v>
      </c>
      <c r="L59" s="135">
        <f t="shared" si="71"/>
        <v>278</v>
      </c>
      <c r="M59" s="135">
        <f t="shared" si="72"/>
        <v>277</v>
      </c>
      <c r="N59" s="136">
        <f t="shared" si="73"/>
        <v>275</v>
      </c>
      <c r="O59" s="152">
        <f>IF(계획인구!Q59="미급수",0,IF(계획인구!Q59="마을",0,IF(계획인구!Q59="소규모",0,IF(계획인구!Q59=급수인구!$F59,계획인구!AA59,0))))</f>
        <v>291</v>
      </c>
      <c r="P59" s="152">
        <f>IF(계획인구!R59="미급수",0,IF(계획인구!R59="마을",0,IF(계획인구!R59="소규모",0,IF(계획인구!R59=급수인구!$F59,계획인구!AB59,0))))</f>
        <v>279</v>
      </c>
      <c r="Q59" s="152">
        <f>IF(계획인구!S59="미급수",0,IF(계획인구!S59="마을",0,IF(계획인구!S59="소규모",0,IF(계획인구!S59=급수인구!$F59,계획인구!AC59,0))))</f>
        <v>278</v>
      </c>
      <c r="R59" s="152">
        <f>IF(계획인구!T59="미급수",0,IF(계획인구!T59="마을",0,IF(계획인구!T59="소규모",0,IF(계획인구!T59=급수인구!$F59,계획인구!AD59,0))))</f>
        <v>277</v>
      </c>
      <c r="S59" s="152">
        <f>IF(계획인구!U59="미급수",0,IF(계획인구!U59="마을",0,IF(계획인구!U59="소규모",0,IF(계획인구!U59=급수인구!$F59,계획인구!AE59,0))))</f>
        <v>275</v>
      </c>
      <c r="T59" s="152">
        <f>IF(계획인구!Q59="미급수",0,IF(계획인구!Q59="마을",0,IF(계획인구!Q59="소규모",0,IF(계획인구!Q59=급수인구!$F59,계획인구!AF59,0))))</f>
        <v>0</v>
      </c>
      <c r="U59" s="152">
        <f>IF(계획인구!R59="미급수",0,IF(계획인구!R59="마을",0,IF(계획인구!R59="소규모",0,IF(계획인구!R59=급수인구!$F59,계획인구!AG59,0))))</f>
        <v>0</v>
      </c>
      <c r="V59" s="152">
        <f>IF(계획인구!S59="미급수",0,IF(계획인구!S59="마을",0,IF(계획인구!S59="소규모",0,IF(계획인구!S59=급수인구!$F59,계획인구!AH59,0))))</f>
        <v>0</v>
      </c>
      <c r="W59" s="152">
        <f>IF(계획인구!T59="미급수",0,IF(계획인구!T59="마을",0,IF(계획인구!T59="소규모",0,IF(계획인구!T59=급수인구!$F59,계획인구!AI59,0))))</f>
        <v>0</v>
      </c>
      <c r="X59" s="152">
        <f>IF(계획인구!U59="미급수",0,IF(계획인구!U59="마을",0,IF(계획인구!U59="소규모",0,IF(계획인구!U59=급수인구!$F59,계획인구!AJ59,0))))</f>
        <v>0</v>
      </c>
    </row>
    <row r="60" spans="1:24" s="5" customFormat="1" ht="16.350000000000001" customHeight="1">
      <c r="A60" s="308" t="s">
        <v>28</v>
      </c>
      <c r="B60" s="233" t="s">
        <v>43</v>
      </c>
      <c r="C60" s="52" t="s">
        <v>312</v>
      </c>
      <c r="D60" s="53">
        <f>계획인구!J60</f>
        <v>26</v>
      </c>
      <c r="E60" s="53">
        <f>계획인구!K60</f>
        <v>67</v>
      </c>
      <c r="F60" s="54" t="str">
        <f>계획인구!L60</f>
        <v>광역</v>
      </c>
      <c r="G60" s="54" t="str">
        <f>계획인구!M60</f>
        <v>광역</v>
      </c>
      <c r="H60" s="54" t="str">
        <f>계획인구!N60</f>
        <v>아포</v>
      </c>
      <c r="I60" s="55">
        <f>IF(F60="마을",0,IF(F60="소규모",0,계획인구!P60))</f>
        <v>2015</v>
      </c>
      <c r="J60" s="135">
        <f t="shared" si="69"/>
        <v>67</v>
      </c>
      <c r="K60" s="135">
        <f t="shared" si="70"/>
        <v>64</v>
      </c>
      <c r="L60" s="135">
        <f t="shared" si="71"/>
        <v>64</v>
      </c>
      <c r="M60" s="135">
        <f t="shared" si="72"/>
        <v>64</v>
      </c>
      <c r="N60" s="136">
        <f t="shared" si="73"/>
        <v>63</v>
      </c>
      <c r="O60" s="152">
        <f>IF(계획인구!Q60="미급수",0,IF(계획인구!Q60="마을",0,IF(계획인구!Q60="소규모",0,IF(계획인구!Q60=급수인구!$F60,계획인구!AA60,0))))</f>
        <v>67</v>
      </c>
      <c r="P60" s="152">
        <f>IF(계획인구!R60="미급수",0,IF(계획인구!R60="마을",0,IF(계획인구!R60="소규모",0,IF(계획인구!R60=급수인구!$F60,계획인구!AB60,0))))</f>
        <v>64</v>
      </c>
      <c r="Q60" s="152">
        <f>IF(계획인구!S60="미급수",0,IF(계획인구!S60="마을",0,IF(계획인구!S60="소규모",0,IF(계획인구!S60=급수인구!$F60,계획인구!AC60,0))))</f>
        <v>64</v>
      </c>
      <c r="R60" s="152">
        <f>IF(계획인구!T60="미급수",0,IF(계획인구!T60="마을",0,IF(계획인구!T60="소규모",0,IF(계획인구!T60=급수인구!$F60,계획인구!AD60,0))))</f>
        <v>64</v>
      </c>
      <c r="S60" s="152">
        <f>IF(계획인구!U60="미급수",0,IF(계획인구!U60="마을",0,IF(계획인구!U60="소규모",0,IF(계획인구!U60=급수인구!$F60,계획인구!AE60,0))))</f>
        <v>63</v>
      </c>
      <c r="T60" s="152">
        <f>IF(계획인구!Q60="미급수",0,IF(계획인구!Q60="마을",0,IF(계획인구!Q60="소규모",0,IF(계획인구!Q60=급수인구!$F60,계획인구!AF60,0))))</f>
        <v>0</v>
      </c>
      <c r="U60" s="152">
        <f>IF(계획인구!R60="미급수",0,IF(계획인구!R60="마을",0,IF(계획인구!R60="소규모",0,IF(계획인구!R60=급수인구!$F60,계획인구!AG60,0))))</f>
        <v>0</v>
      </c>
      <c r="V60" s="152">
        <f>IF(계획인구!S60="미급수",0,IF(계획인구!S60="마을",0,IF(계획인구!S60="소규모",0,IF(계획인구!S60=급수인구!$F60,계획인구!AH60,0))))</f>
        <v>0</v>
      </c>
      <c r="W60" s="152">
        <f>IF(계획인구!T60="미급수",0,IF(계획인구!T60="마을",0,IF(계획인구!T60="소규모",0,IF(계획인구!T60=급수인구!$F60,계획인구!AI60,0))))</f>
        <v>0</v>
      </c>
      <c r="X60" s="152">
        <f>IF(계획인구!U60="미급수",0,IF(계획인구!U60="마을",0,IF(계획인구!U60="소규모",0,IF(계획인구!U60=급수인구!$F60,계획인구!AJ60,0))))</f>
        <v>0</v>
      </c>
    </row>
    <row r="61" spans="1:24" s="5" customFormat="1" ht="16.350000000000001" customHeight="1">
      <c r="A61" s="308" t="s">
        <v>28</v>
      </c>
      <c r="B61" s="312"/>
      <c r="C61" s="52" t="s">
        <v>313</v>
      </c>
      <c r="D61" s="53">
        <f>계획인구!J61</f>
        <v>33</v>
      </c>
      <c r="E61" s="53">
        <f>계획인구!K61</f>
        <v>73</v>
      </c>
      <c r="F61" s="54" t="str">
        <f>계획인구!L61</f>
        <v>광역</v>
      </c>
      <c r="G61" s="54" t="str">
        <f>계획인구!M61</f>
        <v>광역</v>
      </c>
      <c r="H61" s="54" t="str">
        <f>계획인구!N61</f>
        <v>아포</v>
      </c>
      <c r="I61" s="55">
        <f>IF(F61="마을",0,IF(F61="소규모",0,계획인구!P61))</f>
        <v>2015</v>
      </c>
      <c r="J61" s="135">
        <f t="shared" si="69"/>
        <v>73</v>
      </c>
      <c r="K61" s="135">
        <f t="shared" si="70"/>
        <v>70</v>
      </c>
      <c r="L61" s="135">
        <f t="shared" si="71"/>
        <v>70</v>
      </c>
      <c r="M61" s="135">
        <f t="shared" si="72"/>
        <v>70</v>
      </c>
      <c r="N61" s="136">
        <f t="shared" si="73"/>
        <v>69</v>
      </c>
      <c r="O61" s="152">
        <f>IF(계획인구!Q61="미급수",0,IF(계획인구!Q61="마을",0,IF(계획인구!Q61="소규모",0,IF(계획인구!Q61=급수인구!$F61,계획인구!AA61,0))))</f>
        <v>73</v>
      </c>
      <c r="P61" s="152">
        <f>IF(계획인구!R61="미급수",0,IF(계획인구!R61="마을",0,IF(계획인구!R61="소규모",0,IF(계획인구!R61=급수인구!$F61,계획인구!AB61,0))))</f>
        <v>70</v>
      </c>
      <c r="Q61" s="152">
        <f>IF(계획인구!S61="미급수",0,IF(계획인구!S61="마을",0,IF(계획인구!S61="소규모",0,IF(계획인구!S61=급수인구!$F61,계획인구!AC61,0))))</f>
        <v>70</v>
      </c>
      <c r="R61" s="152">
        <f>IF(계획인구!T61="미급수",0,IF(계획인구!T61="마을",0,IF(계획인구!T61="소규모",0,IF(계획인구!T61=급수인구!$F61,계획인구!AD61,0))))</f>
        <v>70</v>
      </c>
      <c r="S61" s="152">
        <f>IF(계획인구!U61="미급수",0,IF(계획인구!U61="마을",0,IF(계획인구!U61="소규모",0,IF(계획인구!U61=급수인구!$F61,계획인구!AE61,0))))</f>
        <v>69</v>
      </c>
      <c r="T61" s="152">
        <f>IF(계획인구!Q61="미급수",0,IF(계획인구!Q61="마을",0,IF(계획인구!Q61="소규모",0,IF(계획인구!Q61=급수인구!$F61,계획인구!AF61,0))))</f>
        <v>0</v>
      </c>
      <c r="U61" s="152">
        <f>IF(계획인구!R61="미급수",0,IF(계획인구!R61="마을",0,IF(계획인구!R61="소규모",0,IF(계획인구!R61=급수인구!$F61,계획인구!AG61,0))))</f>
        <v>0</v>
      </c>
      <c r="V61" s="152">
        <f>IF(계획인구!S61="미급수",0,IF(계획인구!S61="마을",0,IF(계획인구!S61="소규모",0,IF(계획인구!S61=급수인구!$F61,계획인구!AH61,0))))</f>
        <v>0</v>
      </c>
      <c r="W61" s="152">
        <f>IF(계획인구!T61="미급수",0,IF(계획인구!T61="마을",0,IF(계획인구!T61="소규모",0,IF(계획인구!T61=급수인구!$F61,계획인구!AI61,0))))</f>
        <v>0</v>
      </c>
      <c r="X61" s="152">
        <f>IF(계획인구!U61="미급수",0,IF(계획인구!U61="마을",0,IF(계획인구!U61="소규모",0,IF(계획인구!U61=급수인구!$F61,계획인구!AJ61,0))))</f>
        <v>0</v>
      </c>
    </row>
    <row r="62" spans="1:24" s="5" customFormat="1" ht="16.350000000000001" customHeight="1">
      <c r="A62" s="308" t="s">
        <v>28</v>
      </c>
      <c r="B62" s="52" t="s">
        <v>44</v>
      </c>
      <c r="C62" s="52" t="s">
        <v>45</v>
      </c>
      <c r="D62" s="53">
        <f>계획인구!J62</f>
        <v>121</v>
      </c>
      <c r="E62" s="53">
        <f>계획인구!K62</f>
        <v>285</v>
      </c>
      <c r="F62" s="54" t="str">
        <f>계획인구!L62</f>
        <v>광역</v>
      </c>
      <c r="G62" s="54" t="str">
        <f>계획인구!M62</f>
        <v>광역</v>
      </c>
      <c r="H62" s="54" t="str">
        <f>계획인구!N62</f>
        <v>아포</v>
      </c>
      <c r="I62" s="55">
        <f>IF(F62="마을",0,IF(F62="소규모",0,계획인구!P62))</f>
        <v>2015</v>
      </c>
      <c r="J62" s="135">
        <f t="shared" si="69"/>
        <v>285</v>
      </c>
      <c r="K62" s="135">
        <f t="shared" si="70"/>
        <v>274</v>
      </c>
      <c r="L62" s="135">
        <f t="shared" si="71"/>
        <v>273</v>
      </c>
      <c r="M62" s="135">
        <f t="shared" si="72"/>
        <v>272</v>
      </c>
      <c r="N62" s="136">
        <f t="shared" si="73"/>
        <v>269</v>
      </c>
      <c r="O62" s="152">
        <f>IF(계획인구!Q62="미급수",0,IF(계획인구!Q62="마을",0,IF(계획인구!Q62="소규모",0,IF(계획인구!Q62=급수인구!$F62,계획인구!AA62,0))))</f>
        <v>285</v>
      </c>
      <c r="P62" s="152">
        <f>IF(계획인구!R62="미급수",0,IF(계획인구!R62="마을",0,IF(계획인구!R62="소규모",0,IF(계획인구!R62=급수인구!$F62,계획인구!AB62,0))))</f>
        <v>274</v>
      </c>
      <c r="Q62" s="152">
        <f>IF(계획인구!S62="미급수",0,IF(계획인구!S62="마을",0,IF(계획인구!S62="소규모",0,IF(계획인구!S62=급수인구!$F62,계획인구!AC62,0))))</f>
        <v>273</v>
      </c>
      <c r="R62" s="152">
        <f>IF(계획인구!T62="미급수",0,IF(계획인구!T62="마을",0,IF(계획인구!T62="소규모",0,IF(계획인구!T62=급수인구!$F62,계획인구!AD62,0))))</f>
        <v>272</v>
      </c>
      <c r="S62" s="152">
        <f>IF(계획인구!U62="미급수",0,IF(계획인구!U62="마을",0,IF(계획인구!U62="소규모",0,IF(계획인구!U62=급수인구!$F62,계획인구!AE62,0))))</f>
        <v>269</v>
      </c>
      <c r="T62" s="152">
        <f>IF(계획인구!Q62="미급수",0,IF(계획인구!Q62="마을",0,IF(계획인구!Q62="소규모",0,IF(계획인구!Q62=급수인구!$F62,계획인구!AF62,0))))</f>
        <v>0</v>
      </c>
      <c r="U62" s="152">
        <f>IF(계획인구!R62="미급수",0,IF(계획인구!R62="마을",0,IF(계획인구!R62="소규모",0,IF(계획인구!R62=급수인구!$F62,계획인구!AG62,0))))</f>
        <v>0</v>
      </c>
      <c r="V62" s="152">
        <f>IF(계획인구!S62="미급수",0,IF(계획인구!S62="마을",0,IF(계획인구!S62="소규모",0,IF(계획인구!S62=급수인구!$F62,계획인구!AH62,0))))</f>
        <v>0</v>
      </c>
      <c r="W62" s="152">
        <f>IF(계획인구!T62="미급수",0,IF(계획인구!T62="마을",0,IF(계획인구!T62="소규모",0,IF(계획인구!T62=급수인구!$F62,계획인구!AI62,0))))</f>
        <v>0</v>
      </c>
      <c r="X62" s="152">
        <f>IF(계획인구!U62="미급수",0,IF(계획인구!U62="마을",0,IF(계획인구!U62="소규모",0,IF(계획인구!U62=급수인구!$F62,계획인구!AJ62,0))))</f>
        <v>0</v>
      </c>
    </row>
    <row r="63" spans="1:24" s="5" customFormat="1" ht="16.350000000000001" customHeight="1">
      <c r="A63" s="308" t="s">
        <v>28</v>
      </c>
      <c r="B63" s="52" t="s">
        <v>46</v>
      </c>
      <c r="C63" s="52" t="s">
        <v>982</v>
      </c>
      <c r="D63" s="53">
        <f>계획인구!J63</f>
        <v>76</v>
      </c>
      <c r="E63" s="53">
        <f>계획인구!K63</f>
        <v>177</v>
      </c>
      <c r="F63" s="54" t="str">
        <f>계획인구!L63</f>
        <v>광역</v>
      </c>
      <c r="G63" s="54" t="str">
        <f>계획인구!M63</f>
        <v>광역</v>
      </c>
      <c r="H63" s="54" t="str">
        <f>계획인구!N63</f>
        <v>아포</v>
      </c>
      <c r="I63" s="55">
        <f>IF(F63="마을",0,IF(F63="소규모",0,계획인구!P63))</f>
        <v>2015</v>
      </c>
      <c r="J63" s="135">
        <f t="shared" si="69"/>
        <v>177</v>
      </c>
      <c r="K63" s="135">
        <f t="shared" si="70"/>
        <v>170</v>
      </c>
      <c r="L63" s="135">
        <f t="shared" si="71"/>
        <v>169</v>
      </c>
      <c r="M63" s="135">
        <f t="shared" si="72"/>
        <v>169</v>
      </c>
      <c r="N63" s="136">
        <f t="shared" si="73"/>
        <v>167</v>
      </c>
      <c r="O63" s="152">
        <f>IF(계획인구!Q63="미급수",0,IF(계획인구!Q63="마을",0,IF(계획인구!Q63="소규모",0,IF(계획인구!Q63=급수인구!$F63,계획인구!AA63,0))))</f>
        <v>177</v>
      </c>
      <c r="P63" s="152">
        <f>IF(계획인구!R63="미급수",0,IF(계획인구!R63="마을",0,IF(계획인구!R63="소규모",0,IF(계획인구!R63=급수인구!$F63,계획인구!AB63,0))))</f>
        <v>170</v>
      </c>
      <c r="Q63" s="152">
        <f>IF(계획인구!S63="미급수",0,IF(계획인구!S63="마을",0,IF(계획인구!S63="소규모",0,IF(계획인구!S63=급수인구!$F63,계획인구!AC63,0))))</f>
        <v>169</v>
      </c>
      <c r="R63" s="152">
        <f>IF(계획인구!T63="미급수",0,IF(계획인구!T63="마을",0,IF(계획인구!T63="소규모",0,IF(계획인구!T63=급수인구!$F63,계획인구!AD63,0))))</f>
        <v>169</v>
      </c>
      <c r="S63" s="152">
        <f>IF(계획인구!U63="미급수",0,IF(계획인구!U63="마을",0,IF(계획인구!U63="소규모",0,IF(계획인구!U63=급수인구!$F63,계획인구!AE63,0))))</f>
        <v>167</v>
      </c>
      <c r="T63" s="152">
        <f>IF(계획인구!Q63="미급수",0,IF(계획인구!Q63="마을",0,IF(계획인구!Q63="소규모",0,IF(계획인구!Q63=급수인구!$F63,계획인구!AF63,0))))</f>
        <v>0</v>
      </c>
      <c r="U63" s="152">
        <f>IF(계획인구!R63="미급수",0,IF(계획인구!R63="마을",0,IF(계획인구!R63="소규모",0,IF(계획인구!R63=급수인구!$F63,계획인구!AG63,0))))</f>
        <v>0</v>
      </c>
      <c r="V63" s="152">
        <f>IF(계획인구!S63="미급수",0,IF(계획인구!S63="마을",0,IF(계획인구!S63="소규모",0,IF(계획인구!S63=급수인구!$F63,계획인구!AH63,0))))</f>
        <v>0</v>
      </c>
      <c r="W63" s="152">
        <f>IF(계획인구!T63="미급수",0,IF(계획인구!T63="마을",0,IF(계획인구!T63="소규모",0,IF(계획인구!T63=급수인구!$F63,계획인구!AI63,0))))</f>
        <v>0</v>
      </c>
      <c r="X63" s="152">
        <f>IF(계획인구!U63="미급수",0,IF(계획인구!U63="마을",0,IF(계획인구!U63="소규모",0,IF(계획인구!U63=급수인구!$F63,계획인구!AJ63,0))))</f>
        <v>0</v>
      </c>
    </row>
    <row r="64" spans="1:24" s="5" customFormat="1" ht="16.350000000000001" customHeight="1">
      <c r="A64" s="308" t="s">
        <v>28</v>
      </c>
      <c r="B64" s="52" t="s">
        <v>47</v>
      </c>
      <c r="C64" s="52" t="s">
        <v>314</v>
      </c>
      <c r="D64" s="53">
        <f>계획인구!J64</f>
        <v>113</v>
      </c>
      <c r="E64" s="53">
        <f>계획인구!K64</f>
        <v>239</v>
      </c>
      <c r="F64" s="54" t="str">
        <f>계획인구!L64</f>
        <v>광역</v>
      </c>
      <c r="G64" s="54" t="str">
        <f>계획인구!M64</f>
        <v>광역</v>
      </c>
      <c r="H64" s="54" t="str">
        <f>계획인구!N64</f>
        <v>아포</v>
      </c>
      <c r="I64" s="55">
        <f>IF(F64="마을",0,IF(F64="소규모",0,계획인구!P64))</f>
        <v>2015</v>
      </c>
      <c r="J64" s="135">
        <f t="shared" si="69"/>
        <v>239</v>
      </c>
      <c r="K64" s="135">
        <f t="shared" si="70"/>
        <v>229</v>
      </c>
      <c r="L64" s="135">
        <f t="shared" si="71"/>
        <v>229</v>
      </c>
      <c r="M64" s="135">
        <f t="shared" si="72"/>
        <v>228</v>
      </c>
      <c r="N64" s="136">
        <f t="shared" si="73"/>
        <v>226</v>
      </c>
      <c r="O64" s="152">
        <f>IF(계획인구!Q64="미급수",0,IF(계획인구!Q64="마을",0,IF(계획인구!Q64="소규모",0,IF(계획인구!Q64=급수인구!$F64,계획인구!AA64,0))))</f>
        <v>239</v>
      </c>
      <c r="P64" s="152">
        <f>IF(계획인구!R64="미급수",0,IF(계획인구!R64="마을",0,IF(계획인구!R64="소규모",0,IF(계획인구!R64=급수인구!$F64,계획인구!AB64,0))))</f>
        <v>229</v>
      </c>
      <c r="Q64" s="152">
        <f>IF(계획인구!S64="미급수",0,IF(계획인구!S64="마을",0,IF(계획인구!S64="소규모",0,IF(계획인구!S64=급수인구!$F64,계획인구!AC64,0))))</f>
        <v>229</v>
      </c>
      <c r="R64" s="152">
        <f>IF(계획인구!T64="미급수",0,IF(계획인구!T64="마을",0,IF(계획인구!T64="소규모",0,IF(계획인구!T64=급수인구!$F64,계획인구!AD64,0))))</f>
        <v>228</v>
      </c>
      <c r="S64" s="152">
        <f>IF(계획인구!U64="미급수",0,IF(계획인구!U64="마을",0,IF(계획인구!U64="소규모",0,IF(계획인구!U64=급수인구!$F64,계획인구!AE64,0))))</f>
        <v>226</v>
      </c>
      <c r="T64" s="152">
        <f>IF(계획인구!Q64="미급수",0,IF(계획인구!Q64="마을",0,IF(계획인구!Q64="소규모",0,IF(계획인구!Q64=급수인구!$F64,계획인구!AF64,0))))</f>
        <v>0</v>
      </c>
      <c r="U64" s="152">
        <f>IF(계획인구!R64="미급수",0,IF(계획인구!R64="마을",0,IF(계획인구!R64="소규모",0,IF(계획인구!R64=급수인구!$F64,계획인구!AG64,0))))</f>
        <v>0</v>
      </c>
      <c r="V64" s="152">
        <f>IF(계획인구!S64="미급수",0,IF(계획인구!S64="마을",0,IF(계획인구!S64="소규모",0,IF(계획인구!S64=급수인구!$F64,계획인구!AH64,0))))</f>
        <v>0</v>
      </c>
      <c r="W64" s="152">
        <f>IF(계획인구!T64="미급수",0,IF(계획인구!T64="마을",0,IF(계획인구!T64="소규모",0,IF(계획인구!T64=급수인구!$F64,계획인구!AI64,0))))</f>
        <v>0</v>
      </c>
      <c r="X64" s="152">
        <f>IF(계획인구!U64="미급수",0,IF(계획인구!U64="마을",0,IF(계획인구!U64="소규모",0,IF(계획인구!U64=급수인구!$F64,계획인구!AJ64,0))))</f>
        <v>0</v>
      </c>
    </row>
    <row r="65" spans="1:24" s="5" customFormat="1" ht="16.350000000000001" customHeight="1">
      <c r="A65" s="308" t="s">
        <v>28</v>
      </c>
      <c r="B65" s="52" t="s">
        <v>48</v>
      </c>
      <c r="C65" s="52" t="s">
        <v>1139</v>
      </c>
      <c r="D65" s="53">
        <f>계획인구!J65</f>
        <v>65</v>
      </c>
      <c r="E65" s="53">
        <f>계획인구!K65</f>
        <v>132</v>
      </c>
      <c r="F65" s="54" t="str">
        <f>계획인구!L65</f>
        <v>광역</v>
      </c>
      <c r="G65" s="54" t="str">
        <f>계획인구!M65</f>
        <v>광역</v>
      </c>
      <c r="H65" s="54" t="str">
        <f>계획인구!N65</f>
        <v>아포</v>
      </c>
      <c r="I65" s="55">
        <f>IF(F65="마을",0,IF(F65="소규모",0,계획인구!P65))</f>
        <v>2015</v>
      </c>
      <c r="J65" s="135">
        <f t="shared" si="69"/>
        <v>132</v>
      </c>
      <c r="K65" s="135">
        <f t="shared" si="70"/>
        <v>127</v>
      </c>
      <c r="L65" s="135">
        <f t="shared" si="71"/>
        <v>126</v>
      </c>
      <c r="M65" s="135">
        <f t="shared" si="72"/>
        <v>126</v>
      </c>
      <c r="N65" s="136">
        <f t="shared" si="73"/>
        <v>125</v>
      </c>
      <c r="O65" s="152">
        <f>IF(계획인구!Q65="미급수",0,IF(계획인구!Q65="마을",0,IF(계획인구!Q65="소규모",0,IF(계획인구!Q65=급수인구!$F65,계획인구!AA65,0))))</f>
        <v>132</v>
      </c>
      <c r="P65" s="152">
        <f>IF(계획인구!R65="미급수",0,IF(계획인구!R65="마을",0,IF(계획인구!R65="소규모",0,IF(계획인구!R65=급수인구!$F65,계획인구!AB65,0))))</f>
        <v>127</v>
      </c>
      <c r="Q65" s="152">
        <f>IF(계획인구!S65="미급수",0,IF(계획인구!S65="마을",0,IF(계획인구!S65="소규모",0,IF(계획인구!S65=급수인구!$F65,계획인구!AC65,0))))</f>
        <v>126</v>
      </c>
      <c r="R65" s="152">
        <f>IF(계획인구!T65="미급수",0,IF(계획인구!T65="마을",0,IF(계획인구!T65="소규모",0,IF(계획인구!T65=급수인구!$F65,계획인구!AD65,0))))</f>
        <v>126</v>
      </c>
      <c r="S65" s="152">
        <f>IF(계획인구!U65="미급수",0,IF(계획인구!U65="마을",0,IF(계획인구!U65="소규모",0,IF(계획인구!U65=급수인구!$F65,계획인구!AE65,0))))</f>
        <v>125</v>
      </c>
      <c r="T65" s="152">
        <f>IF(계획인구!Q65="미급수",0,IF(계획인구!Q65="마을",0,IF(계획인구!Q65="소규모",0,IF(계획인구!Q65=급수인구!$F65,계획인구!AF65,0))))</f>
        <v>0</v>
      </c>
      <c r="U65" s="152">
        <f>IF(계획인구!R65="미급수",0,IF(계획인구!R65="마을",0,IF(계획인구!R65="소규모",0,IF(계획인구!R65=급수인구!$F65,계획인구!AG65,0))))</f>
        <v>0</v>
      </c>
      <c r="V65" s="152">
        <f>IF(계획인구!S65="미급수",0,IF(계획인구!S65="마을",0,IF(계획인구!S65="소규모",0,IF(계획인구!S65=급수인구!$F65,계획인구!AH65,0))))</f>
        <v>0</v>
      </c>
      <c r="W65" s="152">
        <f>IF(계획인구!T65="미급수",0,IF(계획인구!T65="마을",0,IF(계획인구!T65="소규모",0,IF(계획인구!T65=급수인구!$F65,계획인구!AI65,0))))</f>
        <v>0</v>
      </c>
      <c r="X65" s="152">
        <f>IF(계획인구!U65="미급수",0,IF(계획인구!U65="마을",0,IF(계획인구!U65="소규모",0,IF(계획인구!U65=급수인구!$F65,계획인구!AJ65,0))))</f>
        <v>0</v>
      </c>
    </row>
    <row r="66" spans="1:24" s="5" customFormat="1" ht="16.350000000000001" customHeight="1">
      <c r="A66" s="308" t="s">
        <v>28</v>
      </c>
      <c r="B66" s="52" t="s">
        <v>49</v>
      </c>
      <c r="C66" s="52" t="s">
        <v>50</v>
      </c>
      <c r="D66" s="53">
        <f>계획인구!J66</f>
        <v>113</v>
      </c>
      <c r="E66" s="53">
        <f>계획인구!K66</f>
        <v>245</v>
      </c>
      <c r="F66" s="54" t="str">
        <f>계획인구!L66</f>
        <v>광역</v>
      </c>
      <c r="G66" s="54" t="str">
        <f>계획인구!M66</f>
        <v>광역</v>
      </c>
      <c r="H66" s="54" t="str">
        <f>계획인구!N66</f>
        <v>아포</v>
      </c>
      <c r="I66" s="55">
        <f>IF(F66="마을",0,IF(F66="소규모",0,계획인구!P66))</f>
        <v>2015</v>
      </c>
      <c r="J66" s="135">
        <f t="shared" si="69"/>
        <v>245</v>
      </c>
      <c r="K66" s="135">
        <f t="shared" si="70"/>
        <v>235</v>
      </c>
      <c r="L66" s="135">
        <f t="shared" si="71"/>
        <v>234</v>
      </c>
      <c r="M66" s="135">
        <f t="shared" si="72"/>
        <v>234</v>
      </c>
      <c r="N66" s="136">
        <f t="shared" si="73"/>
        <v>232</v>
      </c>
      <c r="O66" s="152">
        <f>IF(계획인구!Q66="미급수",0,IF(계획인구!Q66="마을",0,IF(계획인구!Q66="소규모",0,IF(계획인구!Q66=급수인구!$F66,계획인구!AA66,0))))</f>
        <v>245</v>
      </c>
      <c r="P66" s="152">
        <f>IF(계획인구!R66="미급수",0,IF(계획인구!R66="마을",0,IF(계획인구!R66="소규모",0,IF(계획인구!R66=급수인구!$F66,계획인구!AB66,0))))</f>
        <v>235</v>
      </c>
      <c r="Q66" s="152">
        <f>IF(계획인구!S66="미급수",0,IF(계획인구!S66="마을",0,IF(계획인구!S66="소규모",0,IF(계획인구!S66=급수인구!$F66,계획인구!AC66,0))))</f>
        <v>234</v>
      </c>
      <c r="R66" s="152">
        <f>IF(계획인구!T66="미급수",0,IF(계획인구!T66="마을",0,IF(계획인구!T66="소규모",0,IF(계획인구!T66=급수인구!$F66,계획인구!AD66,0))))</f>
        <v>234</v>
      </c>
      <c r="S66" s="152">
        <f>IF(계획인구!U66="미급수",0,IF(계획인구!U66="마을",0,IF(계획인구!U66="소규모",0,IF(계획인구!U66=급수인구!$F66,계획인구!AE66,0))))</f>
        <v>232</v>
      </c>
      <c r="T66" s="152">
        <f>IF(계획인구!Q66="미급수",0,IF(계획인구!Q66="마을",0,IF(계획인구!Q66="소규모",0,IF(계획인구!Q66=급수인구!$F66,계획인구!AF66,0))))</f>
        <v>0</v>
      </c>
      <c r="U66" s="152">
        <f>IF(계획인구!R66="미급수",0,IF(계획인구!R66="마을",0,IF(계획인구!R66="소규모",0,IF(계획인구!R66=급수인구!$F66,계획인구!AG66,0))))</f>
        <v>0</v>
      </c>
      <c r="V66" s="152">
        <f>IF(계획인구!S66="미급수",0,IF(계획인구!S66="마을",0,IF(계획인구!S66="소규모",0,IF(계획인구!S66=급수인구!$F66,계획인구!AH66,0))))</f>
        <v>0</v>
      </c>
      <c r="W66" s="152">
        <f>IF(계획인구!T66="미급수",0,IF(계획인구!T66="마을",0,IF(계획인구!T66="소규모",0,IF(계획인구!T66=급수인구!$F66,계획인구!AI66,0))))</f>
        <v>0</v>
      </c>
      <c r="X66" s="152">
        <f>IF(계획인구!U66="미급수",0,IF(계획인구!U66="마을",0,IF(계획인구!U66="소규모",0,IF(계획인구!U66=급수인구!$F66,계획인구!AJ66,0))))</f>
        <v>0</v>
      </c>
    </row>
    <row r="67" spans="1:24" s="5" customFormat="1" ht="16.350000000000001" customHeight="1">
      <c r="A67" s="308" t="s">
        <v>28</v>
      </c>
      <c r="B67" s="52" t="s">
        <v>51</v>
      </c>
      <c r="C67" s="52" t="s">
        <v>761</v>
      </c>
      <c r="D67" s="53">
        <f>계획인구!J67</f>
        <v>49</v>
      </c>
      <c r="E67" s="53">
        <f>계획인구!K67</f>
        <v>108</v>
      </c>
      <c r="F67" s="54" t="str">
        <f>계획인구!L67</f>
        <v>광역</v>
      </c>
      <c r="G67" s="54" t="str">
        <f>계획인구!M67</f>
        <v>광역</v>
      </c>
      <c r="H67" s="54" t="str">
        <f>계획인구!N67</f>
        <v>아포</v>
      </c>
      <c r="I67" s="55">
        <f>IF(F67="마을",0,IF(F67="소규모",0,계획인구!P67))</f>
        <v>2015</v>
      </c>
      <c r="J67" s="135">
        <f t="shared" si="69"/>
        <v>108</v>
      </c>
      <c r="K67" s="135">
        <f t="shared" si="70"/>
        <v>104</v>
      </c>
      <c r="L67" s="135">
        <f t="shared" si="71"/>
        <v>103</v>
      </c>
      <c r="M67" s="135">
        <f t="shared" si="72"/>
        <v>103</v>
      </c>
      <c r="N67" s="136">
        <f t="shared" si="73"/>
        <v>102</v>
      </c>
      <c r="O67" s="152">
        <f>IF(계획인구!Q67="미급수",0,IF(계획인구!Q67="마을",0,IF(계획인구!Q67="소규모",0,IF(계획인구!Q67=급수인구!$F67,계획인구!AA67,0))))</f>
        <v>108</v>
      </c>
      <c r="P67" s="152">
        <f>IF(계획인구!R67="미급수",0,IF(계획인구!R67="마을",0,IF(계획인구!R67="소규모",0,IF(계획인구!R67=급수인구!$F67,계획인구!AB67,0))))</f>
        <v>104</v>
      </c>
      <c r="Q67" s="152">
        <f>IF(계획인구!S67="미급수",0,IF(계획인구!S67="마을",0,IF(계획인구!S67="소규모",0,IF(계획인구!S67=급수인구!$F67,계획인구!AC67,0))))</f>
        <v>103</v>
      </c>
      <c r="R67" s="152">
        <f>IF(계획인구!T67="미급수",0,IF(계획인구!T67="마을",0,IF(계획인구!T67="소규모",0,IF(계획인구!T67=급수인구!$F67,계획인구!AD67,0))))</f>
        <v>103</v>
      </c>
      <c r="S67" s="152">
        <f>IF(계획인구!U67="미급수",0,IF(계획인구!U67="마을",0,IF(계획인구!U67="소규모",0,IF(계획인구!U67=급수인구!$F67,계획인구!AE67,0))))</f>
        <v>102</v>
      </c>
      <c r="T67" s="152">
        <f>IF(계획인구!Q67="미급수",0,IF(계획인구!Q67="마을",0,IF(계획인구!Q67="소규모",0,IF(계획인구!Q67=급수인구!$F67,계획인구!AF67,0))))</f>
        <v>0</v>
      </c>
      <c r="U67" s="152">
        <f>IF(계획인구!R67="미급수",0,IF(계획인구!R67="마을",0,IF(계획인구!R67="소규모",0,IF(계획인구!R67=급수인구!$F67,계획인구!AG67,0))))</f>
        <v>0</v>
      </c>
      <c r="V67" s="152">
        <f>IF(계획인구!S67="미급수",0,IF(계획인구!S67="마을",0,IF(계획인구!S67="소규모",0,IF(계획인구!S67=급수인구!$F67,계획인구!AH67,0))))</f>
        <v>0</v>
      </c>
      <c r="W67" s="152">
        <f>IF(계획인구!T67="미급수",0,IF(계획인구!T67="마을",0,IF(계획인구!T67="소규모",0,IF(계획인구!T67=급수인구!$F67,계획인구!AI67,0))))</f>
        <v>0</v>
      </c>
      <c r="X67" s="152">
        <f>IF(계획인구!U67="미급수",0,IF(계획인구!U67="마을",0,IF(계획인구!U67="소규모",0,IF(계획인구!U67=급수인구!$F67,계획인구!AJ67,0))))</f>
        <v>0</v>
      </c>
    </row>
    <row r="68" spans="1:24" s="5" customFormat="1" ht="16.350000000000001" customHeight="1">
      <c r="A68" s="308" t="s">
        <v>28</v>
      </c>
      <c r="B68" s="52" t="s">
        <v>52</v>
      </c>
      <c r="C68" s="52" t="s">
        <v>53</v>
      </c>
      <c r="D68" s="53">
        <f>계획인구!J68</f>
        <v>154</v>
      </c>
      <c r="E68" s="53">
        <f>계획인구!K68</f>
        <v>321</v>
      </c>
      <c r="F68" s="54" t="str">
        <f>계획인구!L68</f>
        <v>광역</v>
      </c>
      <c r="G68" s="54" t="str">
        <f>계획인구!M68</f>
        <v>광역</v>
      </c>
      <c r="H68" s="54" t="str">
        <f>계획인구!N68</f>
        <v>아포</v>
      </c>
      <c r="I68" s="55">
        <f>IF(F68="마을",0,IF(F68="소규모",0,계획인구!P68))</f>
        <v>2015</v>
      </c>
      <c r="J68" s="135">
        <f t="shared" si="69"/>
        <v>321</v>
      </c>
      <c r="K68" s="135">
        <f t="shared" si="70"/>
        <v>308</v>
      </c>
      <c r="L68" s="135">
        <f t="shared" si="71"/>
        <v>307</v>
      </c>
      <c r="M68" s="135">
        <f t="shared" si="72"/>
        <v>306</v>
      </c>
      <c r="N68" s="136">
        <f t="shared" si="73"/>
        <v>303</v>
      </c>
      <c r="O68" s="152">
        <f>IF(계획인구!Q68="미급수",0,IF(계획인구!Q68="마을",0,IF(계획인구!Q68="소규모",0,IF(계획인구!Q68=급수인구!$F68,계획인구!AA68,0))))</f>
        <v>321</v>
      </c>
      <c r="P68" s="152">
        <f>IF(계획인구!R68="미급수",0,IF(계획인구!R68="마을",0,IF(계획인구!R68="소규모",0,IF(계획인구!R68=급수인구!$F68,계획인구!AB68,0))))</f>
        <v>308</v>
      </c>
      <c r="Q68" s="152">
        <f>IF(계획인구!S68="미급수",0,IF(계획인구!S68="마을",0,IF(계획인구!S68="소규모",0,IF(계획인구!S68=급수인구!$F68,계획인구!AC68,0))))</f>
        <v>307</v>
      </c>
      <c r="R68" s="152">
        <f>IF(계획인구!T68="미급수",0,IF(계획인구!T68="마을",0,IF(계획인구!T68="소규모",0,IF(계획인구!T68=급수인구!$F68,계획인구!AD68,0))))</f>
        <v>306</v>
      </c>
      <c r="S68" s="152">
        <f>IF(계획인구!U68="미급수",0,IF(계획인구!U68="마을",0,IF(계획인구!U68="소규모",0,IF(계획인구!U68=급수인구!$F68,계획인구!AE68,0))))</f>
        <v>303</v>
      </c>
      <c r="T68" s="152">
        <f>IF(계획인구!Q68="미급수",0,IF(계획인구!Q68="마을",0,IF(계획인구!Q68="소규모",0,IF(계획인구!Q68=급수인구!$F68,계획인구!AF68,0))))</f>
        <v>0</v>
      </c>
      <c r="U68" s="152">
        <f>IF(계획인구!R68="미급수",0,IF(계획인구!R68="마을",0,IF(계획인구!R68="소규모",0,IF(계획인구!R68=급수인구!$F68,계획인구!AG68,0))))</f>
        <v>0</v>
      </c>
      <c r="V68" s="152">
        <f>IF(계획인구!S68="미급수",0,IF(계획인구!S68="마을",0,IF(계획인구!S68="소규모",0,IF(계획인구!S68=급수인구!$F68,계획인구!AH68,0))))</f>
        <v>0</v>
      </c>
      <c r="W68" s="152">
        <f>IF(계획인구!T68="미급수",0,IF(계획인구!T68="마을",0,IF(계획인구!T68="소규모",0,IF(계획인구!T68=급수인구!$F68,계획인구!AI68,0))))</f>
        <v>0</v>
      </c>
      <c r="X68" s="152">
        <f>IF(계획인구!U68="미급수",0,IF(계획인구!U68="마을",0,IF(계획인구!U68="소규모",0,IF(계획인구!U68=급수인구!$F68,계획인구!AJ68,0))))</f>
        <v>0</v>
      </c>
    </row>
    <row r="69" spans="1:24" s="5" customFormat="1" ht="16.350000000000001" customHeight="1">
      <c r="A69" s="308" t="s">
        <v>28</v>
      </c>
      <c r="B69" s="52" t="s">
        <v>54</v>
      </c>
      <c r="C69" s="52" t="s">
        <v>55</v>
      </c>
      <c r="D69" s="53">
        <f>계획인구!J69</f>
        <v>64</v>
      </c>
      <c r="E69" s="53">
        <f>계획인구!K69</f>
        <v>146</v>
      </c>
      <c r="F69" s="54" t="str">
        <f>계획인구!L69</f>
        <v>광역</v>
      </c>
      <c r="G69" s="54" t="str">
        <f>계획인구!M69</f>
        <v>광역</v>
      </c>
      <c r="H69" s="54" t="str">
        <f>계획인구!N69</f>
        <v>아포</v>
      </c>
      <c r="I69" s="55">
        <f>IF(F69="마을",0,IF(F69="소규모",0,계획인구!P69))</f>
        <v>2015</v>
      </c>
      <c r="J69" s="135">
        <f t="shared" si="69"/>
        <v>146</v>
      </c>
      <c r="K69" s="135">
        <f t="shared" si="70"/>
        <v>140</v>
      </c>
      <c r="L69" s="135">
        <f t="shared" si="71"/>
        <v>140</v>
      </c>
      <c r="M69" s="135">
        <f t="shared" si="72"/>
        <v>139</v>
      </c>
      <c r="N69" s="136">
        <f t="shared" si="73"/>
        <v>138</v>
      </c>
      <c r="O69" s="152">
        <f>IF(계획인구!Q69="미급수",0,IF(계획인구!Q69="마을",0,IF(계획인구!Q69="소규모",0,IF(계획인구!Q69=급수인구!$F69,계획인구!AA69,0))))</f>
        <v>146</v>
      </c>
      <c r="P69" s="152">
        <f>IF(계획인구!R69="미급수",0,IF(계획인구!R69="마을",0,IF(계획인구!R69="소규모",0,IF(계획인구!R69=급수인구!$F69,계획인구!AB69,0))))</f>
        <v>140</v>
      </c>
      <c r="Q69" s="152">
        <f>IF(계획인구!S69="미급수",0,IF(계획인구!S69="마을",0,IF(계획인구!S69="소규모",0,IF(계획인구!S69=급수인구!$F69,계획인구!AC69,0))))</f>
        <v>140</v>
      </c>
      <c r="R69" s="152">
        <f>IF(계획인구!T69="미급수",0,IF(계획인구!T69="마을",0,IF(계획인구!T69="소규모",0,IF(계획인구!T69=급수인구!$F69,계획인구!AD69,0))))</f>
        <v>139</v>
      </c>
      <c r="S69" s="152">
        <f>IF(계획인구!U69="미급수",0,IF(계획인구!U69="마을",0,IF(계획인구!U69="소규모",0,IF(계획인구!U69=급수인구!$F69,계획인구!AE69,0))))</f>
        <v>138</v>
      </c>
      <c r="T69" s="152">
        <f>IF(계획인구!Q69="미급수",0,IF(계획인구!Q69="마을",0,IF(계획인구!Q69="소규모",0,IF(계획인구!Q69=급수인구!$F69,계획인구!AF69,0))))</f>
        <v>0</v>
      </c>
      <c r="U69" s="152">
        <f>IF(계획인구!R69="미급수",0,IF(계획인구!R69="마을",0,IF(계획인구!R69="소규모",0,IF(계획인구!R69=급수인구!$F69,계획인구!AG69,0))))</f>
        <v>0</v>
      </c>
      <c r="V69" s="152">
        <f>IF(계획인구!S69="미급수",0,IF(계획인구!S69="마을",0,IF(계획인구!S69="소규모",0,IF(계획인구!S69=급수인구!$F69,계획인구!AH69,0))))</f>
        <v>0</v>
      </c>
      <c r="W69" s="152">
        <f>IF(계획인구!T69="미급수",0,IF(계획인구!T69="마을",0,IF(계획인구!T69="소규모",0,IF(계획인구!T69=급수인구!$F69,계획인구!AI69,0))))</f>
        <v>0</v>
      </c>
      <c r="X69" s="152">
        <f>IF(계획인구!U69="미급수",0,IF(계획인구!U69="마을",0,IF(계획인구!U69="소규모",0,IF(계획인구!U69=급수인구!$F69,계획인구!AJ69,0))))</f>
        <v>0</v>
      </c>
    </row>
    <row r="70" spans="1:24" s="5" customFormat="1" ht="16.350000000000001" customHeight="1">
      <c r="A70" s="308" t="s">
        <v>28</v>
      </c>
      <c r="B70" s="52" t="s">
        <v>56</v>
      </c>
      <c r="C70" s="52" t="s">
        <v>57</v>
      </c>
      <c r="D70" s="53">
        <f>계획인구!J70</f>
        <v>76</v>
      </c>
      <c r="E70" s="53">
        <f>계획인구!K70</f>
        <v>196</v>
      </c>
      <c r="F70" s="54" t="str">
        <f>계획인구!L70</f>
        <v>광역</v>
      </c>
      <c r="G70" s="54" t="str">
        <f>계획인구!M70</f>
        <v>광역</v>
      </c>
      <c r="H70" s="54" t="str">
        <f>계획인구!N70</f>
        <v>아포</v>
      </c>
      <c r="I70" s="55">
        <f>IF(F70="마을",0,IF(F70="소규모",0,계획인구!P70))</f>
        <v>2015</v>
      </c>
      <c r="J70" s="135">
        <f t="shared" si="69"/>
        <v>196</v>
      </c>
      <c r="K70" s="135">
        <f t="shared" si="70"/>
        <v>188</v>
      </c>
      <c r="L70" s="135">
        <f t="shared" si="71"/>
        <v>187</v>
      </c>
      <c r="M70" s="135">
        <f t="shared" si="72"/>
        <v>187</v>
      </c>
      <c r="N70" s="136">
        <f t="shared" si="73"/>
        <v>185</v>
      </c>
      <c r="O70" s="152">
        <f>IF(계획인구!Q70="미급수",0,IF(계획인구!Q70="마을",0,IF(계획인구!Q70="소규모",0,IF(계획인구!Q70=급수인구!$F70,계획인구!AA70,0))))</f>
        <v>196</v>
      </c>
      <c r="P70" s="152">
        <f>IF(계획인구!R70="미급수",0,IF(계획인구!R70="마을",0,IF(계획인구!R70="소규모",0,IF(계획인구!R70=급수인구!$F70,계획인구!AB70,0))))</f>
        <v>188</v>
      </c>
      <c r="Q70" s="152">
        <f>IF(계획인구!S70="미급수",0,IF(계획인구!S70="마을",0,IF(계획인구!S70="소규모",0,IF(계획인구!S70=급수인구!$F70,계획인구!AC70,0))))</f>
        <v>187</v>
      </c>
      <c r="R70" s="152">
        <f>IF(계획인구!T70="미급수",0,IF(계획인구!T70="마을",0,IF(계획인구!T70="소규모",0,IF(계획인구!T70=급수인구!$F70,계획인구!AD70,0))))</f>
        <v>187</v>
      </c>
      <c r="S70" s="152">
        <f>IF(계획인구!U70="미급수",0,IF(계획인구!U70="마을",0,IF(계획인구!U70="소규모",0,IF(계획인구!U70=급수인구!$F70,계획인구!AE70,0))))</f>
        <v>185</v>
      </c>
      <c r="T70" s="152">
        <f>IF(계획인구!Q70="미급수",0,IF(계획인구!Q70="마을",0,IF(계획인구!Q70="소규모",0,IF(계획인구!Q70=급수인구!$F70,계획인구!AF70,0))))</f>
        <v>0</v>
      </c>
      <c r="U70" s="152">
        <f>IF(계획인구!R70="미급수",0,IF(계획인구!R70="마을",0,IF(계획인구!R70="소규모",0,IF(계획인구!R70=급수인구!$F70,계획인구!AG70,0))))</f>
        <v>0</v>
      </c>
      <c r="V70" s="152">
        <f>IF(계획인구!S70="미급수",0,IF(계획인구!S70="마을",0,IF(계획인구!S70="소규모",0,IF(계획인구!S70=급수인구!$F70,계획인구!AH70,0))))</f>
        <v>0</v>
      </c>
      <c r="W70" s="152">
        <f>IF(계획인구!T70="미급수",0,IF(계획인구!T70="마을",0,IF(계획인구!T70="소규모",0,IF(계획인구!T70=급수인구!$F70,계획인구!AI70,0))))</f>
        <v>0</v>
      </c>
      <c r="X70" s="152">
        <f>IF(계획인구!U70="미급수",0,IF(계획인구!U70="마을",0,IF(계획인구!U70="소규모",0,IF(계획인구!U70=급수인구!$F70,계획인구!AJ70,0))))</f>
        <v>0</v>
      </c>
    </row>
    <row r="71" spans="1:24" s="5" customFormat="1" ht="16.350000000000001" customHeight="1">
      <c r="A71" s="308" t="s">
        <v>28</v>
      </c>
      <c r="B71" s="52" t="s">
        <v>58</v>
      </c>
      <c r="C71" s="52" t="s">
        <v>59</v>
      </c>
      <c r="D71" s="53">
        <f>계획인구!J71</f>
        <v>125</v>
      </c>
      <c r="E71" s="53">
        <f>계획인구!K71</f>
        <v>341</v>
      </c>
      <c r="F71" s="54" t="str">
        <f>계획인구!L71</f>
        <v>광역</v>
      </c>
      <c r="G71" s="54" t="str">
        <f>계획인구!M71</f>
        <v>광역</v>
      </c>
      <c r="H71" s="54" t="str">
        <f>계획인구!N71</f>
        <v>아포</v>
      </c>
      <c r="I71" s="55">
        <f>IF(F71="마을",0,IF(F71="소규모",0,계획인구!P71))</f>
        <v>2015</v>
      </c>
      <c r="J71" s="135">
        <f t="shared" si="69"/>
        <v>341</v>
      </c>
      <c r="K71" s="135">
        <f t="shared" si="70"/>
        <v>327</v>
      </c>
      <c r="L71" s="135">
        <f t="shared" si="71"/>
        <v>326</v>
      </c>
      <c r="M71" s="135">
        <f t="shared" si="72"/>
        <v>325</v>
      </c>
      <c r="N71" s="136">
        <f t="shared" si="73"/>
        <v>322</v>
      </c>
      <c r="O71" s="152">
        <f>IF(계획인구!Q71="미급수",0,IF(계획인구!Q71="마을",0,IF(계획인구!Q71="소규모",0,IF(계획인구!Q71=급수인구!$F71,계획인구!AA71,0))))</f>
        <v>341</v>
      </c>
      <c r="P71" s="152">
        <f>IF(계획인구!R71="미급수",0,IF(계획인구!R71="마을",0,IF(계획인구!R71="소규모",0,IF(계획인구!R71=급수인구!$F71,계획인구!AB71,0))))</f>
        <v>327</v>
      </c>
      <c r="Q71" s="152">
        <f>IF(계획인구!S71="미급수",0,IF(계획인구!S71="마을",0,IF(계획인구!S71="소규모",0,IF(계획인구!S71=급수인구!$F71,계획인구!AC71,0))))</f>
        <v>326</v>
      </c>
      <c r="R71" s="152">
        <f>IF(계획인구!T71="미급수",0,IF(계획인구!T71="마을",0,IF(계획인구!T71="소규모",0,IF(계획인구!T71=급수인구!$F71,계획인구!AD71,0))))</f>
        <v>325</v>
      </c>
      <c r="S71" s="152">
        <f>IF(계획인구!U71="미급수",0,IF(계획인구!U71="마을",0,IF(계획인구!U71="소규모",0,IF(계획인구!U71=급수인구!$F71,계획인구!AE71,0))))</f>
        <v>322</v>
      </c>
      <c r="T71" s="152">
        <f>IF(계획인구!Q71="미급수",0,IF(계획인구!Q71="마을",0,IF(계획인구!Q71="소규모",0,IF(계획인구!Q71=급수인구!$F71,계획인구!AF71,0))))</f>
        <v>0</v>
      </c>
      <c r="U71" s="152">
        <f>IF(계획인구!R71="미급수",0,IF(계획인구!R71="마을",0,IF(계획인구!R71="소규모",0,IF(계획인구!R71=급수인구!$F71,계획인구!AG71,0))))</f>
        <v>0</v>
      </c>
      <c r="V71" s="152">
        <f>IF(계획인구!S71="미급수",0,IF(계획인구!S71="마을",0,IF(계획인구!S71="소규모",0,IF(계획인구!S71=급수인구!$F71,계획인구!AH71,0))))</f>
        <v>0</v>
      </c>
      <c r="W71" s="152">
        <f>IF(계획인구!T71="미급수",0,IF(계획인구!T71="마을",0,IF(계획인구!T71="소규모",0,IF(계획인구!T71=급수인구!$F71,계획인구!AI71,0))))</f>
        <v>0</v>
      </c>
      <c r="X71" s="152">
        <f>IF(계획인구!U71="미급수",0,IF(계획인구!U71="마을",0,IF(계획인구!U71="소규모",0,IF(계획인구!U71=급수인구!$F71,계획인구!AJ71,0))))</f>
        <v>0</v>
      </c>
    </row>
    <row r="72" spans="1:24" s="5" customFormat="1" ht="16.350000000000001" customHeight="1">
      <c r="A72" s="308" t="s">
        <v>28</v>
      </c>
      <c r="B72" s="52" t="s">
        <v>60</v>
      </c>
      <c r="C72" s="52" t="s">
        <v>983</v>
      </c>
      <c r="D72" s="53">
        <f>계획인구!J72</f>
        <v>260</v>
      </c>
      <c r="E72" s="53">
        <f>계획인구!K72</f>
        <v>472</v>
      </c>
      <c r="F72" s="54" t="str">
        <f>계획인구!L72</f>
        <v>광역</v>
      </c>
      <c r="G72" s="54" t="str">
        <f>계획인구!M72</f>
        <v>광역</v>
      </c>
      <c r="H72" s="54" t="str">
        <f>계획인구!N72</f>
        <v>아포</v>
      </c>
      <c r="I72" s="55">
        <f>IF(F72="마을",0,IF(F72="소규모",0,계획인구!P72))</f>
        <v>2015</v>
      </c>
      <c r="J72" s="135">
        <f t="shared" si="69"/>
        <v>472</v>
      </c>
      <c r="K72" s="135">
        <f t="shared" si="70"/>
        <v>453</v>
      </c>
      <c r="L72" s="135">
        <f t="shared" si="71"/>
        <v>451</v>
      </c>
      <c r="M72" s="135">
        <f t="shared" si="72"/>
        <v>450</v>
      </c>
      <c r="N72" s="136">
        <f t="shared" si="73"/>
        <v>446</v>
      </c>
      <c r="O72" s="152">
        <f>IF(계획인구!Q72="미급수",0,IF(계획인구!Q72="마을",0,IF(계획인구!Q72="소규모",0,IF(계획인구!Q72=급수인구!$F72,계획인구!AA72,0))))</f>
        <v>472</v>
      </c>
      <c r="P72" s="152">
        <f>IF(계획인구!R72="미급수",0,IF(계획인구!R72="마을",0,IF(계획인구!R72="소규모",0,IF(계획인구!R72=급수인구!$F72,계획인구!AB72,0))))</f>
        <v>453</v>
      </c>
      <c r="Q72" s="152">
        <f>IF(계획인구!S72="미급수",0,IF(계획인구!S72="마을",0,IF(계획인구!S72="소규모",0,IF(계획인구!S72=급수인구!$F72,계획인구!AC72,0))))</f>
        <v>451</v>
      </c>
      <c r="R72" s="152">
        <f>IF(계획인구!T72="미급수",0,IF(계획인구!T72="마을",0,IF(계획인구!T72="소규모",0,IF(계획인구!T72=급수인구!$F72,계획인구!AD72,0))))</f>
        <v>450</v>
      </c>
      <c r="S72" s="152">
        <f>IF(계획인구!U72="미급수",0,IF(계획인구!U72="마을",0,IF(계획인구!U72="소규모",0,IF(계획인구!U72=급수인구!$F72,계획인구!AE72,0))))</f>
        <v>446</v>
      </c>
      <c r="T72" s="152">
        <f>IF(계획인구!Q72="미급수",0,IF(계획인구!Q72="마을",0,IF(계획인구!Q72="소규모",0,IF(계획인구!Q72=급수인구!$F72,계획인구!AF72,0))))</f>
        <v>0</v>
      </c>
      <c r="U72" s="152">
        <f>IF(계획인구!R72="미급수",0,IF(계획인구!R72="마을",0,IF(계획인구!R72="소규모",0,IF(계획인구!R72=급수인구!$F72,계획인구!AG72,0))))</f>
        <v>0</v>
      </c>
      <c r="V72" s="152">
        <f>IF(계획인구!S72="미급수",0,IF(계획인구!S72="마을",0,IF(계획인구!S72="소규모",0,IF(계획인구!S72=급수인구!$F72,계획인구!AH72,0))))</f>
        <v>0</v>
      </c>
      <c r="W72" s="152">
        <f>IF(계획인구!T72="미급수",0,IF(계획인구!T72="마을",0,IF(계획인구!T72="소규모",0,IF(계획인구!T72=급수인구!$F72,계획인구!AI72,0))))</f>
        <v>0</v>
      </c>
      <c r="X72" s="152">
        <f>IF(계획인구!U72="미급수",0,IF(계획인구!U72="마을",0,IF(계획인구!U72="소규모",0,IF(계획인구!U72=급수인구!$F72,계획인구!AJ72,0))))</f>
        <v>0</v>
      </c>
    </row>
    <row r="73" spans="1:24" s="5" customFormat="1" ht="16.350000000000001" customHeight="1">
      <c r="A73" s="308" t="s">
        <v>28</v>
      </c>
      <c r="B73" s="52" t="s">
        <v>61</v>
      </c>
      <c r="C73" s="52" t="s">
        <v>1140</v>
      </c>
      <c r="D73" s="53">
        <f>계획인구!J73</f>
        <v>94</v>
      </c>
      <c r="E73" s="53">
        <f>계획인구!K73</f>
        <v>236</v>
      </c>
      <c r="F73" s="54" t="str">
        <f>계획인구!L73</f>
        <v>광역</v>
      </c>
      <c r="G73" s="54" t="str">
        <f>계획인구!M73</f>
        <v>광역</v>
      </c>
      <c r="H73" s="54" t="str">
        <f>계획인구!N73</f>
        <v>아포</v>
      </c>
      <c r="I73" s="55">
        <f>IF(F73="마을",0,IF(F73="소규모",0,계획인구!P73))</f>
        <v>2015</v>
      </c>
      <c r="J73" s="135">
        <f t="shared" si="69"/>
        <v>236</v>
      </c>
      <c r="K73" s="135">
        <f t="shared" si="70"/>
        <v>227</v>
      </c>
      <c r="L73" s="135">
        <f t="shared" si="71"/>
        <v>226</v>
      </c>
      <c r="M73" s="135">
        <f t="shared" si="72"/>
        <v>225</v>
      </c>
      <c r="N73" s="136">
        <f t="shared" si="73"/>
        <v>223</v>
      </c>
      <c r="O73" s="152">
        <f>IF(계획인구!Q73="미급수",0,IF(계획인구!Q73="마을",0,IF(계획인구!Q73="소규모",0,IF(계획인구!Q73=급수인구!$F73,계획인구!AA73,0))))</f>
        <v>236</v>
      </c>
      <c r="P73" s="152">
        <f>IF(계획인구!R73="미급수",0,IF(계획인구!R73="마을",0,IF(계획인구!R73="소규모",0,IF(계획인구!R73=급수인구!$F73,계획인구!AB73,0))))</f>
        <v>227</v>
      </c>
      <c r="Q73" s="152">
        <f>IF(계획인구!S73="미급수",0,IF(계획인구!S73="마을",0,IF(계획인구!S73="소규모",0,IF(계획인구!S73=급수인구!$F73,계획인구!AC73,0))))</f>
        <v>226</v>
      </c>
      <c r="R73" s="152">
        <f>IF(계획인구!T73="미급수",0,IF(계획인구!T73="마을",0,IF(계획인구!T73="소규모",0,IF(계획인구!T73=급수인구!$F73,계획인구!AD73,0))))</f>
        <v>225</v>
      </c>
      <c r="S73" s="152">
        <f>IF(계획인구!U73="미급수",0,IF(계획인구!U73="마을",0,IF(계획인구!U73="소규모",0,IF(계획인구!U73=급수인구!$F73,계획인구!AE73,0))))</f>
        <v>223</v>
      </c>
      <c r="T73" s="152">
        <f>IF(계획인구!Q73="미급수",0,IF(계획인구!Q73="마을",0,IF(계획인구!Q73="소규모",0,IF(계획인구!Q73=급수인구!$F73,계획인구!AF73,0))))</f>
        <v>0</v>
      </c>
      <c r="U73" s="152">
        <f>IF(계획인구!R73="미급수",0,IF(계획인구!R73="마을",0,IF(계획인구!R73="소규모",0,IF(계획인구!R73=급수인구!$F73,계획인구!AG73,0))))</f>
        <v>0</v>
      </c>
      <c r="V73" s="152">
        <f>IF(계획인구!S73="미급수",0,IF(계획인구!S73="마을",0,IF(계획인구!S73="소규모",0,IF(계획인구!S73=급수인구!$F73,계획인구!AH73,0))))</f>
        <v>0</v>
      </c>
      <c r="W73" s="152">
        <f>IF(계획인구!T73="미급수",0,IF(계획인구!T73="마을",0,IF(계획인구!T73="소규모",0,IF(계획인구!T73=급수인구!$F73,계획인구!AI73,0))))</f>
        <v>0</v>
      </c>
      <c r="X73" s="152">
        <f>IF(계획인구!U73="미급수",0,IF(계획인구!U73="마을",0,IF(계획인구!U73="소규모",0,IF(계획인구!U73=급수인구!$F73,계획인구!AJ73,0))))</f>
        <v>0</v>
      </c>
    </row>
    <row r="74" spans="1:24" s="5" customFormat="1" ht="16.350000000000001" customHeight="1">
      <c r="A74" s="308" t="s">
        <v>28</v>
      </c>
      <c r="B74" s="52" t="s">
        <v>62</v>
      </c>
      <c r="C74" s="52" t="s">
        <v>63</v>
      </c>
      <c r="D74" s="53">
        <f>계획인구!J74</f>
        <v>342</v>
      </c>
      <c r="E74" s="53">
        <f>계획인구!K74</f>
        <v>640</v>
      </c>
      <c r="F74" s="54" t="str">
        <f>계획인구!L74</f>
        <v>광역</v>
      </c>
      <c r="G74" s="54" t="str">
        <f>계획인구!M74</f>
        <v>광역</v>
      </c>
      <c r="H74" s="54" t="str">
        <f>계획인구!N74</f>
        <v>아포</v>
      </c>
      <c r="I74" s="55">
        <f>IF(F74="마을",0,IF(F74="소규모",0,계획인구!P74))</f>
        <v>2015</v>
      </c>
      <c r="J74" s="135">
        <f t="shared" si="69"/>
        <v>640</v>
      </c>
      <c r="K74" s="135">
        <f t="shared" si="70"/>
        <v>614</v>
      </c>
      <c r="L74" s="135">
        <f t="shared" si="71"/>
        <v>612</v>
      </c>
      <c r="M74" s="135">
        <f t="shared" si="72"/>
        <v>610</v>
      </c>
      <c r="N74" s="136">
        <f t="shared" si="73"/>
        <v>605</v>
      </c>
      <c r="O74" s="152">
        <f>IF(계획인구!Q74="미급수",0,IF(계획인구!Q74="마을",0,IF(계획인구!Q74="소규모",0,IF(계획인구!Q74=급수인구!$F74,계획인구!AA74,0))))</f>
        <v>640</v>
      </c>
      <c r="P74" s="152">
        <f>IF(계획인구!R74="미급수",0,IF(계획인구!R74="마을",0,IF(계획인구!R74="소규모",0,IF(계획인구!R74=급수인구!$F74,계획인구!AB74,0))))</f>
        <v>614</v>
      </c>
      <c r="Q74" s="152">
        <f>IF(계획인구!S74="미급수",0,IF(계획인구!S74="마을",0,IF(계획인구!S74="소규모",0,IF(계획인구!S74=급수인구!$F74,계획인구!AC74,0))))</f>
        <v>612</v>
      </c>
      <c r="R74" s="152">
        <f>IF(계획인구!T74="미급수",0,IF(계획인구!T74="마을",0,IF(계획인구!T74="소규모",0,IF(계획인구!T74=급수인구!$F74,계획인구!AD74,0))))</f>
        <v>610</v>
      </c>
      <c r="S74" s="152">
        <f>IF(계획인구!U74="미급수",0,IF(계획인구!U74="마을",0,IF(계획인구!U74="소규모",0,IF(계획인구!U74=급수인구!$F74,계획인구!AE74,0))))</f>
        <v>605</v>
      </c>
      <c r="T74" s="152">
        <f>IF(계획인구!Q74="미급수",0,IF(계획인구!Q74="마을",0,IF(계획인구!Q74="소규모",0,IF(계획인구!Q74=급수인구!$F74,계획인구!AF74,0))))</f>
        <v>0</v>
      </c>
      <c r="U74" s="152">
        <f>IF(계획인구!R74="미급수",0,IF(계획인구!R74="마을",0,IF(계획인구!R74="소규모",0,IF(계획인구!R74=급수인구!$F74,계획인구!AG74,0))))</f>
        <v>0</v>
      </c>
      <c r="V74" s="152">
        <f>IF(계획인구!S74="미급수",0,IF(계획인구!S74="마을",0,IF(계획인구!S74="소규모",0,IF(계획인구!S74=급수인구!$F74,계획인구!AH74,0))))</f>
        <v>0</v>
      </c>
      <c r="W74" s="152">
        <f>IF(계획인구!T74="미급수",0,IF(계획인구!T74="마을",0,IF(계획인구!T74="소규모",0,IF(계획인구!T74=급수인구!$F74,계획인구!AI74,0))))</f>
        <v>0</v>
      </c>
      <c r="X74" s="152">
        <f>IF(계획인구!U74="미급수",0,IF(계획인구!U74="마을",0,IF(계획인구!U74="소규모",0,IF(계획인구!U74=급수인구!$F74,계획인구!AJ74,0))))</f>
        <v>0</v>
      </c>
    </row>
    <row r="75" spans="1:24" s="5" customFormat="1" ht="16.350000000000001" customHeight="1">
      <c r="A75" s="308" t="s">
        <v>28</v>
      </c>
      <c r="B75" s="52" t="s">
        <v>64</v>
      </c>
      <c r="C75" s="52" t="s">
        <v>63</v>
      </c>
      <c r="D75" s="53">
        <f>계획인구!J75</f>
        <v>284</v>
      </c>
      <c r="E75" s="53">
        <f>계획인구!K75</f>
        <v>827</v>
      </c>
      <c r="F75" s="54" t="str">
        <f>계획인구!L75</f>
        <v>광역</v>
      </c>
      <c r="G75" s="54" t="str">
        <f>계획인구!M75</f>
        <v>광역</v>
      </c>
      <c r="H75" s="54" t="str">
        <f>계획인구!N75</f>
        <v>아포</v>
      </c>
      <c r="I75" s="55">
        <f>IF(F75="마을",0,IF(F75="소규모",0,계획인구!P75))</f>
        <v>2015</v>
      </c>
      <c r="J75" s="135">
        <f t="shared" si="69"/>
        <v>827</v>
      </c>
      <c r="K75" s="135">
        <f t="shared" si="70"/>
        <v>794</v>
      </c>
      <c r="L75" s="135">
        <f t="shared" si="71"/>
        <v>791</v>
      </c>
      <c r="M75" s="135">
        <f t="shared" si="72"/>
        <v>788</v>
      </c>
      <c r="N75" s="136">
        <f t="shared" si="73"/>
        <v>782</v>
      </c>
      <c r="O75" s="152">
        <f>IF(계획인구!Q75="미급수",0,IF(계획인구!Q75="마을",0,IF(계획인구!Q75="소규모",0,IF(계획인구!Q75=급수인구!$F75,계획인구!AA75,0))))</f>
        <v>827</v>
      </c>
      <c r="P75" s="152">
        <f>IF(계획인구!R75="미급수",0,IF(계획인구!R75="마을",0,IF(계획인구!R75="소규모",0,IF(계획인구!R75=급수인구!$F75,계획인구!AB75,0))))</f>
        <v>794</v>
      </c>
      <c r="Q75" s="152">
        <f>IF(계획인구!S75="미급수",0,IF(계획인구!S75="마을",0,IF(계획인구!S75="소규모",0,IF(계획인구!S75=급수인구!$F75,계획인구!AC75,0))))</f>
        <v>791</v>
      </c>
      <c r="R75" s="152">
        <f>IF(계획인구!T75="미급수",0,IF(계획인구!T75="마을",0,IF(계획인구!T75="소규모",0,IF(계획인구!T75=급수인구!$F75,계획인구!AD75,0))))</f>
        <v>788</v>
      </c>
      <c r="S75" s="152">
        <f>IF(계획인구!U75="미급수",0,IF(계획인구!U75="마을",0,IF(계획인구!U75="소규모",0,IF(계획인구!U75=급수인구!$F75,계획인구!AE75,0))))</f>
        <v>782</v>
      </c>
      <c r="T75" s="152">
        <f>IF(계획인구!Q75="미급수",0,IF(계획인구!Q75="마을",0,IF(계획인구!Q75="소규모",0,IF(계획인구!Q75=급수인구!$F75,계획인구!AF75,0))))</f>
        <v>0</v>
      </c>
      <c r="U75" s="152">
        <f>IF(계획인구!R75="미급수",0,IF(계획인구!R75="마을",0,IF(계획인구!R75="소규모",0,IF(계획인구!R75=급수인구!$F75,계획인구!AG75,0))))</f>
        <v>0</v>
      </c>
      <c r="V75" s="152">
        <f>IF(계획인구!S75="미급수",0,IF(계획인구!S75="마을",0,IF(계획인구!S75="소규모",0,IF(계획인구!S75=급수인구!$F75,계획인구!AH75,0))))</f>
        <v>0</v>
      </c>
      <c r="W75" s="152">
        <f>IF(계획인구!T75="미급수",0,IF(계획인구!T75="마을",0,IF(계획인구!T75="소규모",0,IF(계획인구!T75=급수인구!$F75,계획인구!AI75,0))))</f>
        <v>0</v>
      </c>
      <c r="X75" s="152">
        <f>IF(계획인구!U75="미급수",0,IF(계획인구!U75="마을",0,IF(계획인구!U75="소규모",0,IF(계획인구!U75=급수인구!$F75,계획인구!AJ75,0))))</f>
        <v>0</v>
      </c>
    </row>
    <row r="76" spans="1:24" s="5" customFormat="1" ht="16.350000000000001" customHeight="1">
      <c r="A76" s="308" t="s">
        <v>28</v>
      </c>
      <c r="B76" s="52" t="s">
        <v>65</v>
      </c>
      <c r="C76" s="52" t="s">
        <v>63</v>
      </c>
      <c r="D76" s="53">
        <f>계획인구!J76</f>
        <v>277</v>
      </c>
      <c r="E76" s="53">
        <f>계획인구!K76</f>
        <v>777</v>
      </c>
      <c r="F76" s="54" t="str">
        <f>계획인구!L76</f>
        <v>광역</v>
      </c>
      <c r="G76" s="54" t="str">
        <f>계획인구!M76</f>
        <v>광역</v>
      </c>
      <c r="H76" s="54" t="str">
        <f>계획인구!N76</f>
        <v>아포</v>
      </c>
      <c r="I76" s="55">
        <f>IF(F76="마을",0,IF(F76="소규모",0,계획인구!P76))</f>
        <v>2015</v>
      </c>
      <c r="J76" s="135">
        <f t="shared" si="69"/>
        <v>777</v>
      </c>
      <c r="K76" s="135">
        <f t="shared" si="70"/>
        <v>746</v>
      </c>
      <c r="L76" s="135">
        <f t="shared" si="71"/>
        <v>743</v>
      </c>
      <c r="M76" s="135">
        <f t="shared" si="72"/>
        <v>741</v>
      </c>
      <c r="N76" s="136">
        <f t="shared" si="73"/>
        <v>735</v>
      </c>
      <c r="O76" s="152">
        <f>IF(계획인구!Q76="미급수",0,IF(계획인구!Q76="마을",0,IF(계획인구!Q76="소규모",0,IF(계획인구!Q76=급수인구!$F76,계획인구!AA76,0))))</f>
        <v>777</v>
      </c>
      <c r="P76" s="152">
        <f>IF(계획인구!R76="미급수",0,IF(계획인구!R76="마을",0,IF(계획인구!R76="소규모",0,IF(계획인구!R76=급수인구!$F76,계획인구!AB76,0))))</f>
        <v>746</v>
      </c>
      <c r="Q76" s="152">
        <f>IF(계획인구!S76="미급수",0,IF(계획인구!S76="마을",0,IF(계획인구!S76="소규모",0,IF(계획인구!S76=급수인구!$F76,계획인구!AC76,0))))</f>
        <v>743</v>
      </c>
      <c r="R76" s="152">
        <f>IF(계획인구!T76="미급수",0,IF(계획인구!T76="마을",0,IF(계획인구!T76="소규모",0,IF(계획인구!T76=급수인구!$F76,계획인구!AD76,0))))</f>
        <v>741</v>
      </c>
      <c r="S76" s="152">
        <f>IF(계획인구!U76="미급수",0,IF(계획인구!U76="마을",0,IF(계획인구!U76="소규모",0,IF(계획인구!U76=급수인구!$F76,계획인구!AE76,0))))</f>
        <v>735</v>
      </c>
      <c r="T76" s="152">
        <f>IF(계획인구!Q76="미급수",0,IF(계획인구!Q76="마을",0,IF(계획인구!Q76="소규모",0,IF(계획인구!Q76=급수인구!$F76,계획인구!AF76,0))))</f>
        <v>0</v>
      </c>
      <c r="U76" s="152">
        <f>IF(계획인구!R76="미급수",0,IF(계획인구!R76="마을",0,IF(계획인구!R76="소규모",0,IF(계획인구!R76=급수인구!$F76,계획인구!AG76,0))))</f>
        <v>0</v>
      </c>
      <c r="V76" s="152">
        <f>IF(계획인구!S76="미급수",0,IF(계획인구!S76="마을",0,IF(계획인구!S76="소규모",0,IF(계획인구!S76=급수인구!$F76,계획인구!AH76,0))))</f>
        <v>0</v>
      </c>
      <c r="W76" s="152">
        <f>IF(계획인구!T76="미급수",0,IF(계획인구!T76="마을",0,IF(계획인구!T76="소규모",0,IF(계획인구!T76=급수인구!$F76,계획인구!AI76,0))))</f>
        <v>0</v>
      </c>
      <c r="X76" s="152">
        <f>IF(계획인구!U76="미급수",0,IF(계획인구!U76="마을",0,IF(계획인구!U76="소규모",0,IF(계획인구!U76=급수인구!$F76,계획인구!AJ76,0))))</f>
        <v>0</v>
      </c>
    </row>
    <row r="77" spans="1:24" s="5" customFormat="1" ht="16.350000000000001" customHeight="1">
      <c r="A77" s="308" t="s">
        <v>28</v>
      </c>
      <c r="B77" s="52" t="s">
        <v>66</v>
      </c>
      <c r="C77" s="52" t="s">
        <v>67</v>
      </c>
      <c r="D77" s="53">
        <f>계획인구!J77</f>
        <v>88</v>
      </c>
      <c r="E77" s="53">
        <f>계획인구!K77</f>
        <v>167</v>
      </c>
      <c r="F77" s="54" t="str">
        <f>계획인구!L77</f>
        <v>광역</v>
      </c>
      <c r="G77" s="54" t="str">
        <f>계획인구!M77</f>
        <v>광역</v>
      </c>
      <c r="H77" s="54" t="str">
        <f>계획인구!N77</f>
        <v>아포</v>
      </c>
      <c r="I77" s="55">
        <f>IF(F77="마을",0,IF(F77="소규모",0,계획인구!P77))</f>
        <v>2025</v>
      </c>
      <c r="J77" s="135">
        <f t="shared" si="69"/>
        <v>0</v>
      </c>
      <c r="K77" s="135">
        <f t="shared" si="70"/>
        <v>0</v>
      </c>
      <c r="L77" s="135">
        <f t="shared" si="71"/>
        <v>160</v>
      </c>
      <c r="M77" s="135">
        <f t="shared" si="72"/>
        <v>159</v>
      </c>
      <c r="N77" s="136">
        <f t="shared" si="73"/>
        <v>158</v>
      </c>
      <c r="O77" s="152">
        <f>IF(계획인구!Q77="미급수",0,IF(계획인구!Q77="마을",0,IF(계획인구!Q77="소규모",0,IF(계획인구!Q77=급수인구!$F77,계획인구!AA77,0))))</f>
        <v>0</v>
      </c>
      <c r="P77" s="152">
        <f>IF(계획인구!R77="미급수",0,IF(계획인구!R77="마을",0,IF(계획인구!R77="소규모",0,IF(계획인구!R77=급수인구!$F77,계획인구!AB77,0))))</f>
        <v>0</v>
      </c>
      <c r="Q77" s="152">
        <f>IF(계획인구!S77="미급수",0,IF(계획인구!S77="마을",0,IF(계획인구!S77="소규모",0,IF(계획인구!S77=급수인구!$F77,계획인구!AC77,0))))</f>
        <v>160</v>
      </c>
      <c r="R77" s="152">
        <f>IF(계획인구!T77="미급수",0,IF(계획인구!T77="마을",0,IF(계획인구!T77="소규모",0,IF(계획인구!T77=급수인구!$F77,계획인구!AD77,0))))</f>
        <v>159</v>
      </c>
      <c r="S77" s="152">
        <f>IF(계획인구!U77="미급수",0,IF(계획인구!U77="마을",0,IF(계획인구!U77="소규모",0,IF(계획인구!U77=급수인구!$F77,계획인구!AE77,0))))</f>
        <v>158</v>
      </c>
      <c r="T77" s="152">
        <f>IF(계획인구!Q77="미급수",0,IF(계획인구!Q77="마을",0,IF(계획인구!Q77="소규모",0,IF(계획인구!Q77=급수인구!$F77,계획인구!AF77,0))))</f>
        <v>0</v>
      </c>
      <c r="U77" s="152">
        <f>IF(계획인구!R77="미급수",0,IF(계획인구!R77="마을",0,IF(계획인구!R77="소규모",0,IF(계획인구!R77=급수인구!$F77,계획인구!AG77,0))))</f>
        <v>0</v>
      </c>
      <c r="V77" s="152">
        <f>IF(계획인구!S77="미급수",0,IF(계획인구!S77="마을",0,IF(계획인구!S77="소규모",0,IF(계획인구!S77=급수인구!$F77,계획인구!AH77,0))))</f>
        <v>0</v>
      </c>
      <c r="W77" s="152">
        <f>IF(계획인구!T77="미급수",0,IF(계획인구!T77="마을",0,IF(계획인구!T77="소규모",0,IF(계획인구!T77=급수인구!$F77,계획인구!AI77,0))))</f>
        <v>0</v>
      </c>
      <c r="X77" s="152">
        <f>IF(계획인구!U77="미급수",0,IF(계획인구!U77="마을",0,IF(계획인구!U77="소규모",0,IF(계획인구!U77=급수인구!$F77,계획인구!AJ77,0))))</f>
        <v>0</v>
      </c>
    </row>
    <row r="78" spans="1:24" s="5" customFormat="1" ht="16.350000000000001" customHeight="1">
      <c r="A78" s="308" t="s">
        <v>28</v>
      </c>
      <c r="B78" s="233" t="s">
        <v>68</v>
      </c>
      <c r="C78" s="52" t="s">
        <v>69</v>
      </c>
      <c r="D78" s="53">
        <f>계획인구!J78</f>
        <v>47</v>
      </c>
      <c r="E78" s="53">
        <f>계획인구!K78</f>
        <v>95</v>
      </c>
      <c r="F78" s="54" t="str">
        <f>계획인구!L78</f>
        <v>광역</v>
      </c>
      <c r="G78" s="54" t="str">
        <f>계획인구!M78</f>
        <v>광역</v>
      </c>
      <c r="H78" s="54" t="str">
        <f>계획인구!N78</f>
        <v>아포</v>
      </c>
      <c r="I78" s="55">
        <f>IF(F78="마을",0,IF(F78="소규모",0,계획인구!P78))</f>
        <v>2025</v>
      </c>
      <c r="J78" s="135">
        <f t="shared" si="69"/>
        <v>0</v>
      </c>
      <c r="K78" s="135">
        <f t="shared" si="70"/>
        <v>0</v>
      </c>
      <c r="L78" s="135">
        <f t="shared" si="71"/>
        <v>91</v>
      </c>
      <c r="M78" s="135">
        <f t="shared" si="72"/>
        <v>91</v>
      </c>
      <c r="N78" s="136">
        <f t="shared" si="73"/>
        <v>90</v>
      </c>
      <c r="O78" s="152">
        <f>IF(계획인구!Q78="미급수",0,IF(계획인구!Q78="마을",0,IF(계획인구!Q78="소규모",0,IF(계획인구!Q78=급수인구!$F78,계획인구!AA78,0))))</f>
        <v>0</v>
      </c>
      <c r="P78" s="152">
        <f>IF(계획인구!R78="미급수",0,IF(계획인구!R78="마을",0,IF(계획인구!R78="소규모",0,IF(계획인구!R78=급수인구!$F78,계획인구!AB78,0))))</f>
        <v>0</v>
      </c>
      <c r="Q78" s="152">
        <f>IF(계획인구!S78="미급수",0,IF(계획인구!S78="마을",0,IF(계획인구!S78="소규모",0,IF(계획인구!S78=급수인구!$F78,계획인구!AC78,0))))</f>
        <v>91</v>
      </c>
      <c r="R78" s="152">
        <f>IF(계획인구!T78="미급수",0,IF(계획인구!T78="마을",0,IF(계획인구!T78="소규모",0,IF(계획인구!T78=급수인구!$F78,계획인구!AD78,0))))</f>
        <v>91</v>
      </c>
      <c r="S78" s="152">
        <f>IF(계획인구!U78="미급수",0,IF(계획인구!U78="마을",0,IF(계획인구!U78="소규모",0,IF(계획인구!U78=급수인구!$F78,계획인구!AE78,0))))</f>
        <v>90</v>
      </c>
      <c r="T78" s="152">
        <f>IF(계획인구!Q78="미급수",0,IF(계획인구!Q78="마을",0,IF(계획인구!Q78="소규모",0,IF(계획인구!Q78=급수인구!$F78,계획인구!AF78,0))))</f>
        <v>0</v>
      </c>
      <c r="U78" s="152">
        <f>IF(계획인구!R78="미급수",0,IF(계획인구!R78="마을",0,IF(계획인구!R78="소규모",0,IF(계획인구!R78=급수인구!$F78,계획인구!AG78,0))))</f>
        <v>0</v>
      </c>
      <c r="V78" s="152">
        <f>IF(계획인구!S78="미급수",0,IF(계획인구!S78="마을",0,IF(계획인구!S78="소규모",0,IF(계획인구!S78=급수인구!$F78,계획인구!AH78,0))))</f>
        <v>0</v>
      </c>
      <c r="W78" s="152">
        <f>IF(계획인구!T78="미급수",0,IF(계획인구!T78="마을",0,IF(계획인구!T78="소규모",0,IF(계획인구!T78=급수인구!$F78,계획인구!AI78,0))))</f>
        <v>0</v>
      </c>
      <c r="X78" s="152">
        <f>IF(계획인구!U78="미급수",0,IF(계획인구!U78="마을",0,IF(계획인구!U78="소규모",0,IF(계획인구!U78=급수인구!$F78,계획인구!AJ78,0))))</f>
        <v>0</v>
      </c>
    </row>
    <row r="79" spans="1:24" s="5" customFormat="1" ht="16.350000000000001" customHeight="1">
      <c r="A79" s="308" t="s">
        <v>28</v>
      </c>
      <c r="B79" s="330"/>
      <c r="C79" s="52" t="s">
        <v>70</v>
      </c>
      <c r="D79" s="53">
        <f>계획인구!J79</f>
        <v>102</v>
      </c>
      <c r="E79" s="53">
        <f>계획인구!K79</f>
        <v>201</v>
      </c>
      <c r="F79" s="54" t="str">
        <f>계획인구!L79</f>
        <v>광역</v>
      </c>
      <c r="G79" s="54" t="str">
        <f>계획인구!M79</f>
        <v>광역</v>
      </c>
      <c r="H79" s="54" t="str">
        <f>계획인구!N79</f>
        <v>아포</v>
      </c>
      <c r="I79" s="55">
        <f>IF(F79="마을",0,IF(F79="소규모",0,계획인구!P79))</f>
        <v>2015</v>
      </c>
      <c r="J79" s="135">
        <f t="shared" si="69"/>
        <v>201</v>
      </c>
      <c r="K79" s="135">
        <f t="shared" si="70"/>
        <v>193</v>
      </c>
      <c r="L79" s="135">
        <f t="shared" si="71"/>
        <v>192</v>
      </c>
      <c r="M79" s="135">
        <f t="shared" si="72"/>
        <v>192</v>
      </c>
      <c r="N79" s="136">
        <f t="shared" si="73"/>
        <v>190</v>
      </c>
      <c r="O79" s="152">
        <f>IF(계획인구!Q79="미급수",0,IF(계획인구!Q79="마을",0,IF(계획인구!Q79="소규모",0,IF(계획인구!Q79=급수인구!$F79,계획인구!AA79,0))))</f>
        <v>201</v>
      </c>
      <c r="P79" s="152">
        <f>IF(계획인구!R79="미급수",0,IF(계획인구!R79="마을",0,IF(계획인구!R79="소규모",0,IF(계획인구!R79=급수인구!$F79,계획인구!AB79,0))))</f>
        <v>193</v>
      </c>
      <c r="Q79" s="152">
        <f>IF(계획인구!S79="미급수",0,IF(계획인구!S79="마을",0,IF(계획인구!S79="소규모",0,IF(계획인구!S79=급수인구!$F79,계획인구!AC79,0))))</f>
        <v>192</v>
      </c>
      <c r="R79" s="152">
        <f>IF(계획인구!T79="미급수",0,IF(계획인구!T79="마을",0,IF(계획인구!T79="소규모",0,IF(계획인구!T79=급수인구!$F79,계획인구!AD79,0))))</f>
        <v>192</v>
      </c>
      <c r="S79" s="152">
        <f>IF(계획인구!U79="미급수",0,IF(계획인구!U79="마을",0,IF(계획인구!U79="소규모",0,IF(계획인구!U79=급수인구!$F79,계획인구!AE79,0))))</f>
        <v>190</v>
      </c>
      <c r="T79" s="152">
        <f>IF(계획인구!Q79="미급수",0,IF(계획인구!Q79="마을",0,IF(계획인구!Q79="소규모",0,IF(계획인구!Q79=급수인구!$F79,계획인구!AF79,0))))</f>
        <v>0</v>
      </c>
      <c r="U79" s="152">
        <f>IF(계획인구!R79="미급수",0,IF(계획인구!R79="마을",0,IF(계획인구!R79="소규모",0,IF(계획인구!R79=급수인구!$F79,계획인구!AG79,0))))</f>
        <v>0</v>
      </c>
      <c r="V79" s="152">
        <f>IF(계획인구!S79="미급수",0,IF(계획인구!S79="마을",0,IF(계획인구!S79="소규모",0,IF(계획인구!S79=급수인구!$F79,계획인구!AH79,0))))</f>
        <v>0</v>
      </c>
      <c r="W79" s="152">
        <f>IF(계획인구!T79="미급수",0,IF(계획인구!T79="마을",0,IF(계획인구!T79="소규모",0,IF(계획인구!T79=급수인구!$F79,계획인구!AI79,0))))</f>
        <v>0</v>
      </c>
      <c r="X79" s="152">
        <f>IF(계획인구!U79="미급수",0,IF(계획인구!U79="마을",0,IF(계획인구!U79="소규모",0,IF(계획인구!U79=급수인구!$F79,계획인구!AJ79,0))))</f>
        <v>0</v>
      </c>
    </row>
    <row r="80" spans="1:24" s="5" customFormat="1" ht="16.350000000000001" customHeight="1">
      <c r="A80" s="309" t="s">
        <v>28</v>
      </c>
      <c r="B80" s="331"/>
      <c r="C80" s="75" t="s">
        <v>71</v>
      </c>
      <c r="D80" s="56">
        <f>계획인구!J80</f>
        <v>0</v>
      </c>
      <c r="E80" s="56">
        <f>계획인구!K80</f>
        <v>0</v>
      </c>
      <c r="F80" s="63" t="str">
        <f>계획인구!L80</f>
        <v>광역</v>
      </c>
      <c r="G80" s="63" t="str">
        <f>계획인구!M80</f>
        <v>광역</v>
      </c>
      <c r="H80" s="63" t="str">
        <f>계획인구!N80</f>
        <v>아포</v>
      </c>
      <c r="I80" s="64">
        <f>IF(F80="마을",0,IF(F80="소규모",0,계획인구!P80))</f>
        <v>2025</v>
      </c>
      <c r="J80" s="147">
        <f t="shared" si="69"/>
        <v>0</v>
      </c>
      <c r="K80" s="147">
        <f t="shared" si="70"/>
        <v>0</v>
      </c>
      <c r="L80" s="147">
        <f t="shared" si="71"/>
        <v>4385</v>
      </c>
      <c r="M80" s="147">
        <f t="shared" si="72"/>
        <v>4385</v>
      </c>
      <c r="N80" s="148">
        <f t="shared" si="73"/>
        <v>4385</v>
      </c>
      <c r="O80" s="152">
        <f>IF(계획인구!Q80="미급수",0,IF(계획인구!Q80="마을",0,IF(계획인구!Q80="소규모",0,IF(계획인구!Q80=급수인구!$F80,계획인구!AA80,0))))</f>
        <v>0</v>
      </c>
      <c r="P80" s="152">
        <f>IF(계획인구!R80="미급수",0,IF(계획인구!R80="마을",0,IF(계획인구!R80="소규모",0,IF(계획인구!R80=급수인구!$F80,계획인구!AB80,0))))</f>
        <v>0</v>
      </c>
      <c r="Q80" s="152">
        <f>IF(계획인구!S80="미급수",0,IF(계획인구!S80="마을",0,IF(계획인구!S80="소규모",0,IF(계획인구!S80=급수인구!$F80,계획인구!AC80,0))))</f>
        <v>0</v>
      </c>
      <c r="R80" s="152">
        <f>IF(계획인구!T80="미급수",0,IF(계획인구!T80="마을",0,IF(계획인구!T80="소규모",0,IF(계획인구!T80=급수인구!$F80,계획인구!AD80,0))))</f>
        <v>0</v>
      </c>
      <c r="S80" s="152">
        <f>IF(계획인구!U80="미급수",0,IF(계획인구!U80="마을",0,IF(계획인구!U80="소규모",0,IF(계획인구!U80=급수인구!$F80,계획인구!AE80,0))))</f>
        <v>0</v>
      </c>
      <c r="T80" s="152">
        <f>IF(계획인구!Q80="미급수",0,IF(계획인구!Q80="마을",0,IF(계획인구!Q80="소규모",0,IF(계획인구!Q80=급수인구!$F80,계획인구!AF80,0))))</f>
        <v>0</v>
      </c>
      <c r="U80" s="152">
        <f>IF(계획인구!R80="미급수",0,IF(계획인구!R80="마을",0,IF(계획인구!R80="소규모",0,IF(계획인구!R80=급수인구!$F80,계획인구!AG80,0))))</f>
        <v>0</v>
      </c>
      <c r="V80" s="152">
        <f>IF(계획인구!S80="미급수",0,IF(계획인구!S80="마을",0,IF(계획인구!S80="소규모",0,IF(계획인구!S80=급수인구!$F80,계획인구!AH80,0))))</f>
        <v>4385</v>
      </c>
      <c r="W80" s="152">
        <f>IF(계획인구!T80="미급수",0,IF(계획인구!T80="마을",0,IF(계획인구!T80="소규모",0,IF(계획인구!T80=급수인구!$F80,계획인구!AI80,0))))</f>
        <v>4385</v>
      </c>
      <c r="X80" s="152">
        <f>IF(계획인구!U80="미급수",0,IF(계획인구!U80="마을",0,IF(계획인구!U80="소규모",0,IF(계획인구!U80=급수인구!$F80,계획인구!AJ80,0))))</f>
        <v>4385</v>
      </c>
    </row>
    <row r="81" spans="1:24" s="5" customFormat="1" ht="16.350000000000001" customHeight="1">
      <c r="A81" s="323" t="s">
        <v>1461</v>
      </c>
      <c r="B81" s="313" t="s">
        <v>72</v>
      </c>
      <c r="C81" s="313" t="s">
        <v>73</v>
      </c>
      <c r="D81" s="314">
        <f>계획인구!J81</f>
        <v>110</v>
      </c>
      <c r="E81" s="314">
        <f>계획인구!K81</f>
        <v>278</v>
      </c>
      <c r="F81" s="316" t="str">
        <f>계획인구!L81</f>
        <v>광역</v>
      </c>
      <c r="G81" s="316" t="str">
        <f>계획인구!M81</f>
        <v>광역</v>
      </c>
      <c r="H81" s="316" t="str">
        <f>계획인구!N81</f>
        <v>아포</v>
      </c>
      <c r="I81" s="318">
        <f>IF(F81="마을",0,IF(F81="소규모",0,계획인구!P81))</f>
        <v>2015</v>
      </c>
      <c r="J81" s="315">
        <f t="shared" si="69"/>
        <v>278</v>
      </c>
      <c r="K81" s="315">
        <f t="shared" si="70"/>
        <v>267</v>
      </c>
      <c r="L81" s="315">
        <f t="shared" si="71"/>
        <v>266</v>
      </c>
      <c r="M81" s="315">
        <f t="shared" si="72"/>
        <v>265</v>
      </c>
      <c r="N81" s="320">
        <f t="shared" si="73"/>
        <v>263</v>
      </c>
      <c r="O81" s="152">
        <f>IF(계획인구!Q81="미급수",0,IF(계획인구!Q81="마을",0,IF(계획인구!Q81="소규모",0,IF(계획인구!Q81=급수인구!$F81,계획인구!AA81,0))))</f>
        <v>278</v>
      </c>
      <c r="P81" s="152">
        <f>IF(계획인구!R81="미급수",0,IF(계획인구!R81="마을",0,IF(계획인구!R81="소규모",0,IF(계획인구!R81=급수인구!$F81,계획인구!AB81,0))))</f>
        <v>267</v>
      </c>
      <c r="Q81" s="152">
        <f>IF(계획인구!S81="미급수",0,IF(계획인구!S81="마을",0,IF(계획인구!S81="소규모",0,IF(계획인구!S81=급수인구!$F81,계획인구!AC81,0))))</f>
        <v>266</v>
      </c>
      <c r="R81" s="152">
        <f>IF(계획인구!T81="미급수",0,IF(계획인구!T81="마을",0,IF(계획인구!T81="소규모",0,IF(계획인구!T81=급수인구!$F81,계획인구!AD81,0))))</f>
        <v>265</v>
      </c>
      <c r="S81" s="152">
        <f>IF(계획인구!U81="미급수",0,IF(계획인구!U81="마을",0,IF(계획인구!U81="소규모",0,IF(계획인구!U81=급수인구!$F81,계획인구!AE81,0))))</f>
        <v>263</v>
      </c>
      <c r="T81" s="152">
        <f>IF(계획인구!Q81="미급수",0,IF(계획인구!Q81="마을",0,IF(계획인구!Q81="소규모",0,IF(계획인구!Q81=급수인구!$F81,계획인구!AF81,0))))</f>
        <v>0</v>
      </c>
      <c r="U81" s="152">
        <f>IF(계획인구!R81="미급수",0,IF(계획인구!R81="마을",0,IF(계획인구!R81="소규모",0,IF(계획인구!R81=급수인구!$F81,계획인구!AG81,0))))</f>
        <v>0</v>
      </c>
      <c r="V81" s="152">
        <f>IF(계획인구!S81="미급수",0,IF(계획인구!S81="마을",0,IF(계획인구!S81="소규모",0,IF(계획인구!S81=급수인구!$F81,계획인구!AH81,0))))</f>
        <v>0</v>
      </c>
      <c r="W81" s="152">
        <f>IF(계획인구!T81="미급수",0,IF(계획인구!T81="마을",0,IF(계획인구!T81="소규모",0,IF(계획인구!T81=급수인구!$F81,계획인구!AI81,0))))</f>
        <v>0</v>
      </c>
      <c r="X81" s="152">
        <f>IF(계획인구!U81="미급수",0,IF(계획인구!U81="마을",0,IF(계획인구!U81="소규모",0,IF(계획인구!U81=급수인구!$F81,계획인구!AJ81,0))))</f>
        <v>0</v>
      </c>
    </row>
    <row r="82" spans="1:24" s="5" customFormat="1" ht="16.350000000000001" customHeight="1">
      <c r="A82" s="308" t="s">
        <v>28</v>
      </c>
      <c r="B82" s="52" t="s">
        <v>74</v>
      </c>
      <c r="C82" s="52" t="s">
        <v>75</v>
      </c>
      <c r="D82" s="53">
        <f>계획인구!J82</f>
        <v>165</v>
      </c>
      <c r="E82" s="53">
        <f>계획인구!K82</f>
        <v>360</v>
      </c>
      <c r="F82" s="54" t="str">
        <f>계획인구!L82</f>
        <v>광역</v>
      </c>
      <c r="G82" s="54" t="str">
        <f>계획인구!M82</f>
        <v>광역</v>
      </c>
      <c r="H82" s="54" t="str">
        <f>계획인구!N82</f>
        <v>아포</v>
      </c>
      <c r="I82" s="55">
        <f>IF(F82="마을",0,IF(F82="소규모",0,계획인구!P82))</f>
        <v>2015</v>
      </c>
      <c r="J82" s="135">
        <f t="shared" si="69"/>
        <v>360</v>
      </c>
      <c r="K82" s="135">
        <f t="shared" si="70"/>
        <v>346</v>
      </c>
      <c r="L82" s="135">
        <f t="shared" si="71"/>
        <v>344</v>
      </c>
      <c r="M82" s="135">
        <f t="shared" si="72"/>
        <v>343</v>
      </c>
      <c r="N82" s="136">
        <f t="shared" si="73"/>
        <v>340</v>
      </c>
      <c r="O82" s="152">
        <f>IF(계획인구!Q82="미급수",0,IF(계획인구!Q82="마을",0,IF(계획인구!Q82="소규모",0,IF(계획인구!Q82=급수인구!$F82,계획인구!AA82,0))))</f>
        <v>360</v>
      </c>
      <c r="P82" s="152">
        <f>IF(계획인구!R82="미급수",0,IF(계획인구!R82="마을",0,IF(계획인구!R82="소규모",0,IF(계획인구!R82=급수인구!$F82,계획인구!AB82,0))))</f>
        <v>346</v>
      </c>
      <c r="Q82" s="152">
        <f>IF(계획인구!S82="미급수",0,IF(계획인구!S82="마을",0,IF(계획인구!S82="소규모",0,IF(계획인구!S82=급수인구!$F82,계획인구!AC82,0))))</f>
        <v>344</v>
      </c>
      <c r="R82" s="152">
        <f>IF(계획인구!T82="미급수",0,IF(계획인구!T82="마을",0,IF(계획인구!T82="소규모",0,IF(계획인구!T82=급수인구!$F82,계획인구!AD82,0))))</f>
        <v>343</v>
      </c>
      <c r="S82" s="152">
        <f>IF(계획인구!U82="미급수",0,IF(계획인구!U82="마을",0,IF(계획인구!U82="소규모",0,IF(계획인구!U82=급수인구!$F82,계획인구!AE82,0))))</f>
        <v>340</v>
      </c>
      <c r="T82" s="152">
        <f>IF(계획인구!Q82="미급수",0,IF(계획인구!Q82="마을",0,IF(계획인구!Q82="소규모",0,IF(계획인구!Q82=급수인구!$F82,계획인구!AF82,0))))</f>
        <v>0</v>
      </c>
      <c r="U82" s="152">
        <f>IF(계획인구!R82="미급수",0,IF(계획인구!R82="마을",0,IF(계획인구!R82="소규모",0,IF(계획인구!R82=급수인구!$F82,계획인구!AG82,0))))</f>
        <v>0</v>
      </c>
      <c r="V82" s="152">
        <f>IF(계획인구!S82="미급수",0,IF(계획인구!S82="마을",0,IF(계획인구!S82="소규모",0,IF(계획인구!S82=급수인구!$F82,계획인구!AH82,0))))</f>
        <v>0</v>
      </c>
      <c r="W82" s="152">
        <f>IF(계획인구!T82="미급수",0,IF(계획인구!T82="마을",0,IF(계획인구!T82="소규모",0,IF(계획인구!T82=급수인구!$F82,계획인구!AI82,0))))</f>
        <v>0</v>
      </c>
      <c r="X82" s="152">
        <f>IF(계획인구!U82="미급수",0,IF(계획인구!U82="마을",0,IF(계획인구!U82="소규모",0,IF(계획인구!U82=급수인구!$F82,계획인구!AJ82,0))))</f>
        <v>0</v>
      </c>
    </row>
    <row r="83" spans="1:24" s="5" customFormat="1" ht="16.350000000000001" customHeight="1">
      <c r="A83" s="308" t="s">
        <v>28</v>
      </c>
      <c r="B83" s="233" t="s">
        <v>76</v>
      </c>
      <c r="C83" s="233" t="s">
        <v>763</v>
      </c>
      <c r="D83" s="234">
        <f>계획인구!J83</f>
        <v>50</v>
      </c>
      <c r="E83" s="234">
        <f>계획인구!K83</f>
        <v>81</v>
      </c>
      <c r="F83" s="235" t="str">
        <f>계획인구!L83</f>
        <v>광역</v>
      </c>
      <c r="G83" s="235" t="str">
        <f>계획인구!M83</f>
        <v>광역</v>
      </c>
      <c r="H83" s="235" t="str">
        <f>계획인구!N83</f>
        <v>아포</v>
      </c>
      <c r="I83" s="237">
        <f>IF(F83="마을",0,IF(F83="소규모",0,계획인구!P83))</f>
        <v>2030</v>
      </c>
      <c r="J83" s="239">
        <f t="shared" si="69"/>
        <v>0</v>
      </c>
      <c r="K83" s="239">
        <f t="shared" si="70"/>
        <v>0</v>
      </c>
      <c r="L83" s="239">
        <f t="shared" si="71"/>
        <v>0</v>
      </c>
      <c r="M83" s="239">
        <f t="shared" si="72"/>
        <v>77</v>
      </c>
      <c r="N83" s="240">
        <f t="shared" si="73"/>
        <v>77</v>
      </c>
      <c r="O83" s="152">
        <f>IF(계획인구!Q83="미급수",0,IF(계획인구!Q83="마을",0,IF(계획인구!Q83="소규모",0,IF(계획인구!Q83=급수인구!$F83,계획인구!AA83,0))))</f>
        <v>0</v>
      </c>
      <c r="P83" s="152">
        <f>IF(계획인구!R83="미급수",0,IF(계획인구!R83="마을",0,IF(계획인구!R83="소규모",0,IF(계획인구!R83=급수인구!$F83,계획인구!AB83,0))))</f>
        <v>0</v>
      </c>
      <c r="Q83" s="152">
        <f>IF(계획인구!S83="미급수",0,IF(계획인구!S83="마을",0,IF(계획인구!S83="소규모",0,IF(계획인구!S83=급수인구!$F83,계획인구!AC83,0))))</f>
        <v>0</v>
      </c>
      <c r="R83" s="152">
        <f>IF(계획인구!T83="미급수",0,IF(계획인구!T83="마을",0,IF(계획인구!T83="소규모",0,IF(계획인구!T83=급수인구!$F83,계획인구!AD83,0))))</f>
        <v>77</v>
      </c>
      <c r="S83" s="152">
        <f>IF(계획인구!U83="미급수",0,IF(계획인구!U83="마을",0,IF(계획인구!U83="소규모",0,IF(계획인구!U83=급수인구!$F83,계획인구!AE83,0))))</f>
        <v>77</v>
      </c>
      <c r="T83" s="152">
        <f>IF(계획인구!Q83="미급수",0,IF(계획인구!Q83="마을",0,IF(계획인구!Q83="소규모",0,IF(계획인구!Q83=급수인구!$F83,계획인구!AF83,0))))</f>
        <v>0</v>
      </c>
      <c r="U83" s="152">
        <f>IF(계획인구!R83="미급수",0,IF(계획인구!R83="마을",0,IF(계획인구!R83="소규모",0,IF(계획인구!R83=급수인구!$F83,계획인구!AG83,0))))</f>
        <v>0</v>
      </c>
      <c r="V83" s="152">
        <f>IF(계획인구!S83="미급수",0,IF(계획인구!S83="마을",0,IF(계획인구!S83="소규모",0,IF(계획인구!S83=급수인구!$F83,계획인구!AH83,0))))</f>
        <v>0</v>
      </c>
      <c r="W83" s="152">
        <f>IF(계획인구!T83="미급수",0,IF(계획인구!T83="마을",0,IF(계획인구!T83="소규모",0,IF(계획인구!T83=급수인구!$F83,계획인구!AI83,0))))</f>
        <v>0</v>
      </c>
      <c r="X83" s="152">
        <f>IF(계획인구!U83="미급수",0,IF(계획인구!U83="마을",0,IF(계획인구!U83="소규모",0,IF(계획인구!U83=급수인구!$F83,계획인구!AJ83,0))))</f>
        <v>0</v>
      </c>
    </row>
    <row r="84" spans="1:24" s="5" customFormat="1" ht="16.350000000000001" customHeight="1">
      <c r="A84" s="309" t="s">
        <v>662</v>
      </c>
      <c r="B84" s="75" t="s">
        <v>77</v>
      </c>
      <c r="C84" s="75" t="s">
        <v>762</v>
      </c>
      <c r="D84" s="56">
        <f>계획인구!J84</f>
        <v>73</v>
      </c>
      <c r="E84" s="56">
        <f>계획인구!K84</f>
        <v>172</v>
      </c>
      <c r="F84" s="63" t="str">
        <f>계획인구!L84</f>
        <v>미급수</v>
      </c>
      <c r="G84" s="63" t="str">
        <f>계획인구!M84</f>
        <v>미급수</v>
      </c>
      <c r="H84" s="63" t="str">
        <f>계획인구!N84</f>
        <v>미급수</v>
      </c>
      <c r="I84" s="64">
        <f>IF(F84="마을",0,IF(F84="소규모",0,계획인구!P84))</f>
        <v>0</v>
      </c>
      <c r="J84" s="147">
        <f t="shared" si="69"/>
        <v>0</v>
      </c>
      <c r="K84" s="147">
        <f t="shared" si="70"/>
        <v>0</v>
      </c>
      <c r="L84" s="147">
        <f t="shared" si="71"/>
        <v>0</v>
      </c>
      <c r="M84" s="147">
        <f t="shared" si="72"/>
        <v>0</v>
      </c>
      <c r="N84" s="148">
        <f t="shared" si="73"/>
        <v>0</v>
      </c>
      <c r="O84" s="152">
        <f>IF(계획인구!Q84="미급수",0,IF(계획인구!Q84="마을",0,IF(계획인구!Q84="소규모",0,IF(계획인구!Q84=급수인구!$F84,계획인구!AA84,0))))</f>
        <v>0</v>
      </c>
      <c r="P84" s="152">
        <f>IF(계획인구!R84="미급수",0,IF(계획인구!R84="마을",0,IF(계획인구!R84="소규모",0,IF(계획인구!R84=급수인구!$F84,계획인구!AB84,0))))</f>
        <v>0</v>
      </c>
      <c r="Q84" s="152">
        <f>IF(계획인구!S84="미급수",0,IF(계획인구!S84="마을",0,IF(계획인구!S84="소규모",0,IF(계획인구!S84=급수인구!$F84,계획인구!AC84,0))))</f>
        <v>0</v>
      </c>
      <c r="R84" s="152">
        <f>IF(계획인구!T84="미급수",0,IF(계획인구!T84="마을",0,IF(계획인구!T84="소규모",0,IF(계획인구!T84=급수인구!$F84,계획인구!AD84,0))))</f>
        <v>0</v>
      </c>
      <c r="S84" s="152">
        <f>IF(계획인구!U84="미급수",0,IF(계획인구!U84="마을",0,IF(계획인구!U84="소규모",0,IF(계획인구!U84=급수인구!$F84,계획인구!AE84,0))))</f>
        <v>0</v>
      </c>
      <c r="T84" s="152">
        <f>IF(계획인구!Q84="미급수",0,IF(계획인구!Q84="마을",0,IF(계획인구!Q84="소규모",0,IF(계획인구!Q84=급수인구!$F84,계획인구!AF84,0))))</f>
        <v>0</v>
      </c>
      <c r="U84" s="152">
        <f>IF(계획인구!R84="미급수",0,IF(계획인구!R84="마을",0,IF(계획인구!R84="소규모",0,IF(계획인구!R84=급수인구!$F84,계획인구!AG84,0))))</f>
        <v>0</v>
      </c>
      <c r="V84" s="152">
        <f>IF(계획인구!S84="미급수",0,IF(계획인구!S84="마을",0,IF(계획인구!S84="소규모",0,IF(계획인구!S84=급수인구!$F84,계획인구!AH84,0))))</f>
        <v>0</v>
      </c>
      <c r="W84" s="152">
        <f>IF(계획인구!T84="미급수",0,IF(계획인구!T84="마을",0,IF(계획인구!T84="소규모",0,IF(계획인구!T84=급수인구!$F84,계획인구!AI84,0))))</f>
        <v>0</v>
      </c>
      <c r="X84" s="152">
        <f>IF(계획인구!U84="미급수",0,IF(계획인구!U84="마을",0,IF(계획인구!U84="소규모",0,IF(계획인구!U84=급수인구!$F84,계획인구!AJ84,0))))</f>
        <v>0</v>
      </c>
    </row>
    <row r="85" spans="1:24" s="5" customFormat="1" ht="16.350000000000001" customHeight="1">
      <c r="A85" s="305" t="s">
        <v>78</v>
      </c>
      <c r="B85" s="243" t="s">
        <v>3</v>
      </c>
      <c r="C85" s="244"/>
      <c r="D85" s="218">
        <f>계획인구!J85</f>
        <v>1466</v>
      </c>
      <c r="E85" s="218">
        <f>계획인구!K85</f>
        <v>3351</v>
      </c>
      <c r="F85" s="218">
        <f>계획인구!L85</f>
        <v>0</v>
      </c>
      <c r="G85" s="218">
        <f>계획인구!M85</f>
        <v>0</v>
      </c>
      <c r="H85" s="218">
        <f>계획인구!N85</f>
        <v>0</v>
      </c>
      <c r="I85" s="218">
        <f>계획인구!P85</f>
        <v>0</v>
      </c>
      <c r="J85" s="218">
        <f t="shared" si="69"/>
        <v>2998</v>
      </c>
      <c r="K85" s="218">
        <f t="shared" si="70"/>
        <v>3047</v>
      </c>
      <c r="L85" s="218">
        <f t="shared" si="71"/>
        <v>3231</v>
      </c>
      <c r="M85" s="218">
        <f t="shared" si="72"/>
        <v>3220</v>
      </c>
      <c r="N85" s="251">
        <f t="shared" si="73"/>
        <v>3196</v>
      </c>
      <c r="O85" s="152">
        <f>SUM(O86:O105)</f>
        <v>2998</v>
      </c>
      <c r="P85" s="135">
        <f t="shared" ref="P85:X85" si="74">SUM(P86:P105)</f>
        <v>2878</v>
      </c>
      <c r="Q85" s="135">
        <f t="shared" si="74"/>
        <v>3062</v>
      </c>
      <c r="R85" s="135">
        <f t="shared" si="74"/>
        <v>3051</v>
      </c>
      <c r="S85" s="135">
        <f t="shared" si="74"/>
        <v>3027</v>
      </c>
      <c r="T85" s="135">
        <f t="shared" si="74"/>
        <v>0</v>
      </c>
      <c r="U85" s="135">
        <f t="shared" si="74"/>
        <v>169</v>
      </c>
      <c r="V85" s="135">
        <f t="shared" si="74"/>
        <v>169</v>
      </c>
      <c r="W85" s="135">
        <f t="shared" si="74"/>
        <v>169</v>
      </c>
      <c r="X85" s="135">
        <f t="shared" si="74"/>
        <v>169</v>
      </c>
    </row>
    <row r="86" spans="1:24" s="5" customFormat="1" ht="16.350000000000001" customHeight="1">
      <c r="A86" s="308" t="s">
        <v>78</v>
      </c>
      <c r="B86" s="233" t="s">
        <v>80</v>
      </c>
      <c r="C86" s="52" t="s">
        <v>760</v>
      </c>
      <c r="D86" s="53">
        <f>계획인구!J86</f>
        <v>34</v>
      </c>
      <c r="E86" s="53">
        <f>계획인구!K86</f>
        <v>51</v>
      </c>
      <c r="F86" s="54" t="str">
        <f>계획인구!L86</f>
        <v>지방</v>
      </c>
      <c r="G86" s="54" t="str">
        <f>계획인구!M86</f>
        <v>김천</v>
      </c>
      <c r="H86" s="54" t="str">
        <f>계획인구!N86</f>
        <v>동부</v>
      </c>
      <c r="I86" s="55">
        <f>IF(F86="마을",0,IF(F86="소규모",0,계획인구!P86))</f>
        <v>2015</v>
      </c>
      <c r="J86" s="135">
        <f t="shared" si="69"/>
        <v>51</v>
      </c>
      <c r="K86" s="135">
        <f t="shared" si="70"/>
        <v>49</v>
      </c>
      <c r="L86" s="135">
        <f t="shared" si="71"/>
        <v>49</v>
      </c>
      <c r="M86" s="135">
        <f t="shared" si="72"/>
        <v>49</v>
      </c>
      <c r="N86" s="136">
        <f t="shared" si="73"/>
        <v>48</v>
      </c>
      <c r="O86" s="152">
        <f>IF(계획인구!Q86="미급수",0,IF(계획인구!Q86="마을",0,IF(계획인구!Q86="소규모",0,IF(계획인구!Q86=급수인구!$F86,계획인구!AA86,0))))</f>
        <v>51</v>
      </c>
      <c r="P86" s="152">
        <f>IF(계획인구!R86="미급수",0,IF(계획인구!R86="마을",0,IF(계획인구!R86="소규모",0,IF(계획인구!R86=급수인구!$F86,계획인구!AB86,0))))</f>
        <v>49</v>
      </c>
      <c r="Q86" s="152">
        <f>IF(계획인구!S86="미급수",0,IF(계획인구!S86="마을",0,IF(계획인구!S86="소규모",0,IF(계획인구!S86=급수인구!$F86,계획인구!AC86,0))))</f>
        <v>49</v>
      </c>
      <c r="R86" s="152">
        <f>IF(계획인구!T86="미급수",0,IF(계획인구!T86="마을",0,IF(계획인구!T86="소규모",0,IF(계획인구!T86=급수인구!$F86,계획인구!AD86,0))))</f>
        <v>49</v>
      </c>
      <c r="S86" s="152">
        <f>IF(계획인구!U86="미급수",0,IF(계획인구!U86="마을",0,IF(계획인구!U86="소규모",0,IF(계획인구!U86=급수인구!$F86,계획인구!AE86,0))))</f>
        <v>48</v>
      </c>
      <c r="T86" s="152">
        <f>IF(계획인구!Q86="미급수",0,IF(계획인구!Q86="마을",0,IF(계획인구!Q86="소규모",0,IF(계획인구!Q86=급수인구!$F86,계획인구!AF86,0))))</f>
        <v>0</v>
      </c>
      <c r="U86" s="152">
        <f>IF(계획인구!R86="미급수",0,IF(계획인구!R86="마을",0,IF(계획인구!R86="소규모",0,IF(계획인구!R86=급수인구!$F86,계획인구!AG86,0))))</f>
        <v>0</v>
      </c>
      <c r="V86" s="152">
        <f>IF(계획인구!S86="미급수",0,IF(계획인구!S86="마을",0,IF(계획인구!S86="소규모",0,IF(계획인구!S86=급수인구!$F86,계획인구!AH86,0))))</f>
        <v>0</v>
      </c>
      <c r="W86" s="152">
        <f>IF(계획인구!T86="미급수",0,IF(계획인구!T86="마을",0,IF(계획인구!T86="소규모",0,IF(계획인구!T86=급수인구!$F86,계획인구!AI86,0))))</f>
        <v>0</v>
      </c>
      <c r="X86" s="152">
        <f>IF(계획인구!U86="미급수",0,IF(계획인구!U86="마을",0,IF(계획인구!U86="소규모",0,IF(계획인구!U86=급수인구!$F86,계획인구!AJ86,0))))</f>
        <v>0</v>
      </c>
    </row>
    <row r="87" spans="1:24" s="5" customFormat="1" ht="16.350000000000001" customHeight="1">
      <c r="A87" s="308" t="s">
        <v>78</v>
      </c>
      <c r="B87" s="312"/>
      <c r="C87" s="52" t="s">
        <v>81</v>
      </c>
      <c r="D87" s="53">
        <f>계획인구!J87</f>
        <v>185</v>
      </c>
      <c r="E87" s="53">
        <f>계획인구!K87</f>
        <v>424</v>
      </c>
      <c r="F87" s="54" t="str">
        <f>계획인구!L87</f>
        <v>지방</v>
      </c>
      <c r="G87" s="54" t="str">
        <f>계획인구!M87</f>
        <v>김천</v>
      </c>
      <c r="H87" s="54" t="str">
        <f>계획인구!N87</f>
        <v>동부</v>
      </c>
      <c r="I87" s="55">
        <f>IF(F87="마을",0,IF(F87="소규모",0,계획인구!P87))</f>
        <v>2015</v>
      </c>
      <c r="J87" s="135">
        <f t="shared" ref="J87:J105" si="75">O87+T87</f>
        <v>424</v>
      </c>
      <c r="K87" s="135">
        <f t="shared" ref="K87:K105" si="76">P87+U87</f>
        <v>407</v>
      </c>
      <c r="L87" s="135">
        <f t="shared" ref="L87:L105" si="77">Q87+V87</f>
        <v>406</v>
      </c>
      <c r="M87" s="135">
        <f t="shared" ref="M87:M105" si="78">R87+W87</f>
        <v>404</v>
      </c>
      <c r="N87" s="136">
        <f t="shared" ref="N87:N105" si="79">S87+X87</f>
        <v>401</v>
      </c>
      <c r="O87" s="152">
        <f>IF(계획인구!Q87="미급수",0,IF(계획인구!Q87="마을",0,IF(계획인구!Q87="소규모",0,IF(계획인구!Q87=급수인구!$F87,계획인구!AA87,0))))</f>
        <v>424</v>
      </c>
      <c r="P87" s="152">
        <f>IF(계획인구!R87="미급수",0,IF(계획인구!R87="마을",0,IF(계획인구!R87="소규모",0,IF(계획인구!R87=급수인구!$F87,계획인구!AB87,0))))</f>
        <v>407</v>
      </c>
      <c r="Q87" s="152">
        <f>IF(계획인구!S87="미급수",0,IF(계획인구!S87="마을",0,IF(계획인구!S87="소규모",0,IF(계획인구!S87=급수인구!$F87,계획인구!AC87,0))))</f>
        <v>406</v>
      </c>
      <c r="R87" s="152">
        <f>IF(계획인구!T87="미급수",0,IF(계획인구!T87="마을",0,IF(계획인구!T87="소규모",0,IF(계획인구!T87=급수인구!$F87,계획인구!AD87,0))))</f>
        <v>404</v>
      </c>
      <c r="S87" s="152">
        <f>IF(계획인구!U87="미급수",0,IF(계획인구!U87="마을",0,IF(계획인구!U87="소규모",0,IF(계획인구!U87=급수인구!$F87,계획인구!AE87,0))))</f>
        <v>401</v>
      </c>
      <c r="T87" s="152">
        <f>IF(계획인구!Q87="미급수",0,IF(계획인구!Q87="마을",0,IF(계획인구!Q87="소규모",0,IF(계획인구!Q87=급수인구!$F87,계획인구!AF87,0))))</f>
        <v>0</v>
      </c>
      <c r="U87" s="152">
        <f>IF(계획인구!R87="미급수",0,IF(계획인구!R87="마을",0,IF(계획인구!R87="소규모",0,IF(계획인구!R87=급수인구!$F87,계획인구!AG87,0))))</f>
        <v>0</v>
      </c>
      <c r="V87" s="152">
        <f>IF(계획인구!S87="미급수",0,IF(계획인구!S87="마을",0,IF(계획인구!S87="소규모",0,IF(계획인구!S87=급수인구!$F87,계획인구!AH87,0))))</f>
        <v>0</v>
      </c>
      <c r="W87" s="152">
        <f>IF(계획인구!T87="미급수",0,IF(계획인구!T87="마을",0,IF(계획인구!T87="소규모",0,IF(계획인구!T87=급수인구!$F87,계획인구!AI87,0))))</f>
        <v>0</v>
      </c>
      <c r="X87" s="152">
        <f>IF(계획인구!U87="미급수",0,IF(계획인구!U87="마을",0,IF(계획인구!U87="소규모",0,IF(계획인구!U87=급수인구!$F87,계획인구!AJ87,0))))</f>
        <v>0</v>
      </c>
    </row>
    <row r="88" spans="1:24" s="7" customFormat="1" ht="16.350000000000001" customHeight="1">
      <c r="A88" s="308" t="s">
        <v>78</v>
      </c>
      <c r="B88" s="233" t="s">
        <v>82</v>
      </c>
      <c r="C88" s="52" t="s">
        <v>83</v>
      </c>
      <c r="D88" s="53">
        <f>계획인구!J88</f>
        <v>20</v>
      </c>
      <c r="E88" s="53">
        <f>계획인구!K88</f>
        <v>42</v>
      </c>
      <c r="F88" s="54" t="str">
        <f>계획인구!L88</f>
        <v>지방</v>
      </c>
      <c r="G88" s="54" t="str">
        <f>계획인구!M88</f>
        <v>김천</v>
      </c>
      <c r="H88" s="54" t="str">
        <f>계획인구!N88</f>
        <v>동부</v>
      </c>
      <c r="I88" s="55">
        <f>IF(F88="마을",0,IF(F88="소규모",0,계획인구!P88))</f>
        <v>2015</v>
      </c>
      <c r="J88" s="135">
        <f t="shared" si="75"/>
        <v>42</v>
      </c>
      <c r="K88" s="135">
        <f t="shared" si="76"/>
        <v>40</v>
      </c>
      <c r="L88" s="135">
        <f t="shared" si="77"/>
        <v>40</v>
      </c>
      <c r="M88" s="135">
        <f t="shared" si="78"/>
        <v>40</v>
      </c>
      <c r="N88" s="136">
        <f t="shared" si="79"/>
        <v>40</v>
      </c>
      <c r="O88" s="152">
        <f>IF(계획인구!Q88="미급수",0,IF(계획인구!Q88="마을",0,IF(계획인구!Q88="소규모",0,IF(계획인구!Q88=급수인구!$F88,계획인구!AA88,0))))</f>
        <v>42</v>
      </c>
      <c r="P88" s="152">
        <f>IF(계획인구!R88="미급수",0,IF(계획인구!R88="마을",0,IF(계획인구!R88="소규모",0,IF(계획인구!R88=급수인구!$F88,계획인구!AB88,0))))</f>
        <v>40</v>
      </c>
      <c r="Q88" s="152">
        <f>IF(계획인구!S88="미급수",0,IF(계획인구!S88="마을",0,IF(계획인구!S88="소규모",0,IF(계획인구!S88=급수인구!$F88,계획인구!AC88,0))))</f>
        <v>40</v>
      </c>
      <c r="R88" s="152">
        <f>IF(계획인구!T88="미급수",0,IF(계획인구!T88="마을",0,IF(계획인구!T88="소규모",0,IF(계획인구!T88=급수인구!$F88,계획인구!AD88,0))))</f>
        <v>40</v>
      </c>
      <c r="S88" s="152">
        <f>IF(계획인구!U88="미급수",0,IF(계획인구!U88="마을",0,IF(계획인구!U88="소규모",0,IF(계획인구!U88=급수인구!$F88,계획인구!AE88,0))))</f>
        <v>40</v>
      </c>
      <c r="T88" s="152">
        <f>IF(계획인구!Q88="미급수",0,IF(계획인구!Q88="마을",0,IF(계획인구!Q88="소규모",0,IF(계획인구!Q88=급수인구!$F88,계획인구!AF88,0))))</f>
        <v>0</v>
      </c>
      <c r="U88" s="152">
        <f>IF(계획인구!R88="미급수",0,IF(계획인구!R88="마을",0,IF(계획인구!R88="소규모",0,IF(계획인구!R88=급수인구!$F88,계획인구!AG88,0))))</f>
        <v>0</v>
      </c>
      <c r="V88" s="152">
        <f>IF(계획인구!S88="미급수",0,IF(계획인구!S88="마을",0,IF(계획인구!S88="소규모",0,IF(계획인구!S88=급수인구!$F88,계획인구!AH88,0))))</f>
        <v>0</v>
      </c>
      <c r="W88" s="152">
        <f>IF(계획인구!T88="미급수",0,IF(계획인구!T88="마을",0,IF(계획인구!T88="소규모",0,IF(계획인구!T88=급수인구!$F88,계획인구!AI88,0))))</f>
        <v>0</v>
      </c>
      <c r="X88" s="152">
        <f>IF(계획인구!U88="미급수",0,IF(계획인구!U88="마을",0,IF(계획인구!U88="소규모",0,IF(계획인구!U88=급수인구!$F88,계획인구!AJ88,0))))</f>
        <v>0</v>
      </c>
    </row>
    <row r="89" spans="1:24" s="6" customFormat="1" ht="16.350000000000001" customHeight="1">
      <c r="A89" s="308" t="s">
        <v>78</v>
      </c>
      <c r="B89" s="330"/>
      <c r="C89" s="52" t="s">
        <v>37</v>
      </c>
      <c r="D89" s="53">
        <f>계획인구!J89</f>
        <v>165</v>
      </c>
      <c r="E89" s="53">
        <f>계획인구!K89</f>
        <v>475</v>
      </c>
      <c r="F89" s="54" t="str">
        <f>계획인구!L89</f>
        <v>지방</v>
      </c>
      <c r="G89" s="54" t="str">
        <f>계획인구!M89</f>
        <v>김천</v>
      </c>
      <c r="H89" s="54" t="str">
        <f>계획인구!N89</f>
        <v>동부</v>
      </c>
      <c r="I89" s="55">
        <f>IF(F89="마을",0,IF(F89="소규모",0,계획인구!P89))</f>
        <v>2015</v>
      </c>
      <c r="J89" s="135">
        <f t="shared" si="75"/>
        <v>475</v>
      </c>
      <c r="K89" s="135">
        <f t="shared" si="76"/>
        <v>456</v>
      </c>
      <c r="L89" s="135">
        <f t="shared" si="77"/>
        <v>454</v>
      </c>
      <c r="M89" s="135">
        <f t="shared" si="78"/>
        <v>453</v>
      </c>
      <c r="N89" s="136">
        <f t="shared" si="79"/>
        <v>449</v>
      </c>
      <c r="O89" s="152">
        <f>IF(계획인구!Q89="미급수",0,IF(계획인구!Q89="마을",0,IF(계획인구!Q89="소규모",0,IF(계획인구!Q89=급수인구!$F89,계획인구!AA89,0))))</f>
        <v>475</v>
      </c>
      <c r="P89" s="152">
        <f>IF(계획인구!R89="미급수",0,IF(계획인구!R89="마을",0,IF(계획인구!R89="소규모",0,IF(계획인구!R89=급수인구!$F89,계획인구!AB89,0))))</f>
        <v>456</v>
      </c>
      <c r="Q89" s="152">
        <f>IF(계획인구!S89="미급수",0,IF(계획인구!S89="마을",0,IF(계획인구!S89="소규모",0,IF(계획인구!S89=급수인구!$F89,계획인구!AC89,0))))</f>
        <v>454</v>
      </c>
      <c r="R89" s="152">
        <f>IF(계획인구!T89="미급수",0,IF(계획인구!T89="마을",0,IF(계획인구!T89="소규모",0,IF(계획인구!T89=급수인구!$F89,계획인구!AD89,0))))</f>
        <v>453</v>
      </c>
      <c r="S89" s="152">
        <f>IF(계획인구!U89="미급수",0,IF(계획인구!U89="마을",0,IF(계획인구!U89="소규모",0,IF(계획인구!U89=급수인구!$F89,계획인구!AE89,0))))</f>
        <v>449</v>
      </c>
      <c r="T89" s="152">
        <f>IF(계획인구!Q89="미급수",0,IF(계획인구!Q89="마을",0,IF(계획인구!Q89="소규모",0,IF(계획인구!Q89=급수인구!$F89,계획인구!AF89,0))))</f>
        <v>0</v>
      </c>
      <c r="U89" s="152">
        <f>IF(계획인구!R89="미급수",0,IF(계획인구!R89="마을",0,IF(계획인구!R89="소규모",0,IF(계획인구!R89=급수인구!$F89,계획인구!AG89,0))))</f>
        <v>0</v>
      </c>
      <c r="V89" s="152">
        <f>IF(계획인구!S89="미급수",0,IF(계획인구!S89="마을",0,IF(계획인구!S89="소규모",0,IF(계획인구!S89=급수인구!$F89,계획인구!AH89,0))))</f>
        <v>0</v>
      </c>
      <c r="W89" s="152">
        <f>IF(계획인구!T89="미급수",0,IF(계획인구!T89="마을",0,IF(계획인구!T89="소규모",0,IF(계획인구!T89=급수인구!$F89,계획인구!AI89,0))))</f>
        <v>0</v>
      </c>
      <c r="X89" s="152">
        <f>IF(계획인구!U89="미급수",0,IF(계획인구!U89="마을",0,IF(계획인구!U89="소규모",0,IF(계획인구!U89=급수인구!$F89,계획인구!AJ89,0))))</f>
        <v>0</v>
      </c>
    </row>
    <row r="90" spans="1:24" s="5" customFormat="1" ht="16.350000000000001" customHeight="1">
      <c r="A90" s="308" t="s">
        <v>78</v>
      </c>
      <c r="B90" s="312"/>
      <c r="C90" s="52" t="s">
        <v>84</v>
      </c>
      <c r="D90" s="53">
        <f>계획인구!J90</f>
        <v>19</v>
      </c>
      <c r="E90" s="53">
        <f>계획인구!K90</f>
        <v>35</v>
      </c>
      <c r="F90" s="54" t="str">
        <f>계획인구!L90</f>
        <v>지방</v>
      </c>
      <c r="G90" s="54" t="str">
        <f>계획인구!M90</f>
        <v>김천</v>
      </c>
      <c r="H90" s="54" t="str">
        <f>계획인구!N90</f>
        <v>동부</v>
      </c>
      <c r="I90" s="55">
        <f>IF(F90="마을",0,IF(F90="소규모",0,계획인구!P90))</f>
        <v>2015</v>
      </c>
      <c r="J90" s="135">
        <f t="shared" si="75"/>
        <v>35</v>
      </c>
      <c r="K90" s="135">
        <f t="shared" si="76"/>
        <v>34</v>
      </c>
      <c r="L90" s="135">
        <f t="shared" si="77"/>
        <v>33</v>
      </c>
      <c r="M90" s="135">
        <f t="shared" si="78"/>
        <v>33</v>
      </c>
      <c r="N90" s="136">
        <f t="shared" si="79"/>
        <v>33</v>
      </c>
      <c r="O90" s="152">
        <f>IF(계획인구!Q90="미급수",0,IF(계획인구!Q90="마을",0,IF(계획인구!Q90="소규모",0,IF(계획인구!Q90=급수인구!$F90,계획인구!AA90,0))))</f>
        <v>35</v>
      </c>
      <c r="P90" s="152">
        <f>IF(계획인구!R90="미급수",0,IF(계획인구!R90="마을",0,IF(계획인구!R90="소규모",0,IF(계획인구!R90=급수인구!$F90,계획인구!AB90,0))))</f>
        <v>34</v>
      </c>
      <c r="Q90" s="152">
        <f>IF(계획인구!S90="미급수",0,IF(계획인구!S90="마을",0,IF(계획인구!S90="소규모",0,IF(계획인구!S90=급수인구!$F90,계획인구!AC90,0))))</f>
        <v>33</v>
      </c>
      <c r="R90" s="152">
        <f>IF(계획인구!T90="미급수",0,IF(계획인구!T90="마을",0,IF(계획인구!T90="소규모",0,IF(계획인구!T90=급수인구!$F90,계획인구!AD90,0))))</f>
        <v>33</v>
      </c>
      <c r="S90" s="152">
        <f>IF(계획인구!U90="미급수",0,IF(계획인구!U90="마을",0,IF(계획인구!U90="소규모",0,IF(계획인구!U90=급수인구!$F90,계획인구!AE90,0))))</f>
        <v>33</v>
      </c>
      <c r="T90" s="152">
        <f>IF(계획인구!Q90="미급수",0,IF(계획인구!Q90="마을",0,IF(계획인구!Q90="소규모",0,IF(계획인구!Q90=급수인구!$F90,계획인구!AF90,0))))</f>
        <v>0</v>
      </c>
      <c r="U90" s="152">
        <f>IF(계획인구!R90="미급수",0,IF(계획인구!R90="마을",0,IF(계획인구!R90="소규모",0,IF(계획인구!R90=급수인구!$F90,계획인구!AG90,0))))</f>
        <v>0</v>
      </c>
      <c r="V90" s="152">
        <f>IF(계획인구!S90="미급수",0,IF(계획인구!S90="마을",0,IF(계획인구!S90="소규모",0,IF(계획인구!S90=급수인구!$F90,계획인구!AH90,0))))</f>
        <v>0</v>
      </c>
      <c r="W90" s="152">
        <f>IF(계획인구!T90="미급수",0,IF(계획인구!T90="마을",0,IF(계획인구!T90="소규모",0,IF(계획인구!T90=급수인구!$F90,계획인구!AI90,0))))</f>
        <v>0</v>
      </c>
      <c r="X90" s="152">
        <f>IF(계획인구!U90="미급수",0,IF(계획인구!U90="마을",0,IF(계획인구!U90="소규모",0,IF(계획인구!U90=급수인구!$F90,계획인구!AJ90,0))))</f>
        <v>0</v>
      </c>
    </row>
    <row r="91" spans="1:24" s="5" customFormat="1" ht="16.350000000000001" customHeight="1">
      <c r="A91" s="308" t="s">
        <v>78</v>
      </c>
      <c r="B91" s="52" t="s">
        <v>85</v>
      </c>
      <c r="C91" s="52" t="s">
        <v>86</v>
      </c>
      <c r="D91" s="53">
        <f>계획인구!J91</f>
        <v>239</v>
      </c>
      <c r="E91" s="53">
        <f>계획인구!K91</f>
        <v>483</v>
      </c>
      <c r="F91" s="54" t="str">
        <f>계획인구!L91</f>
        <v>지방</v>
      </c>
      <c r="G91" s="54" t="str">
        <f>계획인구!M91</f>
        <v>김천</v>
      </c>
      <c r="H91" s="54" t="str">
        <f>계획인구!N91</f>
        <v>동부</v>
      </c>
      <c r="I91" s="55">
        <f>IF(F91="마을",0,IF(F91="소규모",0,계획인구!P91))</f>
        <v>2015</v>
      </c>
      <c r="J91" s="135">
        <f t="shared" si="75"/>
        <v>483</v>
      </c>
      <c r="K91" s="135">
        <f t="shared" si="76"/>
        <v>464</v>
      </c>
      <c r="L91" s="135">
        <f t="shared" si="77"/>
        <v>462</v>
      </c>
      <c r="M91" s="135">
        <f t="shared" si="78"/>
        <v>460</v>
      </c>
      <c r="N91" s="136">
        <f t="shared" si="79"/>
        <v>457</v>
      </c>
      <c r="O91" s="152">
        <f>IF(계획인구!Q91="미급수",0,IF(계획인구!Q91="마을",0,IF(계획인구!Q91="소규모",0,IF(계획인구!Q91=급수인구!$F91,계획인구!AA91,0))))</f>
        <v>483</v>
      </c>
      <c r="P91" s="152">
        <f>IF(계획인구!R91="미급수",0,IF(계획인구!R91="마을",0,IF(계획인구!R91="소규모",0,IF(계획인구!R91=급수인구!$F91,계획인구!AB91,0))))</f>
        <v>464</v>
      </c>
      <c r="Q91" s="152">
        <f>IF(계획인구!S91="미급수",0,IF(계획인구!S91="마을",0,IF(계획인구!S91="소규모",0,IF(계획인구!S91=급수인구!$F91,계획인구!AC91,0))))</f>
        <v>462</v>
      </c>
      <c r="R91" s="152">
        <f>IF(계획인구!T91="미급수",0,IF(계획인구!T91="마을",0,IF(계획인구!T91="소규모",0,IF(계획인구!T91=급수인구!$F91,계획인구!AD91,0))))</f>
        <v>460</v>
      </c>
      <c r="S91" s="152">
        <f>IF(계획인구!U91="미급수",0,IF(계획인구!U91="마을",0,IF(계획인구!U91="소규모",0,IF(계획인구!U91=급수인구!$F91,계획인구!AE91,0))))</f>
        <v>457</v>
      </c>
      <c r="T91" s="152">
        <f>IF(계획인구!Q91="미급수",0,IF(계획인구!Q91="마을",0,IF(계획인구!Q91="소규모",0,IF(계획인구!Q91=급수인구!$F91,계획인구!AF91,0))))</f>
        <v>0</v>
      </c>
      <c r="U91" s="152">
        <f>IF(계획인구!R91="미급수",0,IF(계획인구!R91="마을",0,IF(계획인구!R91="소규모",0,IF(계획인구!R91=급수인구!$F91,계획인구!AG91,0))))</f>
        <v>0</v>
      </c>
      <c r="V91" s="152">
        <f>IF(계획인구!S91="미급수",0,IF(계획인구!S91="마을",0,IF(계획인구!S91="소규모",0,IF(계획인구!S91=급수인구!$F91,계획인구!AH91,0))))</f>
        <v>0</v>
      </c>
      <c r="W91" s="152">
        <f>IF(계획인구!T91="미급수",0,IF(계획인구!T91="마을",0,IF(계획인구!T91="소규모",0,IF(계획인구!T91=급수인구!$F91,계획인구!AI91,0))))</f>
        <v>0</v>
      </c>
      <c r="X91" s="152">
        <f>IF(계획인구!U91="미급수",0,IF(계획인구!U91="마을",0,IF(계획인구!U91="소규모",0,IF(계획인구!U91=급수인구!$F91,계획인구!AJ91,0))))</f>
        <v>0</v>
      </c>
    </row>
    <row r="92" spans="1:24" s="5" customFormat="1" ht="16.350000000000001" customHeight="1">
      <c r="A92" s="308" t="s">
        <v>78</v>
      </c>
      <c r="B92" s="52" t="s">
        <v>87</v>
      </c>
      <c r="C92" s="52" t="s">
        <v>88</v>
      </c>
      <c r="D92" s="53">
        <f>계획인구!J92</f>
        <v>70</v>
      </c>
      <c r="E92" s="53">
        <f>계획인구!K92</f>
        <v>174</v>
      </c>
      <c r="F92" s="54" t="str">
        <f>계획인구!L92</f>
        <v>지방</v>
      </c>
      <c r="G92" s="54" t="str">
        <f>계획인구!M92</f>
        <v>김천</v>
      </c>
      <c r="H92" s="54" t="str">
        <f>계획인구!N92</f>
        <v>동부</v>
      </c>
      <c r="I92" s="55">
        <f>IF(F92="마을",0,IF(F92="소규모",0,계획인구!P92))</f>
        <v>2015</v>
      </c>
      <c r="J92" s="135">
        <f t="shared" si="75"/>
        <v>174</v>
      </c>
      <c r="K92" s="135">
        <f t="shared" si="76"/>
        <v>167</v>
      </c>
      <c r="L92" s="135">
        <f t="shared" si="77"/>
        <v>166</v>
      </c>
      <c r="M92" s="135">
        <f t="shared" si="78"/>
        <v>166</v>
      </c>
      <c r="N92" s="136">
        <f t="shared" si="79"/>
        <v>164</v>
      </c>
      <c r="O92" s="152">
        <f>IF(계획인구!Q92="미급수",0,IF(계획인구!Q92="마을",0,IF(계획인구!Q92="소규모",0,IF(계획인구!Q92=급수인구!$F92,계획인구!AA92,0))))</f>
        <v>174</v>
      </c>
      <c r="P92" s="152">
        <f>IF(계획인구!R92="미급수",0,IF(계획인구!R92="마을",0,IF(계획인구!R92="소규모",0,IF(계획인구!R92=급수인구!$F92,계획인구!AB92,0))))</f>
        <v>167</v>
      </c>
      <c r="Q92" s="152">
        <f>IF(계획인구!S92="미급수",0,IF(계획인구!S92="마을",0,IF(계획인구!S92="소규모",0,IF(계획인구!S92=급수인구!$F92,계획인구!AC92,0))))</f>
        <v>166</v>
      </c>
      <c r="R92" s="152">
        <f>IF(계획인구!T92="미급수",0,IF(계획인구!T92="마을",0,IF(계획인구!T92="소규모",0,IF(계획인구!T92=급수인구!$F92,계획인구!AD92,0))))</f>
        <v>166</v>
      </c>
      <c r="S92" s="152">
        <f>IF(계획인구!U92="미급수",0,IF(계획인구!U92="마을",0,IF(계획인구!U92="소규모",0,IF(계획인구!U92=급수인구!$F92,계획인구!AE92,0))))</f>
        <v>164</v>
      </c>
      <c r="T92" s="152">
        <f>IF(계획인구!Q92="미급수",0,IF(계획인구!Q92="마을",0,IF(계획인구!Q92="소규모",0,IF(계획인구!Q92=급수인구!$F92,계획인구!AF92,0))))</f>
        <v>0</v>
      </c>
      <c r="U92" s="152">
        <f>IF(계획인구!R92="미급수",0,IF(계획인구!R92="마을",0,IF(계획인구!R92="소규모",0,IF(계획인구!R92=급수인구!$F92,계획인구!AG92,0))))</f>
        <v>0</v>
      </c>
      <c r="V92" s="152">
        <f>IF(계획인구!S92="미급수",0,IF(계획인구!S92="마을",0,IF(계획인구!S92="소규모",0,IF(계획인구!S92=급수인구!$F92,계획인구!AH92,0))))</f>
        <v>0</v>
      </c>
      <c r="W92" s="152">
        <f>IF(계획인구!T92="미급수",0,IF(계획인구!T92="마을",0,IF(계획인구!T92="소규모",0,IF(계획인구!T92=급수인구!$F92,계획인구!AI92,0))))</f>
        <v>0</v>
      </c>
      <c r="X92" s="152">
        <f>IF(계획인구!U92="미급수",0,IF(계획인구!U92="마을",0,IF(계획인구!U92="소규모",0,IF(계획인구!U92=급수인구!$F92,계획인구!AJ92,0))))</f>
        <v>0</v>
      </c>
    </row>
    <row r="93" spans="1:24" s="5" customFormat="1" ht="16.350000000000001" customHeight="1">
      <c r="A93" s="308" t="s">
        <v>78</v>
      </c>
      <c r="B93" s="52" t="s">
        <v>89</v>
      </c>
      <c r="C93" s="52" t="s">
        <v>90</v>
      </c>
      <c r="D93" s="53">
        <f>계획인구!J93</f>
        <v>65</v>
      </c>
      <c r="E93" s="53">
        <f>계획인구!K93</f>
        <v>144</v>
      </c>
      <c r="F93" s="54" t="str">
        <f>계획인구!L93</f>
        <v>지방</v>
      </c>
      <c r="G93" s="54" t="str">
        <f>계획인구!M93</f>
        <v>김천</v>
      </c>
      <c r="H93" s="54" t="str">
        <f>계획인구!N93</f>
        <v>동부</v>
      </c>
      <c r="I93" s="55">
        <f>IF(F93="마을",0,IF(F93="소규모",0,계획인구!P93))</f>
        <v>2015</v>
      </c>
      <c r="J93" s="135">
        <f t="shared" si="75"/>
        <v>144</v>
      </c>
      <c r="K93" s="135">
        <f t="shared" si="76"/>
        <v>138</v>
      </c>
      <c r="L93" s="135">
        <f t="shared" si="77"/>
        <v>138</v>
      </c>
      <c r="M93" s="135">
        <f t="shared" si="78"/>
        <v>137</v>
      </c>
      <c r="N93" s="136">
        <f t="shared" si="79"/>
        <v>136</v>
      </c>
      <c r="O93" s="152">
        <f>IF(계획인구!Q93="미급수",0,IF(계획인구!Q93="마을",0,IF(계획인구!Q93="소규모",0,IF(계획인구!Q93=급수인구!$F93,계획인구!AA93,0))))</f>
        <v>144</v>
      </c>
      <c r="P93" s="152">
        <f>IF(계획인구!R93="미급수",0,IF(계획인구!R93="마을",0,IF(계획인구!R93="소규모",0,IF(계획인구!R93=급수인구!$F93,계획인구!AB93,0))))</f>
        <v>138</v>
      </c>
      <c r="Q93" s="152">
        <f>IF(계획인구!S93="미급수",0,IF(계획인구!S93="마을",0,IF(계획인구!S93="소규모",0,IF(계획인구!S93=급수인구!$F93,계획인구!AC93,0))))</f>
        <v>138</v>
      </c>
      <c r="R93" s="152">
        <f>IF(계획인구!T93="미급수",0,IF(계획인구!T93="마을",0,IF(계획인구!T93="소규모",0,IF(계획인구!T93=급수인구!$F93,계획인구!AD93,0))))</f>
        <v>137</v>
      </c>
      <c r="S93" s="152">
        <f>IF(계획인구!U93="미급수",0,IF(계획인구!U93="마을",0,IF(계획인구!U93="소규모",0,IF(계획인구!U93=급수인구!$F93,계획인구!AE93,0))))</f>
        <v>136</v>
      </c>
      <c r="T93" s="152">
        <f>IF(계획인구!Q93="미급수",0,IF(계획인구!Q93="마을",0,IF(계획인구!Q93="소규모",0,IF(계획인구!Q93=급수인구!$F93,계획인구!AF93,0))))</f>
        <v>0</v>
      </c>
      <c r="U93" s="152">
        <f>IF(계획인구!R93="미급수",0,IF(계획인구!R93="마을",0,IF(계획인구!R93="소규모",0,IF(계획인구!R93=급수인구!$F93,계획인구!AG93,0))))</f>
        <v>0</v>
      </c>
      <c r="V93" s="152">
        <f>IF(계획인구!S93="미급수",0,IF(계획인구!S93="마을",0,IF(계획인구!S93="소규모",0,IF(계획인구!S93=급수인구!$F93,계획인구!AH93,0))))</f>
        <v>0</v>
      </c>
      <c r="W93" s="152">
        <f>IF(계획인구!T93="미급수",0,IF(계획인구!T93="마을",0,IF(계획인구!T93="소규모",0,IF(계획인구!T93=급수인구!$F93,계획인구!AI93,0))))</f>
        <v>0</v>
      </c>
      <c r="X93" s="152">
        <f>IF(계획인구!U93="미급수",0,IF(계획인구!U93="마을",0,IF(계획인구!U93="소규모",0,IF(계획인구!U93=급수인구!$F93,계획인구!AJ93,0))))</f>
        <v>0</v>
      </c>
    </row>
    <row r="94" spans="1:24" s="5" customFormat="1" ht="16.350000000000001" customHeight="1">
      <c r="A94" s="308" t="s">
        <v>78</v>
      </c>
      <c r="B94" s="52" t="s">
        <v>91</v>
      </c>
      <c r="C94" s="52" t="s">
        <v>625</v>
      </c>
      <c r="D94" s="53">
        <f>계획인구!J94</f>
        <v>49</v>
      </c>
      <c r="E94" s="53">
        <f>계획인구!K94</f>
        <v>115</v>
      </c>
      <c r="F94" s="54" t="str">
        <f>계획인구!L94</f>
        <v>지방</v>
      </c>
      <c r="G94" s="54" t="str">
        <f>계획인구!M94</f>
        <v>김천</v>
      </c>
      <c r="H94" s="54" t="str">
        <f>계획인구!N94</f>
        <v>동부</v>
      </c>
      <c r="I94" s="55">
        <f>IF(F94="마을",0,IF(F94="소규모",0,계획인구!P94))</f>
        <v>2015</v>
      </c>
      <c r="J94" s="135">
        <f t="shared" si="75"/>
        <v>115</v>
      </c>
      <c r="K94" s="135">
        <f t="shared" si="76"/>
        <v>110</v>
      </c>
      <c r="L94" s="135">
        <f t="shared" si="77"/>
        <v>110</v>
      </c>
      <c r="M94" s="135">
        <f t="shared" si="78"/>
        <v>110</v>
      </c>
      <c r="N94" s="136">
        <f t="shared" si="79"/>
        <v>109</v>
      </c>
      <c r="O94" s="152">
        <f>IF(계획인구!Q94="미급수",0,IF(계획인구!Q94="마을",0,IF(계획인구!Q94="소규모",0,IF(계획인구!Q94=급수인구!$F94,계획인구!AA94,0))))</f>
        <v>115</v>
      </c>
      <c r="P94" s="152">
        <f>IF(계획인구!R94="미급수",0,IF(계획인구!R94="마을",0,IF(계획인구!R94="소규모",0,IF(계획인구!R94=급수인구!$F94,계획인구!AB94,0))))</f>
        <v>110</v>
      </c>
      <c r="Q94" s="152">
        <f>IF(계획인구!S94="미급수",0,IF(계획인구!S94="마을",0,IF(계획인구!S94="소규모",0,IF(계획인구!S94=급수인구!$F94,계획인구!AC94,0))))</f>
        <v>110</v>
      </c>
      <c r="R94" s="152">
        <f>IF(계획인구!T94="미급수",0,IF(계획인구!T94="마을",0,IF(계획인구!T94="소규모",0,IF(계획인구!T94=급수인구!$F94,계획인구!AD94,0))))</f>
        <v>110</v>
      </c>
      <c r="S94" s="152">
        <f>IF(계획인구!U94="미급수",0,IF(계획인구!U94="마을",0,IF(계획인구!U94="소규모",0,IF(계획인구!U94=급수인구!$F94,계획인구!AE94,0))))</f>
        <v>109</v>
      </c>
      <c r="T94" s="152">
        <f>IF(계획인구!Q94="미급수",0,IF(계획인구!Q94="마을",0,IF(계획인구!Q94="소규모",0,IF(계획인구!Q94=급수인구!$F94,계획인구!AF94,0))))</f>
        <v>0</v>
      </c>
      <c r="U94" s="152">
        <f>IF(계획인구!R94="미급수",0,IF(계획인구!R94="마을",0,IF(계획인구!R94="소규모",0,IF(계획인구!R94=급수인구!$F94,계획인구!AG94,0))))</f>
        <v>0</v>
      </c>
      <c r="V94" s="152">
        <f>IF(계획인구!S94="미급수",0,IF(계획인구!S94="마을",0,IF(계획인구!S94="소규모",0,IF(계획인구!S94=급수인구!$F94,계획인구!AH94,0))))</f>
        <v>0</v>
      </c>
      <c r="W94" s="152">
        <f>IF(계획인구!T94="미급수",0,IF(계획인구!T94="마을",0,IF(계획인구!T94="소규모",0,IF(계획인구!T94=급수인구!$F94,계획인구!AI94,0))))</f>
        <v>0</v>
      </c>
      <c r="X94" s="152">
        <f>IF(계획인구!U94="미급수",0,IF(계획인구!U94="마을",0,IF(계획인구!U94="소규모",0,IF(계획인구!U94=급수인구!$F94,계획인구!AJ94,0))))</f>
        <v>0</v>
      </c>
    </row>
    <row r="95" spans="1:24" s="5" customFormat="1" ht="16.350000000000001" customHeight="1">
      <c r="A95" s="308" t="s">
        <v>78</v>
      </c>
      <c r="B95" s="233" t="s">
        <v>92</v>
      </c>
      <c r="C95" s="52" t="s">
        <v>628</v>
      </c>
      <c r="D95" s="53">
        <f>계획인구!J95</f>
        <v>113</v>
      </c>
      <c r="E95" s="53">
        <f>계획인구!K95</f>
        <v>252</v>
      </c>
      <c r="F95" s="54" t="str">
        <f>계획인구!L95</f>
        <v>지방</v>
      </c>
      <c r="G95" s="54" t="str">
        <f>계획인구!M95</f>
        <v>김천</v>
      </c>
      <c r="H95" s="54" t="str">
        <f>계획인구!N95</f>
        <v>동부</v>
      </c>
      <c r="I95" s="55">
        <f>IF(F95="마을",0,IF(F95="소규모",0,계획인구!P95))</f>
        <v>2015</v>
      </c>
      <c r="J95" s="135">
        <f t="shared" si="75"/>
        <v>252</v>
      </c>
      <c r="K95" s="135">
        <f t="shared" si="76"/>
        <v>242</v>
      </c>
      <c r="L95" s="135">
        <f t="shared" si="77"/>
        <v>241</v>
      </c>
      <c r="M95" s="135">
        <f t="shared" si="78"/>
        <v>240</v>
      </c>
      <c r="N95" s="136">
        <f t="shared" si="79"/>
        <v>238</v>
      </c>
      <c r="O95" s="152">
        <f>IF(계획인구!Q95="미급수",0,IF(계획인구!Q95="마을",0,IF(계획인구!Q95="소규모",0,IF(계획인구!Q95=급수인구!$F95,계획인구!AA95,0))))</f>
        <v>252</v>
      </c>
      <c r="P95" s="152">
        <f>IF(계획인구!R95="미급수",0,IF(계획인구!R95="마을",0,IF(계획인구!R95="소규모",0,IF(계획인구!R95=급수인구!$F95,계획인구!AB95,0))))</f>
        <v>242</v>
      </c>
      <c r="Q95" s="152">
        <f>IF(계획인구!S95="미급수",0,IF(계획인구!S95="마을",0,IF(계획인구!S95="소규모",0,IF(계획인구!S95=급수인구!$F95,계획인구!AC95,0))))</f>
        <v>241</v>
      </c>
      <c r="R95" s="152">
        <f>IF(계획인구!T95="미급수",0,IF(계획인구!T95="마을",0,IF(계획인구!T95="소규모",0,IF(계획인구!T95=급수인구!$F95,계획인구!AD95,0))))</f>
        <v>240</v>
      </c>
      <c r="S95" s="152">
        <f>IF(계획인구!U95="미급수",0,IF(계획인구!U95="마을",0,IF(계획인구!U95="소규모",0,IF(계획인구!U95=급수인구!$F95,계획인구!AE95,0))))</f>
        <v>238</v>
      </c>
      <c r="T95" s="152">
        <f>IF(계획인구!Q95="미급수",0,IF(계획인구!Q95="마을",0,IF(계획인구!Q95="소규모",0,IF(계획인구!Q95=급수인구!$F95,계획인구!AF95,0))))</f>
        <v>0</v>
      </c>
      <c r="U95" s="152">
        <f>IF(계획인구!R95="미급수",0,IF(계획인구!R95="마을",0,IF(계획인구!R95="소규모",0,IF(계획인구!R95=급수인구!$F95,계획인구!AG95,0))))</f>
        <v>0</v>
      </c>
      <c r="V95" s="152">
        <f>IF(계획인구!S95="미급수",0,IF(계획인구!S95="마을",0,IF(계획인구!S95="소규모",0,IF(계획인구!S95=급수인구!$F95,계획인구!AH95,0))))</f>
        <v>0</v>
      </c>
      <c r="W95" s="152">
        <f>IF(계획인구!T95="미급수",0,IF(계획인구!T95="마을",0,IF(계획인구!T95="소규모",0,IF(계획인구!T95=급수인구!$F95,계획인구!AI95,0))))</f>
        <v>0</v>
      </c>
      <c r="X95" s="152">
        <f>IF(계획인구!U95="미급수",0,IF(계획인구!U95="마을",0,IF(계획인구!U95="소규모",0,IF(계획인구!U95=급수인구!$F95,계획인구!AJ95,0))))</f>
        <v>0</v>
      </c>
    </row>
    <row r="96" spans="1:24" s="5" customFormat="1" ht="16.350000000000001" customHeight="1">
      <c r="A96" s="308" t="s">
        <v>78</v>
      </c>
      <c r="B96" s="312"/>
      <c r="C96" s="52" t="s">
        <v>629</v>
      </c>
      <c r="D96" s="53">
        <f>계획인구!J96</f>
        <v>18</v>
      </c>
      <c r="E96" s="53">
        <f>계획인구!K96</f>
        <v>30</v>
      </c>
      <c r="F96" s="54" t="str">
        <f>계획인구!L96</f>
        <v>지방</v>
      </c>
      <c r="G96" s="54" t="str">
        <f>계획인구!M96</f>
        <v>김천</v>
      </c>
      <c r="H96" s="54" t="str">
        <f>계획인구!N96</f>
        <v>동부</v>
      </c>
      <c r="I96" s="55">
        <f>IF(F96="마을",0,IF(F96="소규모",0,계획인구!P96))</f>
        <v>2015</v>
      </c>
      <c r="J96" s="135">
        <f t="shared" si="75"/>
        <v>30</v>
      </c>
      <c r="K96" s="135">
        <f t="shared" si="76"/>
        <v>29</v>
      </c>
      <c r="L96" s="135">
        <f t="shared" si="77"/>
        <v>29</v>
      </c>
      <c r="M96" s="135">
        <f t="shared" si="78"/>
        <v>29</v>
      </c>
      <c r="N96" s="136">
        <f t="shared" si="79"/>
        <v>28</v>
      </c>
      <c r="O96" s="152">
        <f>IF(계획인구!Q96="미급수",0,IF(계획인구!Q96="마을",0,IF(계획인구!Q96="소규모",0,IF(계획인구!Q96=급수인구!$F96,계획인구!AA96,0))))</f>
        <v>30</v>
      </c>
      <c r="P96" s="152">
        <f>IF(계획인구!R96="미급수",0,IF(계획인구!R96="마을",0,IF(계획인구!R96="소규모",0,IF(계획인구!R96=급수인구!$F96,계획인구!AB96,0))))</f>
        <v>29</v>
      </c>
      <c r="Q96" s="152">
        <f>IF(계획인구!S96="미급수",0,IF(계획인구!S96="마을",0,IF(계획인구!S96="소규모",0,IF(계획인구!S96=급수인구!$F96,계획인구!AC96,0))))</f>
        <v>29</v>
      </c>
      <c r="R96" s="152">
        <f>IF(계획인구!T96="미급수",0,IF(계획인구!T96="마을",0,IF(계획인구!T96="소규모",0,IF(계획인구!T96=급수인구!$F96,계획인구!AD96,0))))</f>
        <v>29</v>
      </c>
      <c r="S96" s="152">
        <f>IF(계획인구!U96="미급수",0,IF(계획인구!U96="마을",0,IF(계획인구!U96="소규모",0,IF(계획인구!U96=급수인구!$F96,계획인구!AE96,0))))</f>
        <v>28</v>
      </c>
      <c r="T96" s="152">
        <f>IF(계획인구!Q96="미급수",0,IF(계획인구!Q96="마을",0,IF(계획인구!Q96="소규모",0,IF(계획인구!Q96=급수인구!$F96,계획인구!AF96,0))))</f>
        <v>0</v>
      </c>
      <c r="U96" s="152">
        <f>IF(계획인구!R96="미급수",0,IF(계획인구!R96="마을",0,IF(계획인구!R96="소규모",0,IF(계획인구!R96=급수인구!$F96,계획인구!AG96,0))))</f>
        <v>0</v>
      </c>
      <c r="V96" s="152">
        <f>IF(계획인구!S96="미급수",0,IF(계획인구!S96="마을",0,IF(계획인구!S96="소규모",0,IF(계획인구!S96=급수인구!$F96,계획인구!AH96,0))))</f>
        <v>0</v>
      </c>
      <c r="W96" s="152">
        <f>IF(계획인구!T96="미급수",0,IF(계획인구!T96="마을",0,IF(계획인구!T96="소규모",0,IF(계획인구!T96=급수인구!$F96,계획인구!AI96,0))))</f>
        <v>0</v>
      </c>
      <c r="X96" s="152">
        <f>IF(계획인구!U96="미급수",0,IF(계획인구!U96="마을",0,IF(계획인구!U96="소규모",0,IF(계획인구!U96=급수인구!$F96,계획인구!AJ96,0))))</f>
        <v>0</v>
      </c>
    </row>
    <row r="97" spans="1:24" s="5" customFormat="1" ht="16.350000000000001" customHeight="1">
      <c r="A97" s="308" t="s">
        <v>78</v>
      </c>
      <c r="B97" s="233" t="s">
        <v>93</v>
      </c>
      <c r="C97" s="52" t="s">
        <v>94</v>
      </c>
      <c r="D97" s="53">
        <f>계획인구!J97</f>
        <v>41</v>
      </c>
      <c r="E97" s="53">
        <f>계획인구!K97</f>
        <v>73</v>
      </c>
      <c r="F97" s="54" t="str">
        <f>계획인구!L97</f>
        <v>지방</v>
      </c>
      <c r="G97" s="54" t="str">
        <f>계획인구!M97</f>
        <v>김천</v>
      </c>
      <c r="H97" s="54" t="str">
        <f>계획인구!N97</f>
        <v>동부</v>
      </c>
      <c r="I97" s="55">
        <f>IF(F97="마을",0,IF(F97="소규모",0,계획인구!P97))</f>
        <v>2015</v>
      </c>
      <c r="J97" s="135">
        <f t="shared" si="75"/>
        <v>73</v>
      </c>
      <c r="K97" s="135">
        <f t="shared" si="76"/>
        <v>70</v>
      </c>
      <c r="L97" s="135">
        <f t="shared" si="77"/>
        <v>70</v>
      </c>
      <c r="M97" s="135">
        <f t="shared" si="78"/>
        <v>70</v>
      </c>
      <c r="N97" s="136">
        <f t="shared" si="79"/>
        <v>69</v>
      </c>
      <c r="O97" s="152">
        <f>IF(계획인구!Q97="미급수",0,IF(계획인구!Q97="마을",0,IF(계획인구!Q97="소규모",0,IF(계획인구!Q97=급수인구!$F97,계획인구!AA97,0))))</f>
        <v>73</v>
      </c>
      <c r="P97" s="152">
        <f>IF(계획인구!R97="미급수",0,IF(계획인구!R97="마을",0,IF(계획인구!R97="소규모",0,IF(계획인구!R97=급수인구!$F97,계획인구!AB97,0))))</f>
        <v>70</v>
      </c>
      <c r="Q97" s="152">
        <f>IF(계획인구!S97="미급수",0,IF(계획인구!S97="마을",0,IF(계획인구!S97="소규모",0,IF(계획인구!S97=급수인구!$F97,계획인구!AC97,0))))</f>
        <v>70</v>
      </c>
      <c r="R97" s="152">
        <f>IF(계획인구!T97="미급수",0,IF(계획인구!T97="마을",0,IF(계획인구!T97="소규모",0,IF(계획인구!T97=급수인구!$F97,계획인구!AD97,0))))</f>
        <v>70</v>
      </c>
      <c r="S97" s="152">
        <f>IF(계획인구!U97="미급수",0,IF(계획인구!U97="마을",0,IF(계획인구!U97="소규모",0,IF(계획인구!U97=급수인구!$F97,계획인구!AE97,0))))</f>
        <v>69</v>
      </c>
      <c r="T97" s="152">
        <f>IF(계획인구!Q97="미급수",0,IF(계획인구!Q97="마을",0,IF(계획인구!Q97="소규모",0,IF(계획인구!Q97=급수인구!$F97,계획인구!AF97,0))))</f>
        <v>0</v>
      </c>
      <c r="U97" s="152">
        <f>IF(계획인구!R97="미급수",0,IF(계획인구!R97="마을",0,IF(계획인구!R97="소규모",0,IF(계획인구!R97=급수인구!$F97,계획인구!AG97,0))))</f>
        <v>0</v>
      </c>
      <c r="V97" s="152">
        <f>IF(계획인구!S97="미급수",0,IF(계획인구!S97="마을",0,IF(계획인구!S97="소규모",0,IF(계획인구!S97=급수인구!$F97,계획인구!AH97,0))))</f>
        <v>0</v>
      </c>
      <c r="W97" s="152">
        <f>IF(계획인구!T97="미급수",0,IF(계획인구!T97="마을",0,IF(계획인구!T97="소규모",0,IF(계획인구!T97=급수인구!$F97,계획인구!AI97,0))))</f>
        <v>0</v>
      </c>
      <c r="X97" s="152">
        <f>IF(계획인구!U97="미급수",0,IF(계획인구!U97="마을",0,IF(계획인구!U97="소규모",0,IF(계획인구!U97=급수인구!$F97,계획인구!AJ97,0))))</f>
        <v>0</v>
      </c>
    </row>
    <row r="98" spans="1:24" s="8" customFormat="1" ht="16.350000000000001" customHeight="1">
      <c r="A98" s="308" t="s">
        <v>78</v>
      </c>
      <c r="B98" s="312"/>
      <c r="C98" s="52" t="s">
        <v>1168</v>
      </c>
      <c r="D98" s="53">
        <f>계획인구!J98</f>
        <v>0</v>
      </c>
      <c r="E98" s="53">
        <f>계획인구!K98</f>
        <v>0</v>
      </c>
      <c r="F98" s="54" t="str">
        <f>계획인구!L98</f>
        <v>지방</v>
      </c>
      <c r="G98" s="54" t="str">
        <f>계획인구!M98</f>
        <v>김천</v>
      </c>
      <c r="H98" s="54" t="str">
        <f>계획인구!N98</f>
        <v>동부</v>
      </c>
      <c r="I98" s="55">
        <f>IF(F98="마을",0,IF(F98="소규모",0,계획인구!P98))</f>
        <v>2020</v>
      </c>
      <c r="J98" s="135">
        <f t="shared" si="75"/>
        <v>0</v>
      </c>
      <c r="K98" s="135">
        <f t="shared" si="76"/>
        <v>169</v>
      </c>
      <c r="L98" s="135">
        <f t="shared" si="77"/>
        <v>169</v>
      </c>
      <c r="M98" s="135">
        <f t="shared" si="78"/>
        <v>169</v>
      </c>
      <c r="N98" s="136">
        <f t="shared" si="79"/>
        <v>169</v>
      </c>
      <c r="O98" s="152">
        <f>IF(계획인구!Q98="미급수",0,IF(계획인구!Q98="마을",0,IF(계획인구!Q98="소규모",0,IF(계획인구!Q98=급수인구!$F98,계획인구!AA98,0))))</f>
        <v>0</v>
      </c>
      <c r="P98" s="152">
        <f>IF(계획인구!R98="미급수",0,IF(계획인구!R98="마을",0,IF(계획인구!R98="소규모",0,IF(계획인구!R98=급수인구!$F98,계획인구!AB98,0))))</f>
        <v>0</v>
      </c>
      <c r="Q98" s="152">
        <f>IF(계획인구!S98="미급수",0,IF(계획인구!S98="마을",0,IF(계획인구!S98="소규모",0,IF(계획인구!S98=급수인구!$F98,계획인구!AC98,0))))</f>
        <v>0</v>
      </c>
      <c r="R98" s="152">
        <f>IF(계획인구!T98="미급수",0,IF(계획인구!T98="마을",0,IF(계획인구!T98="소규모",0,IF(계획인구!T98=급수인구!$F98,계획인구!AD98,0))))</f>
        <v>0</v>
      </c>
      <c r="S98" s="152">
        <f>IF(계획인구!U98="미급수",0,IF(계획인구!U98="마을",0,IF(계획인구!U98="소규모",0,IF(계획인구!U98=급수인구!$F98,계획인구!AE98,0))))</f>
        <v>0</v>
      </c>
      <c r="T98" s="152">
        <f>IF(계획인구!Q98="미급수",0,IF(계획인구!Q98="마을",0,IF(계획인구!Q98="소규모",0,IF(계획인구!Q98=급수인구!$F98,계획인구!AF98,0))))</f>
        <v>0</v>
      </c>
      <c r="U98" s="152">
        <f>IF(계획인구!R98="미급수",0,IF(계획인구!R98="마을",0,IF(계획인구!R98="소규모",0,IF(계획인구!R98=급수인구!$F98,계획인구!AG98,0))))</f>
        <v>169</v>
      </c>
      <c r="V98" s="152">
        <f>IF(계획인구!S98="미급수",0,IF(계획인구!S98="마을",0,IF(계획인구!S98="소규모",0,IF(계획인구!S98=급수인구!$F98,계획인구!AH98,0))))</f>
        <v>169</v>
      </c>
      <c r="W98" s="152">
        <f>IF(계획인구!T98="미급수",0,IF(계획인구!T98="마을",0,IF(계획인구!T98="소규모",0,IF(계획인구!T98=급수인구!$F98,계획인구!AI98,0))))</f>
        <v>169</v>
      </c>
      <c r="X98" s="152">
        <f>IF(계획인구!U98="미급수",0,IF(계획인구!U98="마을",0,IF(계획인구!U98="소규모",0,IF(계획인구!U98=급수인구!$F98,계획인구!AJ98,0))))</f>
        <v>169</v>
      </c>
    </row>
    <row r="99" spans="1:24" s="8" customFormat="1" ht="16.350000000000001" customHeight="1">
      <c r="A99" s="308" t="s">
        <v>78</v>
      </c>
      <c r="B99" s="233" t="s">
        <v>95</v>
      </c>
      <c r="C99" s="52" t="s">
        <v>630</v>
      </c>
      <c r="D99" s="53">
        <f>계획인구!J99</f>
        <v>162</v>
      </c>
      <c r="E99" s="53">
        <f>계획인구!K99</f>
        <v>377</v>
      </c>
      <c r="F99" s="54" t="str">
        <f>계획인구!L99</f>
        <v>지방</v>
      </c>
      <c r="G99" s="54" t="str">
        <f>계획인구!M99</f>
        <v>김천</v>
      </c>
      <c r="H99" s="54" t="str">
        <f>계획인구!N99</f>
        <v>동부</v>
      </c>
      <c r="I99" s="55">
        <f>IF(F99="마을",0,IF(F99="소규모",0,계획인구!P99))</f>
        <v>2015</v>
      </c>
      <c r="J99" s="135">
        <f t="shared" si="75"/>
        <v>377</v>
      </c>
      <c r="K99" s="135">
        <f t="shared" si="76"/>
        <v>362</v>
      </c>
      <c r="L99" s="135">
        <f t="shared" si="77"/>
        <v>361</v>
      </c>
      <c r="M99" s="135">
        <f t="shared" si="78"/>
        <v>359</v>
      </c>
      <c r="N99" s="136">
        <f t="shared" si="79"/>
        <v>356</v>
      </c>
      <c r="O99" s="152">
        <f>IF(계획인구!Q99="미급수",0,IF(계획인구!Q99="마을",0,IF(계획인구!Q99="소규모",0,IF(계획인구!Q99=급수인구!$F99,계획인구!AA99,0))))</f>
        <v>377</v>
      </c>
      <c r="P99" s="152">
        <f>IF(계획인구!R99="미급수",0,IF(계획인구!R99="마을",0,IF(계획인구!R99="소규모",0,IF(계획인구!R99=급수인구!$F99,계획인구!AB99,0))))</f>
        <v>362</v>
      </c>
      <c r="Q99" s="152">
        <f>IF(계획인구!S99="미급수",0,IF(계획인구!S99="마을",0,IF(계획인구!S99="소규모",0,IF(계획인구!S99=급수인구!$F99,계획인구!AC99,0))))</f>
        <v>361</v>
      </c>
      <c r="R99" s="152">
        <f>IF(계획인구!T99="미급수",0,IF(계획인구!T99="마을",0,IF(계획인구!T99="소규모",0,IF(계획인구!T99=급수인구!$F99,계획인구!AD99,0))))</f>
        <v>359</v>
      </c>
      <c r="S99" s="152">
        <f>IF(계획인구!U99="미급수",0,IF(계획인구!U99="마을",0,IF(계획인구!U99="소규모",0,IF(계획인구!U99=급수인구!$F99,계획인구!AE99,0))))</f>
        <v>356</v>
      </c>
      <c r="T99" s="152">
        <f>IF(계획인구!Q99="미급수",0,IF(계획인구!Q99="마을",0,IF(계획인구!Q99="소규모",0,IF(계획인구!Q99=급수인구!$F99,계획인구!AF99,0))))</f>
        <v>0</v>
      </c>
      <c r="U99" s="152">
        <f>IF(계획인구!R99="미급수",0,IF(계획인구!R99="마을",0,IF(계획인구!R99="소규모",0,IF(계획인구!R99=급수인구!$F99,계획인구!AG99,0))))</f>
        <v>0</v>
      </c>
      <c r="V99" s="152">
        <f>IF(계획인구!S99="미급수",0,IF(계획인구!S99="마을",0,IF(계획인구!S99="소규모",0,IF(계획인구!S99=급수인구!$F99,계획인구!AH99,0))))</f>
        <v>0</v>
      </c>
      <c r="W99" s="152">
        <f>IF(계획인구!T99="미급수",0,IF(계획인구!T99="마을",0,IF(계획인구!T99="소규모",0,IF(계획인구!T99=급수인구!$F99,계획인구!AI99,0))))</f>
        <v>0</v>
      </c>
      <c r="X99" s="152">
        <f>IF(계획인구!U99="미급수",0,IF(계획인구!U99="마을",0,IF(계획인구!U99="소규모",0,IF(계획인구!U99=급수인구!$F99,계획인구!AJ99,0))))</f>
        <v>0</v>
      </c>
    </row>
    <row r="100" spans="1:24" s="8" customFormat="1" ht="16.350000000000001" customHeight="1">
      <c r="A100" s="308" t="s">
        <v>78</v>
      </c>
      <c r="B100" s="312"/>
      <c r="C100" s="52" t="s">
        <v>96</v>
      </c>
      <c r="D100" s="53">
        <f>계획인구!J100</f>
        <v>13</v>
      </c>
      <c r="E100" s="53">
        <f>계획인구!K100</f>
        <v>25</v>
      </c>
      <c r="F100" s="54" t="str">
        <f>계획인구!L100</f>
        <v>지방</v>
      </c>
      <c r="G100" s="54" t="str">
        <f>계획인구!M100</f>
        <v>김천</v>
      </c>
      <c r="H100" s="54" t="str">
        <f>계획인구!N100</f>
        <v>동부</v>
      </c>
      <c r="I100" s="55">
        <f>IF(F100="마을",0,IF(F100="소규모",0,계획인구!P100))</f>
        <v>2015</v>
      </c>
      <c r="J100" s="135">
        <f t="shared" si="75"/>
        <v>25</v>
      </c>
      <c r="K100" s="135">
        <f t="shared" si="76"/>
        <v>24</v>
      </c>
      <c r="L100" s="135">
        <f t="shared" si="77"/>
        <v>24</v>
      </c>
      <c r="M100" s="135">
        <f t="shared" si="78"/>
        <v>24</v>
      </c>
      <c r="N100" s="136">
        <f t="shared" si="79"/>
        <v>24</v>
      </c>
      <c r="O100" s="152">
        <f>IF(계획인구!Q100="미급수",0,IF(계획인구!Q100="마을",0,IF(계획인구!Q100="소규모",0,IF(계획인구!Q100=급수인구!$F100,계획인구!AA100,0))))</f>
        <v>25</v>
      </c>
      <c r="P100" s="152">
        <f>IF(계획인구!R100="미급수",0,IF(계획인구!R100="마을",0,IF(계획인구!R100="소규모",0,IF(계획인구!R100=급수인구!$F100,계획인구!AB100,0))))</f>
        <v>24</v>
      </c>
      <c r="Q100" s="152">
        <f>IF(계획인구!S100="미급수",0,IF(계획인구!S100="마을",0,IF(계획인구!S100="소규모",0,IF(계획인구!S100=급수인구!$F100,계획인구!AC100,0))))</f>
        <v>24</v>
      </c>
      <c r="R100" s="152">
        <f>IF(계획인구!T100="미급수",0,IF(계획인구!T100="마을",0,IF(계획인구!T100="소규모",0,IF(계획인구!T100=급수인구!$F100,계획인구!AD100,0))))</f>
        <v>24</v>
      </c>
      <c r="S100" s="152">
        <f>IF(계획인구!U100="미급수",0,IF(계획인구!U100="마을",0,IF(계획인구!U100="소규모",0,IF(계획인구!U100=급수인구!$F100,계획인구!AE100,0))))</f>
        <v>24</v>
      </c>
      <c r="T100" s="152">
        <f>IF(계획인구!Q100="미급수",0,IF(계획인구!Q100="마을",0,IF(계획인구!Q100="소규모",0,IF(계획인구!Q100=급수인구!$F100,계획인구!AF100,0))))</f>
        <v>0</v>
      </c>
      <c r="U100" s="152">
        <f>IF(계획인구!R100="미급수",0,IF(계획인구!R100="마을",0,IF(계획인구!R100="소규모",0,IF(계획인구!R100=급수인구!$F100,계획인구!AG100,0))))</f>
        <v>0</v>
      </c>
      <c r="V100" s="152">
        <f>IF(계획인구!S100="미급수",0,IF(계획인구!S100="마을",0,IF(계획인구!S100="소규모",0,IF(계획인구!S100=급수인구!$F100,계획인구!AH100,0))))</f>
        <v>0</v>
      </c>
      <c r="W100" s="152">
        <f>IF(계획인구!T100="미급수",0,IF(계획인구!T100="마을",0,IF(계획인구!T100="소규모",0,IF(계획인구!T100=급수인구!$F100,계획인구!AI100,0))))</f>
        <v>0</v>
      </c>
      <c r="X100" s="152">
        <f>IF(계획인구!U100="미급수",0,IF(계획인구!U100="마을",0,IF(계획인구!U100="소규모",0,IF(계획인구!U100=급수인구!$F100,계획인구!AJ100,0))))</f>
        <v>0</v>
      </c>
    </row>
    <row r="101" spans="1:24" s="8" customFormat="1" ht="16.350000000000001" customHeight="1">
      <c r="A101" s="308" t="s">
        <v>78</v>
      </c>
      <c r="B101" s="233" t="s">
        <v>97</v>
      </c>
      <c r="C101" s="52" t="s">
        <v>98</v>
      </c>
      <c r="D101" s="53">
        <f>계획인구!J101</f>
        <v>48</v>
      </c>
      <c r="E101" s="53">
        <f>계획인구!K101</f>
        <v>91</v>
      </c>
      <c r="F101" s="54" t="str">
        <f>계획인구!L101</f>
        <v>소규모</v>
      </c>
      <c r="G101" s="54" t="str">
        <f>계획인구!M101</f>
        <v>소규모</v>
      </c>
      <c r="H101" s="54" t="str">
        <f>계획인구!N101</f>
        <v>사실</v>
      </c>
      <c r="I101" s="55">
        <f>IF(F101="마을",0,IF(F101="소규모",0,계획인구!P101))</f>
        <v>0</v>
      </c>
      <c r="J101" s="135">
        <f t="shared" si="75"/>
        <v>0</v>
      </c>
      <c r="K101" s="135">
        <f t="shared" si="76"/>
        <v>0</v>
      </c>
      <c r="L101" s="135">
        <f t="shared" si="77"/>
        <v>0</v>
      </c>
      <c r="M101" s="135">
        <f t="shared" si="78"/>
        <v>0</v>
      </c>
      <c r="N101" s="136">
        <f t="shared" si="79"/>
        <v>0</v>
      </c>
      <c r="O101" s="152">
        <f>IF(계획인구!Q101="미급수",0,IF(계획인구!Q101="마을",0,IF(계획인구!Q101="소규모",0,IF(계획인구!Q101=급수인구!$F101,계획인구!AA101,0))))</f>
        <v>0</v>
      </c>
      <c r="P101" s="152">
        <f>IF(계획인구!R101="미급수",0,IF(계획인구!R101="마을",0,IF(계획인구!R101="소규모",0,IF(계획인구!R101=급수인구!$F101,계획인구!AB101,0))))</f>
        <v>0</v>
      </c>
      <c r="Q101" s="152">
        <f>IF(계획인구!S101="미급수",0,IF(계획인구!S101="마을",0,IF(계획인구!S101="소규모",0,IF(계획인구!S101=급수인구!$F101,계획인구!AC101,0))))</f>
        <v>0</v>
      </c>
      <c r="R101" s="152">
        <f>IF(계획인구!T101="미급수",0,IF(계획인구!T101="마을",0,IF(계획인구!T101="소규모",0,IF(계획인구!T101=급수인구!$F101,계획인구!AD101,0))))</f>
        <v>0</v>
      </c>
      <c r="S101" s="152">
        <f>IF(계획인구!U101="미급수",0,IF(계획인구!U101="마을",0,IF(계획인구!U101="소규모",0,IF(계획인구!U101=급수인구!$F101,계획인구!AE101,0))))</f>
        <v>0</v>
      </c>
      <c r="T101" s="152">
        <f>IF(계획인구!Q101="미급수",0,IF(계획인구!Q101="마을",0,IF(계획인구!Q101="소규모",0,IF(계획인구!Q101=급수인구!$F101,계획인구!AF101,0))))</f>
        <v>0</v>
      </c>
      <c r="U101" s="152">
        <f>IF(계획인구!R101="미급수",0,IF(계획인구!R101="마을",0,IF(계획인구!R101="소규모",0,IF(계획인구!R101=급수인구!$F101,계획인구!AG101,0))))</f>
        <v>0</v>
      </c>
      <c r="V101" s="152">
        <f>IF(계획인구!S101="미급수",0,IF(계획인구!S101="마을",0,IF(계획인구!S101="소규모",0,IF(계획인구!S101=급수인구!$F101,계획인구!AH101,0))))</f>
        <v>0</v>
      </c>
      <c r="W101" s="152">
        <f>IF(계획인구!T101="미급수",0,IF(계획인구!T101="마을",0,IF(계획인구!T101="소규모",0,IF(계획인구!T101=급수인구!$F101,계획인구!AI101,0))))</f>
        <v>0</v>
      </c>
      <c r="X101" s="152">
        <f>IF(계획인구!U101="미급수",0,IF(계획인구!U101="마을",0,IF(계획인구!U101="소규모",0,IF(계획인구!U101=급수인구!$F101,계획인구!AJ101,0))))</f>
        <v>0</v>
      </c>
    </row>
    <row r="102" spans="1:24" s="8" customFormat="1" ht="16.350000000000001" customHeight="1">
      <c r="A102" s="308" t="s">
        <v>78</v>
      </c>
      <c r="B102" s="312"/>
      <c r="C102" s="52" t="s">
        <v>99</v>
      </c>
      <c r="D102" s="53">
        <f>계획인구!J102</f>
        <v>17</v>
      </c>
      <c r="E102" s="53">
        <f>계획인구!K102</f>
        <v>52</v>
      </c>
      <c r="F102" s="54" t="str">
        <f>계획인구!L102</f>
        <v>소규모</v>
      </c>
      <c r="G102" s="54" t="str">
        <f>계획인구!M102</f>
        <v>소규모</v>
      </c>
      <c r="H102" s="54" t="str">
        <f>계획인구!N102</f>
        <v>노산</v>
      </c>
      <c r="I102" s="55">
        <f>IF(F102="마을",0,IF(F102="소규모",0,계획인구!P102))</f>
        <v>0</v>
      </c>
      <c r="J102" s="135">
        <f t="shared" si="75"/>
        <v>0</v>
      </c>
      <c r="K102" s="135">
        <f t="shared" si="76"/>
        <v>0</v>
      </c>
      <c r="L102" s="135">
        <f t="shared" si="77"/>
        <v>0</v>
      </c>
      <c r="M102" s="135">
        <f t="shared" si="78"/>
        <v>0</v>
      </c>
      <c r="N102" s="136">
        <f t="shared" si="79"/>
        <v>0</v>
      </c>
      <c r="O102" s="152">
        <f>IF(계획인구!Q102="미급수",0,IF(계획인구!Q102="마을",0,IF(계획인구!Q102="소규모",0,IF(계획인구!Q102=급수인구!$F102,계획인구!AA102,0))))</f>
        <v>0</v>
      </c>
      <c r="P102" s="152">
        <f>IF(계획인구!R102="미급수",0,IF(계획인구!R102="마을",0,IF(계획인구!R102="소규모",0,IF(계획인구!R102=급수인구!$F102,계획인구!AB102,0))))</f>
        <v>0</v>
      </c>
      <c r="Q102" s="152">
        <f>IF(계획인구!S102="미급수",0,IF(계획인구!S102="마을",0,IF(계획인구!S102="소규모",0,IF(계획인구!S102=급수인구!$F102,계획인구!AC102,0))))</f>
        <v>0</v>
      </c>
      <c r="R102" s="152">
        <f>IF(계획인구!T102="미급수",0,IF(계획인구!T102="마을",0,IF(계획인구!T102="소규모",0,IF(계획인구!T102=급수인구!$F102,계획인구!AD102,0))))</f>
        <v>0</v>
      </c>
      <c r="S102" s="152">
        <f>IF(계획인구!U102="미급수",0,IF(계획인구!U102="마을",0,IF(계획인구!U102="소규모",0,IF(계획인구!U102=급수인구!$F102,계획인구!AE102,0))))</f>
        <v>0</v>
      </c>
      <c r="T102" s="152">
        <f>IF(계획인구!Q102="미급수",0,IF(계획인구!Q102="마을",0,IF(계획인구!Q102="소규모",0,IF(계획인구!Q102=급수인구!$F102,계획인구!AF102,0))))</f>
        <v>0</v>
      </c>
      <c r="U102" s="152">
        <f>IF(계획인구!R102="미급수",0,IF(계획인구!R102="마을",0,IF(계획인구!R102="소규모",0,IF(계획인구!R102=급수인구!$F102,계획인구!AG102,0))))</f>
        <v>0</v>
      </c>
      <c r="V102" s="152">
        <f>IF(계획인구!S102="미급수",0,IF(계획인구!S102="마을",0,IF(계획인구!S102="소규모",0,IF(계획인구!S102=급수인구!$F102,계획인구!AH102,0))))</f>
        <v>0</v>
      </c>
      <c r="W102" s="152">
        <f>IF(계획인구!T102="미급수",0,IF(계획인구!T102="마을",0,IF(계획인구!T102="소규모",0,IF(계획인구!T102=급수인구!$F102,계획인구!AI102,0))))</f>
        <v>0</v>
      </c>
      <c r="X102" s="152">
        <f>IF(계획인구!U102="미급수",0,IF(계획인구!U102="마을",0,IF(계획인구!U102="소규모",0,IF(계획인구!U102=급수인구!$F102,계획인구!AJ102,0))))</f>
        <v>0</v>
      </c>
    </row>
    <row r="103" spans="1:24" s="8" customFormat="1" ht="16.350000000000001" customHeight="1">
      <c r="A103" s="308" t="s">
        <v>78</v>
      </c>
      <c r="B103" s="233" t="s">
        <v>100</v>
      </c>
      <c r="C103" s="52" t="s">
        <v>101</v>
      </c>
      <c r="D103" s="53">
        <f>계획인구!J103</f>
        <v>119</v>
      </c>
      <c r="E103" s="53">
        <f>계획인구!K103</f>
        <v>298</v>
      </c>
      <c r="F103" s="54" t="str">
        <f>계획인구!L103</f>
        <v>지방</v>
      </c>
      <c r="G103" s="54" t="str">
        <f>계획인구!M103</f>
        <v>김천</v>
      </c>
      <c r="H103" s="54" t="str">
        <f>계획인구!N103</f>
        <v>동부</v>
      </c>
      <c r="I103" s="55">
        <f>IF(F103="마을",0,IF(F103="소규모",0,계획인구!P103))</f>
        <v>2015</v>
      </c>
      <c r="J103" s="135">
        <f t="shared" si="75"/>
        <v>298</v>
      </c>
      <c r="K103" s="135">
        <f t="shared" si="76"/>
        <v>286</v>
      </c>
      <c r="L103" s="135">
        <f t="shared" si="77"/>
        <v>285</v>
      </c>
      <c r="M103" s="135">
        <f t="shared" si="78"/>
        <v>284</v>
      </c>
      <c r="N103" s="136">
        <f t="shared" si="79"/>
        <v>282</v>
      </c>
      <c r="O103" s="152">
        <f>IF(계획인구!Q103="미급수",0,IF(계획인구!Q103="마을",0,IF(계획인구!Q103="소규모",0,IF(계획인구!Q103=급수인구!$F103,계획인구!AA103,0))))</f>
        <v>298</v>
      </c>
      <c r="P103" s="152">
        <f>IF(계획인구!R103="미급수",0,IF(계획인구!R103="마을",0,IF(계획인구!R103="소규모",0,IF(계획인구!R103=급수인구!$F103,계획인구!AB103,0))))</f>
        <v>286</v>
      </c>
      <c r="Q103" s="152">
        <f>IF(계획인구!S103="미급수",0,IF(계획인구!S103="마을",0,IF(계획인구!S103="소규모",0,IF(계획인구!S103=급수인구!$F103,계획인구!AC103,0))))</f>
        <v>285</v>
      </c>
      <c r="R103" s="152">
        <f>IF(계획인구!T103="미급수",0,IF(계획인구!T103="마을",0,IF(계획인구!T103="소규모",0,IF(계획인구!T103=급수인구!$F103,계획인구!AD103,0))))</f>
        <v>284</v>
      </c>
      <c r="S103" s="152">
        <f>IF(계획인구!U103="미급수",0,IF(계획인구!U103="마을",0,IF(계획인구!U103="소규모",0,IF(계획인구!U103=급수인구!$F103,계획인구!AE103,0))))</f>
        <v>282</v>
      </c>
      <c r="T103" s="152">
        <f>IF(계획인구!Q103="미급수",0,IF(계획인구!Q103="마을",0,IF(계획인구!Q103="소규모",0,IF(계획인구!Q103=급수인구!$F103,계획인구!AF103,0))))</f>
        <v>0</v>
      </c>
      <c r="U103" s="152">
        <f>IF(계획인구!R103="미급수",0,IF(계획인구!R103="마을",0,IF(계획인구!R103="소규모",0,IF(계획인구!R103=급수인구!$F103,계획인구!AG103,0))))</f>
        <v>0</v>
      </c>
      <c r="V103" s="152">
        <f>IF(계획인구!S103="미급수",0,IF(계획인구!S103="마을",0,IF(계획인구!S103="소규모",0,IF(계획인구!S103=급수인구!$F103,계획인구!AH103,0))))</f>
        <v>0</v>
      </c>
      <c r="W103" s="152">
        <f>IF(계획인구!T103="미급수",0,IF(계획인구!T103="마을",0,IF(계획인구!T103="소규모",0,IF(계획인구!T103=급수인구!$F103,계획인구!AI103,0))))</f>
        <v>0</v>
      </c>
      <c r="X103" s="152">
        <f>IF(계획인구!U103="미급수",0,IF(계획인구!U103="마을",0,IF(계획인구!U103="소규모",0,IF(계획인구!U103=급수인구!$F103,계획인구!AJ103,0))))</f>
        <v>0</v>
      </c>
    </row>
    <row r="104" spans="1:24" s="8" customFormat="1" ht="16.350000000000001" customHeight="1">
      <c r="A104" s="308" t="s">
        <v>78</v>
      </c>
      <c r="B104" s="312"/>
      <c r="C104" s="52" t="s">
        <v>102</v>
      </c>
      <c r="D104" s="53">
        <f>계획인구!J104</f>
        <v>3</v>
      </c>
      <c r="E104" s="53">
        <f>계획인구!K104</f>
        <v>6</v>
      </c>
      <c r="F104" s="54" t="str">
        <f>계획인구!L104</f>
        <v>소규모</v>
      </c>
      <c r="G104" s="54" t="str">
        <f>계획인구!M104</f>
        <v>소규모</v>
      </c>
      <c r="H104" s="54" t="str">
        <f>계획인구!N104</f>
        <v>수오</v>
      </c>
      <c r="I104" s="55">
        <f>IF(F104="마을",0,IF(F104="소규모",0,계획인구!P104))</f>
        <v>0</v>
      </c>
      <c r="J104" s="135">
        <f t="shared" si="75"/>
        <v>0</v>
      </c>
      <c r="K104" s="135">
        <f t="shared" si="76"/>
        <v>0</v>
      </c>
      <c r="L104" s="135">
        <f t="shared" si="77"/>
        <v>0</v>
      </c>
      <c r="M104" s="135">
        <f t="shared" si="78"/>
        <v>0</v>
      </c>
      <c r="N104" s="136">
        <f t="shared" si="79"/>
        <v>0</v>
      </c>
      <c r="O104" s="152">
        <f>IF(계획인구!Q104="미급수",0,IF(계획인구!Q104="마을",0,IF(계획인구!Q104="소규모",0,IF(계획인구!Q104=급수인구!$F104,계획인구!AA104,0))))</f>
        <v>0</v>
      </c>
      <c r="P104" s="152">
        <f>IF(계획인구!R104="미급수",0,IF(계획인구!R104="마을",0,IF(계획인구!R104="소규모",0,IF(계획인구!R104=급수인구!$F104,계획인구!AB104,0))))</f>
        <v>0</v>
      </c>
      <c r="Q104" s="152">
        <f>IF(계획인구!S104="미급수",0,IF(계획인구!S104="마을",0,IF(계획인구!S104="소규모",0,IF(계획인구!S104=급수인구!$F104,계획인구!AC104,0))))</f>
        <v>0</v>
      </c>
      <c r="R104" s="152">
        <f>IF(계획인구!T104="미급수",0,IF(계획인구!T104="마을",0,IF(계획인구!T104="소규모",0,IF(계획인구!T104=급수인구!$F104,계획인구!AD104,0))))</f>
        <v>0</v>
      </c>
      <c r="S104" s="152">
        <f>IF(계획인구!U104="미급수",0,IF(계획인구!U104="마을",0,IF(계획인구!U104="소규모",0,IF(계획인구!U104=급수인구!$F104,계획인구!AE104,0))))</f>
        <v>0</v>
      </c>
      <c r="T104" s="152">
        <f>IF(계획인구!Q104="미급수",0,IF(계획인구!Q104="마을",0,IF(계획인구!Q104="소규모",0,IF(계획인구!Q104=급수인구!$F104,계획인구!AF104,0))))</f>
        <v>0</v>
      </c>
      <c r="U104" s="152">
        <f>IF(계획인구!R104="미급수",0,IF(계획인구!R104="마을",0,IF(계획인구!R104="소규모",0,IF(계획인구!R104=급수인구!$F104,계획인구!AG104,0))))</f>
        <v>0</v>
      </c>
      <c r="V104" s="152">
        <f>IF(계획인구!S104="미급수",0,IF(계획인구!S104="마을",0,IF(계획인구!S104="소규모",0,IF(계획인구!S104=급수인구!$F104,계획인구!AH104,0))))</f>
        <v>0</v>
      </c>
      <c r="W104" s="152">
        <f>IF(계획인구!T104="미급수",0,IF(계획인구!T104="마을",0,IF(계획인구!T104="소규모",0,IF(계획인구!T104=급수인구!$F104,계획인구!AI104,0))))</f>
        <v>0</v>
      </c>
      <c r="X104" s="152">
        <f>IF(계획인구!U104="미급수",0,IF(계획인구!U104="마을",0,IF(계획인구!U104="소규모",0,IF(계획인구!U104=급수인구!$F104,계획인구!AJ104,0))))</f>
        <v>0</v>
      </c>
    </row>
    <row r="105" spans="1:24" s="8" customFormat="1" ht="16.350000000000001" customHeight="1">
      <c r="A105" s="309" t="s">
        <v>78</v>
      </c>
      <c r="B105" s="75" t="s">
        <v>103</v>
      </c>
      <c r="C105" s="75" t="s">
        <v>104</v>
      </c>
      <c r="D105" s="56">
        <f>계획인구!J105</f>
        <v>86</v>
      </c>
      <c r="E105" s="56">
        <f>계획인구!K105</f>
        <v>204</v>
      </c>
      <c r="F105" s="63" t="str">
        <f>계획인구!L105</f>
        <v>지방</v>
      </c>
      <c r="G105" s="63" t="str">
        <f>계획인구!M105</f>
        <v>김천</v>
      </c>
      <c r="H105" s="63" t="str">
        <f>계획인구!N105</f>
        <v>동부</v>
      </c>
      <c r="I105" s="64">
        <f>IF(F105="마을",0,IF(F105="소규모",0,계획인구!P105))</f>
        <v>2025</v>
      </c>
      <c r="J105" s="147">
        <f t="shared" si="75"/>
        <v>0</v>
      </c>
      <c r="K105" s="147">
        <f t="shared" si="76"/>
        <v>0</v>
      </c>
      <c r="L105" s="147">
        <f t="shared" si="77"/>
        <v>194</v>
      </c>
      <c r="M105" s="147">
        <f t="shared" si="78"/>
        <v>193</v>
      </c>
      <c r="N105" s="148">
        <f t="shared" si="79"/>
        <v>193</v>
      </c>
      <c r="O105" s="152">
        <f>IF(계획인구!Q105="미급수",0,IF(계획인구!Q105="마을",0,IF(계획인구!Q105="소규모",0,IF(계획인구!Q105=급수인구!$F105,계획인구!AA105,0))))</f>
        <v>0</v>
      </c>
      <c r="P105" s="152">
        <f>IF(계획인구!R105="미급수",0,IF(계획인구!R105="마을",0,IF(계획인구!R105="소규모",0,IF(계획인구!R105=급수인구!$F105,계획인구!AB105,0))))</f>
        <v>0</v>
      </c>
      <c r="Q105" s="152">
        <f>IF(계획인구!S105="미급수",0,IF(계획인구!S105="마을",0,IF(계획인구!S105="소규모",0,IF(계획인구!S105=급수인구!$F105,계획인구!AC105,0))))</f>
        <v>194</v>
      </c>
      <c r="R105" s="152">
        <f>IF(계획인구!T105="미급수",0,IF(계획인구!T105="마을",0,IF(계획인구!T105="소규모",0,IF(계획인구!T105=급수인구!$F105,계획인구!AD105,0))))</f>
        <v>193</v>
      </c>
      <c r="S105" s="152">
        <f>IF(계획인구!U105="미급수",0,IF(계획인구!U105="마을",0,IF(계획인구!U105="소규모",0,IF(계획인구!U105=급수인구!$F105,계획인구!AE105,0))))</f>
        <v>193</v>
      </c>
      <c r="T105" s="152">
        <f>IF(계획인구!Q105="미급수",0,IF(계획인구!Q105="마을",0,IF(계획인구!Q105="소규모",0,IF(계획인구!Q105=급수인구!$F105,계획인구!AF105,0))))</f>
        <v>0</v>
      </c>
      <c r="U105" s="152">
        <f>IF(계획인구!R105="미급수",0,IF(계획인구!R105="마을",0,IF(계획인구!R105="소규모",0,IF(계획인구!R105=급수인구!$F105,계획인구!AG105,0))))</f>
        <v>0</v>
      </c>
      <c r="V105" s="152">
        <f>IF(계획인구!S105="미급수",0,IF(계획인구!S105="마을",0,IF(계획인구!S105="소규모",0,IF(계획인구!S105=급수인구!$F105,계획인구!AH105,0))))</f>
        <v>0</v>
      </c>
      <c r="W105" s="152">
        <f>IF(계획인구!T105="미급수",0,IF(계획인구!T105="마을",0,IF(계획인구!T105="소규모",0,IF(계획인구!T105=급수인구!$F105,계획인구!AI105,0))))</f>
        <v>0</v>
      </c>
      <c r="X105" s="152">
        <f>IF(계획인구!U105="미급수",0,IF(계획인구!U105="마을",0,IF(계획인구!U105="소규모",0,IF(계획인구!U105=급수인구!$F105,계획인구!AJ105,0))))</f>
        <v>0</v>
      </c>
    </row>
    <row r="106" spans="1:24" s="8" customFormat="1" ht="16.350000000000001" customHeight="1">
      <c r="A106" s="305" t="s">
        <v>621</v>
      </c>
      <c r="B106" s="241" t="s">
        <v>3</v>
      </c>
      <c r="C106" s="242"/>
      <c r="D106" s="211">
        <f>계획인구!J106</f>
        <v>1730</v>
      </c>
      <c r="E106" s="211">
        <f>계획인구!K106</f>
        <v>3672</v>
      </c>
      <c r="F106" s="211">
        <f>계획인구!L106</f>
        <v>0</v>
      </c>
      <c r="G106" s="211">
        <f>계획인구!M106</f>
        <v>0</v>
      </c>
      <c r="H106" s="211">
        <f>계획인구!N106</f>
        <v>0</v>
      </c>
      <c r="I106" s="211">
        <f>계획인구!P106</f>
        <v>0</v>
      </c>
      <c r="J106" s="211">
        <f>O106+T106</f>
        <v>1849</v>
      </c>
      <c r="K106" s="211">
        <f>P106+U106</f>
        <v>2315</v>
      </c>
      <c r="L106" s="211">
        <f>Q106+V106</f>
        <v>2305</v>
      </c>
      <c r="M106" s="211">
        <f>R106+W106</f>
        <v>2963</v>
      </c>
      <c r="N106" s="249">
        <f>S106+X106</f>
        <v>2938</v>
      </c>
      <c r="O106" s="152">
        <f>SUM(O107:O137)</f>
        <v>1849</v>
      </c>
      <c r="P106" s="135">
        <f t="shared" ref="P106:X106" si="80">SUM(P107:P137)</f>
        <v>2315</v>
      </c>
      <c r="Q106" s="135">
        <f t="shared" si="80"/>
        <v>2305</v>
      </c>
      <c r="R106" s="135">
        <f t="shared" si="80"/>
        <v>2963</v>
      </c>
      <c r="S106" s="135">
        <f t="shared" si="80"/>
        <v>2938</v>
      </c>
      <c r="T106" s="135">
        <f t="shared" si="80"/>
        <v>0</v>
      </c>
      <c r="U106" s="135">
        <f t="shared" si="80"/>
        <v>0</v>
      </c>
      <c r="V106" s="135">
        <f t="shared" si="80"/>
        <v>0</v>
      </c>
      <c r="W106" s="135">
        <f t="shared" si="80"/>
        <v>0</v>
      </c>
      <c r="X106" s="135">
        <f t="shared" si="80"/>
        <v>0</v>
      </c>
    </row>
    <row r="107" spans="1:24" s="8" customFormat="1" ht="16.350000000000001" customHeight="1">
      <c r="A107" s="308" t="s">
        <v>621</v>
      </c>
      <c r="B107" s="52" t="s">
        <v>106</v>
      </c>
      <c r="C107" s="52" t="s">
        <v>107</v>
      </c>
      <c r="D107" s="53">
        <f>계획인구!J107</f>
        <v>177</v>
      </c>
      <c r="E107" s="53">
        <f>계획인구!K107</f>
        <v>357</v>
      </c>
      <c r="F107" s="54" t="str">
        <f>계획인구!L107</f>
        <v>지방</v>
      </c>
      <c r="G107" s="54" t="str">
        <f>계획인구!M107</f>
        <v>김천</v>
      </c>
      <c r="H107" s="54" t="str">
        <f>계획인구!N107</f>
        <v>동부</v>
      </c>
      <c r="I107" s="55">
        <f>IF(F107="마을",0,IF(F107="소규모",0,계획인구!P107))</f>
        <v>2015</v>
      </c>
      <c r="J107" s="135">
        <f t="shared" ref="J107:J137" si="81">O107+T107</f>
        <v>357</v>
      </c>
      <c r="K107" s="135">
        <f t="shared" ref="K107:K137" si="82">P107+U107</f>
        <v>343</v>
      </c>
      <c r="L107" s="135">
        <f t="shared" ref="L107:L137" si="83">Q107+V107</f>
        <v>341</v>
      </c>
      <c r="M107" s="135">
        <f t="shared" ref="M107:M137" si="84">R107+W107</f>
        <v>340</v>
      </c>
      <c r="N107" s="136">
        <f t="shared" ref="N107:N137" si="85">S107+X107</f>
        <v>337</v>
      </c>
      <c r="O107" s="152">
        <f>IF(계획인구!Q107="미급수",0,IF(계획인구!Q107="마을",0,IF(계획인구!Q107="소규모",0,IF(계획인구!Q107=급수인구!$F107,계획인구!AA107,0))))</f>
        <v>357</v>
      </c>
      <c r="P107" s="152">
        <f>IF(계획인구!R107="미급수",0,IF(계획인구!R107="마을",0,IF(계획인구!R107="소규모",0,IF(계획인구!R107=급수인구!$F107,계획인구!AB107,0))))</f>
        <v>343</v>
      </c>
      <c r="Q107" s="152">
        <f>IF(계획인구!S107="미급수",0,IF(계획인구!S107="마을",0,IF(계획인구!S107="소규모",0,IF(계획인구!S107=급수인구!$F107,계획인구!AC107,0))))</f>
        <v>341</v>
      </c>
      <c r="R107" s="152">
        <f>IF(계획인구!T107="미급수",0,IF(계획인구!T107="마을",0,IF(계획인구!T107="소규모",0,IF(계획인구!T107=급수인구!$F107,계획인구!AD107,0))))</f>
        <v>340</v>
      </c>
      <c r="S107" s="152">
        <f>IF(계획인구!U107="미급수",0,IF(계획인구!U107="마을",0,IF(계획인구!U107="소규모",0,IF(계획인구!U107=급수인구!$F107,계획인구!AE107,0))))</f>
        <v>337</v>
      </c>
      <c r="T107" s="152">
        <f>IF(계획인구!Q107="미급수",0,IF(계획인구!Q107="마을",0,IF(계획인구!Q107="소규모",0,IF(계획인구!Q107=급수인구!$F107,계획인구!AF107,0))))</f>
        <v>0</v>
      </c>
      <c r="U107" s="152">
        <f>IF(계획인구!R107="미급수",0,IF(계획인구!R107="마을",0,IF(계획인구!R107="소규모",0,IF(계획인구!R107=급수인구!$F107,계획인구!AG107,0))))</f>
        <v>0</v>
      </c>
      <c r="V107" s="152">
        <f>IF(계획인구!S107="미급수",0,IF(계획인구!S107="마을",0,IF(계획인구!S107="소규모",0,IF(계획인구!S107=급수인구!$F107,계획인구!AH107,0))))</f>
        <v>0</v>
      </c>
      <c r="W107" s="152">
        <f>IF(계획인구!T107="미급수",0,IF(계획인구!T107="마을",0,IF(계획인구!T107="소규모",0,IF(계획인구!T107=급수인구!$F107,계획인구!AI107,0))))</f>
        <v>0</v>
      </c>
      <c r="X107" s="152">
        <f>IF(계획인구!U107="미급수",0,IF(계획인구!U107="마을",0,IF(계획인구!U107="소규모",0,IF(계획인구!U107=급수인구!$F107,계획인구!AJ107,0))))</f>
        <v>0</v>
      </c>
    </row>
    <row r="108" spans="1:24" s="8" customFormat="1" ht="16.350000000000001" customHeight="1">
      <c r="A108" s="308" t="s">
        <v>621</v>
      </c>
      <c r="B108" s="52" t="s">
        <v>108</v>
      </c>
      <c r="C108" s="52" t="s">
        <v>220</v>
      </c>
      <c r="D108" s="53">
        <f>계획인구!J108</f>
        <v>97</v>
      </c>
      <c r="E108" s="53">
        <f>계획인구!K108</f>
        <v>210</v>
      </c>
      <c r="F108" s="54" t="str">
        <f>계획인구!L108</f>
        <v>광역</v>
      </c>
      <c r="G108" s="54" t="str">
        <f>계획인구!M108</f>
        <v>광역</v>
      </c>
      <c r="H108" s="54" t="str">
        <f>계획인구!N108</f>
        <v>혁신도시</v>
      </c>
      <c r="I108" s="55">
        <f>IF(F108="마을",0,IF(F108="소규모",0,계획인구!P108))</f>
        <v>2015</v>
      </c>
      <c r="J108" s="135">
        <f t="shared" si="81"/>
        <v>210</v>
      </c>
      <c r="K108" s="135">
        <f t="shared" si="82"/>
        <v>202</v>
      </c>
      <c r="L108" s="135">
        <f t="shared" si="83"/>
        <v>201</v>
      </c>
      <c r="M108" s="135">
        <f t="shared" si="84"/>
        <v>200</v>
      </c>
      <c r="N108" s="136">
        <f t="shared" si="85"/>
        <v>199</v>
      </c>
      <c r="O108" s="152">
        <f>IF(계획인구!Q108="미급수",0,IF(계획인구!Q108="마을",0,IF(계획인구!Q108="소규모",0,IF(계획인구!Q108=급수인구!$F108,계획인구!AA108,0))))</f>
        <v>210</v>
      </c>
      <c r="P108" s="152">
        <f>IF(계획인구!R108="미급수",0,IF(계획인구!R108="마을",0,IF(계획인구!R108="소규모",0,IF(계획인구!R108=급수인구!$F108,계획인구!AB108,0))))</f>
        <v>202</v>
      </c>
      <c r="Q108" s="152">
        <f>IF(계획인구!S108="미급수",0,IF(계획인구!S108="마을",0,IF(계획인구!S108="소규모",0,IF(계획인구!S108=급수인구!$F108,계획인구!AC108,0))))</f>
        <v>201</v>
      </c>
      <c r="R108" s="152">
        <f>IF(계획인구!T108="미급수",0,IF(계획인구!T108="마을",0,IF(계획인구!T108="소규모",0,IF(계획인구!T108=급수인구!$F108,계획인구!AD108,0))))</f>
        <v>200</v>
      </c>
      <c r="S108" s="152">
        <f>IF(계획인구!U108="미급수",0,IF(계획인구!U108="마을",0,IF(계획인구!U108="소규모",0,IF(계획인구!U108=급수인구!$F108,계획인구!AE108,0))))</f>
        <v>199</v>
      </c>
      <c r="T108" s="152">
        <f>IF(계획인구!Q108="미급수",0,IF(계획인구!Q108="마을",0,IF(계획인구!Q108="소규모",0,IF(계획인구!Q108=급수인구!$F108,계획인구!AF108,0))))</f>
        <v>0</v>
      </c>
      <c r="U108" s="152">
        <f>IF(계획인구!R108="미급수",0,IF(계획인구!R108="마을",0,IF(계획인구!R108="소규모",0,IF(계획인구!R108=급수인구!$F108,계획인구!AG108,0))))</f>
        <v>0</v>
      </c>
      <c r="V108" s="152">
        <f>IF(계획인구!S108="미급수",0,IF(계획인구!S108="마을",0,IF(계획인구!S108="소규모",0,IF(계획인구!S108=급수인구!$F108,계획인구!AH108,0))))</f>
        <v>0</v>
      </c>
      <c r="W108" s="152">
        <f>IF(계획인구!T108="미급수",0,IF(계획인구!T108="마을",0,IF(계획인구!T108="소규모",0,IF(계획인구!T108=급수인구!$F108,계획인구!AI108,0))))</f>
        <v>0</v>
      </c>
      <c r="X108" s="152">
        <f>IF(계획인구!U108="미급수",0,IF(계획인구!U108="마을",0,IF(계획인구!U108="소규모",0,IF(계획인구!U108=급수인구!$F108,계획인구!AJ108,0))))</f>
        <v>0</v>
      </c>
    </row>
    <row r="109" spans="1:24" s="8" customFormat="1" ht="16.350000000000001" customHeight="1">
      <c r="A109" s="308" t="s">
        <v>621</v>
      </c>
      <c r="B109" s="52" t="s">
        <v>109</v>
      </c>
      <c r="C109" s="52" t="s">
        <v>110</v>
      </c>
      <c r="D109" s="53">
        <f>계획인구!J109</f>
        <v>161</v>
      </c>
      <c r="E109" s="53">
        <f>계획인구!K109</f>
        <v>339</v>
      </c>
      <c r="F109" s="54" t="str">
        <f>계획인구!L109</f>
        <v>지방</v>
      </c>
      <c r="G109" s="54" t="str">
        <f>계획인구!M109</f>
        <v>김천</v>
      </c>
      <c r="H109" s="54" t="str">
        <f>계획인구!N109</f>
        <v>동부</v>
      </c>
      <c r="I109" s="55">
        <f>IF(F109="마을",0,IF(F109="소규모",0,계획인구!P109))</f>
        <v>2015</v>
      </c>
      <c r="J109" s="135">
        <f t="shared" si="81"/>
        <v>339</v>
      </c>
      <c r="K109" s="135">
        <f t="shared" si="82"/>
        <v>326</v>
      </c>
      <c r="L109" s="135">
        <f t="shared" si="83"/>
        <v>324</v>
      </c>
      <c r="M109" s="135">
        <f t="shared" si="84"/>
        <v>323</v>
      </c>
      <c r="N109" s="136">
        <f t="shared" si="85"/>
        <v>320</v>
      </c>
      <c r="O109" s="152">
        <f>IF(계획인구!Q109="미급수",0,IF(계획인구!Q109="마을",0,IF(계획인구!Q109="소규모",0,IF(계획인구!Q109=급수인구!$F109,계획인구!AA109,0))))</f>
        <v>339</v>
      </c>
      <c r="P109" s="152">
        <f>IF(계획인구!R109="미급수",0,IF(계획인구!R109="마을",0,IF(계획인구!R109="소규모",0,IF(계획인구!R109=급수인구!$F109,계획인구!AB109,0))))</f>
        <v>326</v>
      </c>
      <c r="Q109" s="152">
        <f>IF(계획인구!S109="미급수",0,IF(계획인구!S109="마을",0,IF(계획인구!S109="소규모",0,IF(계획인구!S109=급수인구!$F109,계획인구!AC109,0))))</f>
        <v>324</v>
      </c>
      <c r="R109" s="152">
        <f>IF(계획인구!T109="미급수",0,IF(계획인구!T109="마을",0,IF(계획인구!T109="소규모",0,IF(계획인구!T109=급수인구!$F109,계획인구!AD109,0))))</f>
        <v>323</v>
      </c>
      <c r="S109" s="152">
        <f>IF(계획인구!U109="미급수",0,IF(계획인구!U109="마을",0,IF(계획인구!U109="소규모",0,IF(계획인구!U109=급수인구!$F109,계획인구!AE109,0))))</f>
        <v>320</v>
      </c>
      <c r="T109" s="152">
        <f>IF(계획인구!Q109="미급수",0,IF(계획인구!Q109="마을",0,IF(계획인구!Q109="소규모",0,IF(계획인구!Q109=급수인구!$F109,계획인구!AF109,0))))</f>
        <v>0</v>
      </c>
      <c r="U109" s="152">
        <f>IF(계획인구!R109="미급수",0,IF(계획인구!R109="마을",0,IF(계획인구!R109="소규모",0,IF(계획인구!R109=급수인구!$F109,계획인구!AG109,0))))</f>
        <v>0</v>
      </c>
      <c r="V109" s="152">
        <f>IF(계획인구!S109="미급수",0,IF(계획인구!S109="마을",0,IF(계획인구!S109="소규모",0,IF(계획인구!S109=급수인구!$F109,계획인구!AH109,0))))</f>
        <v>0</v>
      </c>
      <c r="W109" s="152">
        <f>IF(계획인구!T109="미급수",0,IF(계획인구!T109="마을",0,IF(계획인구!T109="소규모",0,IF(계획인구!T109=급수인구!$F109,계획인구!AI109,0))))</f>
        <v>0</v>
      </c>
      <c r="X109" s="152">
        <f>IF(계획인구!U109="미급수",0,IF(계획인구!U109="마을",0,IF(계획인구!U109="소규모",0,IF(계획인구!U109=급수인구!$F109,계획인구!AJ109,0))))</f>
        <v>0</v>
      </c>
    </row>
    <row r="110" spans="1:24" s="6" customFormat="1" ht="16.350000000000001" customHeight="1">
      <c r="A110" s="308" t="s">
        <v>621</v>
      </c>
      <c r="B110" s="52" t="s">
        <v>111</v>
      </c>
      <c r="C110" s="52" t="s">
        <v>112</v>
      </c>
      <c r="D110" s="53">
        <f>계획인구!J110</f>
        <v>40</v>
      </c>
      <c r="E110" s="53">
        <f>계획인구!K110</f>
        <v>128</v>
      </c>
      <c r="F110" s="54" t="str">
        <f>계획인구!L110</f>
        <v>지방</v>
      </c>
      <c r="G110" s="54" t="str">
        <f>계획인구!M110</f>
        <v>김천</v>
      </c>
      <c r="H110" s="54" t="str">
        <f>계획인구!N110</f>
        <v>동부</v>
      </c>
      <c r="I110" s="55">
        <f>IF(F110="마을",0,IF(F110="소규모",0,계획인구!P110))</f>
        <v>2015</v>
      </c>
      <c r="J110" s="135">
        <f t="shared" si="81"/>
        <v>128</v>
      </c>
      <c r="K110" s="135">
        <f t="shared" si="82"/>
        <v>123</v>
      </c>
      <c r="L110" s="135">
        <f t="shared" si="83"/>
        <v>122</v>
      </c>
      <c r="M110" s="135">
        <f t="shared" si="84"/>
        <v>122</v>
      </c>
      <c r="N110" s="136">
        <f t="shared" si="85"/>
        <v>121</v>
      </c>
      <c r="O110" s="152">
        <f>IF(계획인구!Q110="미급수",0,IF(계획인구!Q110="마을",0,IF(계획인구!Q110="소규모",0,IF(계획인구!Q110=급수인구!$F110,계획인구!AA110,0))))</f>
        <v>128</v>
      </c>
      <c r="P110" s="152">
        <f>IF(계획인구!R110="미급수",0,IF(계획인구!R110="마을",0,IF(계획인구!R110="소규모",0,IF(계획인구!R110=급수인구!$F110,계획인구!AB110,0))))</f>
        <v>123</v>
      </c>
      <c r="Q110" s="152">
        <f>IF(계획인구!S110="미급수",0,IF(계획인구!S110="마을",0,IF(계획인구!S110="소규모",0,IF(계획인구!S110=급수인구!$F110,계획인구!AC110,0))))</f>
        <v>122</v>
      </c>
      <c r="R110" s="152">
        <f>IF(계획인구!T110="미급수",0,IF(계획인구!T110="마을",0,IF(계획인구!T110="소규모",0,IF(계획인구!T110=급수인구!$F110,계획인구!AD110,0))))</f>
        <v>122</v>
      </c>
      <c r="S110" s="152">
        <f>IF(계획인구!U110="미급수",0,IF(계획인구!U110="마을",0,IF(계획인구!U110="소규모",0,IF(계획인구!U110=급수인구!$F110,계획인구!AE110,0))))</f>
        <v>121</v>
      </c>
      <c r="T110" s="152">
        <f>IF(계획인구!Q110="미급수",0,IF(계획인구!Q110="마을",0,IF(계획인구!Q110="소규모",0,IF(계획인구!Q110=급수인구!$F110,계획인구!AF110,0))))</f>
        <v>0</v>
      </c>
      <c r="U110" s="152">
        <f>IF(계획인구!R110="미급수",0,IF(계획인구!R110="마을",0,IF(계획인구!R110="소규모",0,IF(계획인구!R110=급수인구!$F110,계획인구!AG110,0))))</f>
        <v>0</v>
      </c>
      <c r="V110" s="152">
        <f>IF(계획인구!S110="미급수",0,IF(계획인구!S110="마을",0,IF(계획인구!S110="소규모",0,IF(계획인구!S110=급수인구!$F110,계획인구!AH110,0))))</f>
        <v>0</v>
      </c>
      <c r="W110" s="152">
        <f>IF(계획인구!T110="미급수",0,IF(계획인구!T110="마을",0,IF(계획인구!T110="소규모",0,IF(계획인구!T110=급수인구!$F110,계획인구!AI110,0))))</f>
        <v>0</v>
      </c>
      <c r="X110" s="152">
        <f>IF(계획인구!U110="미급수",0,IF(계획인구!U110="마을",0,IF(계획인구!U110="소규모",0,IF(계획인구!U110=급수인구!$F110,계획인구!AJ110,0))))</f>
        <v>0</v>
      </c>
    </row>
    <row r="111" spans="1:24" s="5" customFormat="1" ht="16.350000000000001" customHeight="1">
      <c r="A111" s="308" t="s">
        <v>621</v>
      </c>
      <c r="B111" s="233" t="s">
        <v>113</v>
      </c>
      <c r="C111" s="52" t="s">
        <v>114</v>
      </c>
      <c r="D111" s="53">
        <f>계획인구!J111</f>
        <v>73</v>
      </c>
      <c r="E111" s="53">
        <f>계획인구!K111</f>
        <v>171</v>
      </c>
      <c r="F111" s="54" t="str">
        <f>계획인구!L111</f>
        <v>지방</v>
      </c>
      <c r="G111" s="54" t="str">
        <f>계획인구!M111</f>
        <v>김천</v>
      </c>
      <c r="H111" s="54" t="str">
        <f>계획인구!N111</f>
        <v>동부</v>
      </c>
      <c r="I111" s="55">
        <f>IF(F111="마을",0,IF(F111="소규모",0,계획인구!P111))</f>
        <v>2015</v>
      </c>
      <c r="J111" s="135">
        <f t="shared" si="81"/>
        <v>171</v>
      </c>
      <c r="K111" s="135">
        <f t="shared" si="82"/>
        <v>164</v>
      </c>
      <c r="L111" s="135">
        <f t="shared" si="83"/>
        <v>164</v>
      </c>
      <c r="M111" s="135">
        <f t="shared" si="84"/>
        <v>163</v>
      </c>
      <c r="N111" s="136">
        <f t="shared" si="85"/>
        <v>162</v>
      </c>
      <c r="O111" s="152">
        <f>IF(계획인구!Q111="미급수",0,IF(계획인구!Q111="마을",0,IF(계획인구!Q111="소규모",0,IF(계획인구!Q111=급수인구!$F111,계획인구!AA111,0))))</f>
        <v>171</v>
      </c>
      <c r="P111" s="152">
        <f>IF(계획인구!R111="미급수",0,IF(계획인구!R111="마을",0,IF(계획인구!R111="소규모",0,IF(계획인구!R111=급수인구!$F111,계획인구!AB111,0))))</f>
        <v>164</v>
      </c>
      <c r="Q111" s="152">
        <f>IF(계획인구!S111="미급수",0,IF(계획인구!S111="마을",0,IF(계획인구!S111="소규모",0,IF(계획인구!S111=급수인구!$F111,계획인구!AC111,0))))</f>
        <v>164</v>
      </c>
      <c r="R111" s="152">
        <f>IF(계획인구!T111="미급수",0,IF(계획인구!T111="마을",0,IF(계획인구!T111="소규모",0,IF(계획인구!T111=급수인구!$F111,계획인구!AD111,0))))</f>
        <v>163</v>
      </c>
      <c r="S111" s="152">
        <f>IF(계획인구!U111="미급수",0,IF(계획인구!U111="마을",0,IF(계획인구!U111="소규모",0,IF(계획인구!U111=급수인구!$F111,계획인구!AE111,0))))</f>
        <v>162</v>
      </c>
      <c r="T111" s="152">
        <f>IF(계획인구!Q111="미급수",0,IF(계획인구!Q111="마을",0,IF(계획인구!Q111="소규모",0,IF(계획인구!Q111=급수인구!$F111,계획인구!AF111,0))))</f>
        <v>0</v>
      </c>
      <c r="U111" s="152">
        <f>IF(계획인구!R111="미급수",0,IF(계획인구!R111="마을",0,IF(계획인구!R111="소규모",0,IF(계획인구!R111=급수인구!$F111,계획인구!AG111,0))))</f>
        <v>0</v>
      </c>
      <c r="V111" s="152">
        <f>IF(계획인구!S111="미급수",0,IF(계획인구!S111="마을",0,IF(계획인구!S111="소규모",0,IF(계획인구!S111=급수인구!$F111,계획인구!AH111,0))))</f>
        <v>0</v>
      </c>
      <c r="W111" s="152">
        <f>IF(계획인구!T111="미급수",0,IF(계획인구!T111="마을",0,IF(계획인구!T111="소규모",0,IF(계획인구!T111=급수인구!$F111,계획인구!AI111,0))))</f>
        <v>0</v>
      </c>
      <c r="X111" s="152">
        <f>IF(계획인구!U111="미급수",0,IF(계획인구!U111="마을",0,IF(계획인구!U111="소규모",0,IF(계획인구!U111=급수인구!$F111,계획인구!AJ111,0))))</f>
        <v>0</v>
      </c>
    </row>
    <row r="112" spans="1:24" s="8" customFormat="1" ht="16.350000000000001" customHeight="1">
      <c r="A112" s="308" t="s">
        <v>621</v>
      </c>
      <c r="B112" s="330"/>
      <c r="C112" s="52" t="s">
        <v>115</v>
      </c>
      <c r="D112" s="53">
        <f>계획인구!J112</f>
        <v>2</v>
      </c>
      <c r="E112" s="53">
        <f>계획인구!K112</f>
        <v>4</v>
      </c>
      <c r="F112" s="54" t="str">
        <f>계획인구!L112</f>
        <v>미급수</v>
      </c>
      <c r="G112" s="54" t="str">
        <f>계획인구!M112</f>
        <v>미급수</v>
      </c>
      <c r="H112" s="54" t="str">
        <f>계획인구!N112</f>
        <v>미급수</v>
      </c>
      <c r="I112" s="55">
        <f>IF(F112="마을",0,IF(F112="소규모",0,계획인구!P112))</f>
        <v>0</v>
      </c>
      <c r="J112" s="135">
        <f t="shared" si="81"/>
        <v>0</v>
      </c>
      <c r="K112" s="135">
        <f t="shared" si="82"/>
        <v>0</v>
      </c>
      <c r="L112" s="135">
        <f t="shared" si="83"/>
        <v>0</v>
      </c>
      <c r="M112" s="135">
        <f t="shared" si="84"/>
        <v>0</v>
      </c>
      <c r="N112" s="136">
        <f t="shared" si="85"/>
        <v>0</v>
      </c>
      <c r="O112" s="152">
        <f>IF(계획인구!Q112="미급수",0,IF(계획인구!Q112="마을",0,IF(계획인구!Q112="소규모",0,IF(계획인구!Q112=급수인구!$F112,계획인구!AA112,0))))</f>
        <v>0</v>
      </c>
      <c r="P112" s="152">
        <f>IF(계획인구!R112="미급수",0,IF(계획인구!R112="마을",0,IF(계획인구!R112="소규모",0,IF(계획인구!R112=급수인구!$F112,계획인구!AB112,0))))</f>
        <v>0</v>
      </c>
      <c r="Q112" s="152">
        <f>IF(계획인구!S112="미급수",0,IF(계획인구!S112="마을",0,IF(계획인구!S112="소규모",0,IF(계획인구!S112=급수인구!$F112,계획인구!AC112,0))))</f>
        <v>0</v>
      </c>
      <c r="R112" s="152">
        <f>IF(계획인구!T112="미급수",0,IF(계획인구!T112="마을",0,IF(계획인구!T112="소규모",0,IF(계획인구!T112=급수인구!$F112,계획인구!AD112,0))))</f>
        <v>0</v>
      </c>
      <c r="S112" s="152">
        <f>IF(계획인구!U112="미급수",0,IF(계획인구!U112="마을",0,IF(계획인구!U112="소규모",0,IF(계획인구!U112=급수인구!$F112,계획인구!AE112,0))))</f>
        <v>0</v>
      </c>
      <c r="T112" s="152">
        <f>IF(계획인구!Q112="미급수",0,IF(계획인구!Q112="마을",0,IF(계획인구!Q112="소규모",0,IF(계획인구!Q112=급수인구!$F112,계획인구!AF112,0))))</f>
        <v>0</v>
      </c>
      <c r="U112" s="152">
        <f>IF(계획인구!R112="미급수",0,IF(계획인구!R112="마을",0,IF(계획인구!R112="소규모",0,IF(계획인구!R112=급수인구!$F112,계획인구!AG112,0))))</f>
        <v>0</v>
      </c>
      <c r="V112" s="152">
        <f>IF(계획인구!S112="미급수",0,IF(계획인구!S112="마을",0,IF(계획인구!S112="소규모",0,IF(계획인구!S112=급수인구!$F112,계획인구!AH112,0))))</f>
        <v>0</v>
      </c>
      <c r="W112" s="152">
        <f>IF(계획인구!T112="미급수",0,IF(계획인구!T112="마을",0,IF(계획인구!T112="소규모",0,IF(계획인구!T112=급수인구!$F112,계획인구!AI112,0))))</f>
        <v>0</v>
      </c>
      <c r="X112" s="152">
        <f>IF(계획인구!U112="미급수",0,IF(계획인구!U112="마을",0,IF(계획인구!U112="소규모",0,IF(계획인구!U112=급수인구!$F112,계획인구!AJ112,0))))</f>
        <v>0</v>
      </c>
    </row>
    <row r="113" spans="1:24" s="8" customFormat="1" ht="16.350000000000001" customHeight="1">
      <c r="A113" s="308" t="s">
        <v>621</v>
      </c>
      <c r="B113" s="312"/>
      <c r="C113" s="52" t="s">
        <v>316</v>
      </c>
      <c r="D113" s="53">
        <f>계획인구!J113</f>
        <v>3</v>
      </c>
      <c r="E113" s="53">
        <f>계획인구!K113</f>
        <v>5</v>
      </c>
      <c r="F113" s="54" t="str">
        <f>계획인구!L113</f>
        <v>미급수</v>
      </c>
      <c r="G113" s="54" t="str">
        <f>계획인구!M113</f>
        <v>미급수</v>
      </c>
      <c r="H113" s="54" t="str">
        <f>계획인구!N113</f>
        <v>미급수</v>
      </c>
      <c r="I113" s="55">
        <f>IF(F113="마을",0,IF(F113="소규모",0,계획인구!P113))</f>
        <v>0</v>
      </c>
      <c r="J113" s="135">
        <f t="shared" si="81"/>
        <v>0</v>
      </c>
      <c r="K113" s="135">
        <f t="shared" si="82"/>
        <v>0</v>
      </c>
      <c r="L113" s="135">
        <f t="shared" si="83"/>
        <v>0</v>
      </c>
      <c r="M113" s="135">
        <f t="shared" si="84"/>
        <v>0</v>
      </c>
      <c r="N113" s="136">
        <f t="shared" si="85"/>
        <v>0</v>
      </c>
      <c r="O113" s="152">
        <f>IF(계획인구!Q113="미급수",0,IF(계획인구!Q113="마을",0,IF(계획인구!Q113="소규모",0,IF(계획인구!Q113=급수인구!$F113,계획인구!AA113,0))))</f>
        <v>0</v>
      </c>
      <c r="P113" s="152">
        <f>IF(계획인구!R113="미급수",0,IF(계획인구!R113="마을",0,IF(계획인구!R113="소규모",0,IF(계획인구!R113=급수인구!$F113,계획인구!AB113,0))))</f>
        <v>0</v>
      </c>
      <c r="Q113" s="152">
        <f>IF(계획인구!S113="미급수",0,IF(계획인구!S113="마을",0,IF(계획인구!S113="소규모",0,IF(계획인구!S113=급수인구!$F113,계획인구!AC113,0))))</f>
        <v>0</v>
      </c>
      <c r="R113" s="152">
        <f>IF(계획인구!T113="미급수",0,IF(계획인구!T113="마을",0,IF(계획인구!T113="소규모",0,IF(계획인구!T113=급수인구!$F113,계획인구!AD113,0))))</f>
        <v>0</v>
      </c>
      <c r="S113" s="152">
        <f>IF(계획인구!U113="미급수",0,IF(계획인구!U113="마을",0,IF(계획인구!U113="소규모",0,IF(계획인구!U113=급수인구!$F113,계획인구!AE113,0))))</f>
        <v>0</v>
      </c>
      <c r="T113" s="152">
        <f>IF(계획인구!Q113="미급수",0,IF(계획인구!Q113="마을",0,IF(계획인구!Q113="소규모",0,IF(계획인구!Q113=급수인구!$F113,계획인구!AF113,0))))</f>
        <v>0</v>
      </c>
      <c r="U113" s="152">
        <f>IF(계획인구!R113="미급수",0,IF(계획인구!R113="마을",0,IF(계획인구!R113="소규모",0,IF(계획인구!R113=급수인구!$F113,계획인구!AG113,0))))</f>
        <v>0</v>
      </c>
      <c r="V113" s="152">
        <f>IF(계획인구!S113="미급수",0,IF(계획인구!S113="마을",0,IF(계획인구!S113="소규모",0,IF(계획인구!S113=급수인구!$F113,계획인구!AH113,0))))</f>
        <v>0</v>
      </c>
      <c r="W113" s="152">
        <f>IF(계획인구!T113="미급수",0,IF(계획인구!T113="마을",0,IF(계획인구!T113="소규모",0,IF(계획인구!T113=급수인구!$F113,계획인구!AI113,0))))</f>
        <v>0</v>
      </c>
      <c r="X113" s="152">
        <f>IF(계획인구!U113="미급수",0,IF(계획인구!U113="마을",0,IF(계획인구!U113="소규모",0,IF(계획인구!U113=급수인구!$F113,계획인구!AJ113,0))))</f>
        <v>0</v>
      </c>
    </row>
    <row r="114" spans="1:24" s="8" customFormat="1" ht="16.350000000000001" customHeight="1">
      <c r="A114" s="308" t="s">
        <v>621</v>
      </c>
      <c r="B114" s="52" t="s">
        <v>116</v>
      </c>
      <c r="C114" s="52" t="s">
        <v>117</v>
      </c>
      <c r="D114" s="53">
        <f>계획인구!J114</f>
        <v>46</v>
      </c>
      <c r="E114" s="53">
        <f>계획인구!K114</f>
        <v>100</v>
      </c>
      <c r="F114" s="54" t="str">
        <f>계획인구!L114</f>
        <v>지방</v>
      </c>
      <c r="G114" s="54" t="str">
        <f>계획인구!M114</f>
        <v>김천</v>
      </c>
      <c r="H114" s="54" t="str">
        <f>계획인구!N114</f>
        <v>동부</v>
      </c>
      <c r="I114" s="55">
        <f>IF(F114="마을",0,IF(F114="소규모",0,계획인구!P114))</f>
        <v>2030</v>
      </c>
      <c r="J114" s="135">
        <f t="shared" si="81"/>
        <v>0</v>
      </c>
      <c r="K114" s="135">
        <f t="shared" si="82"/>
        <v>0</v>
      </c>
      <c r="L114" s="135">
        <f t="shared" si="83"/>
        <v>0</v>
      </c>
      <c r="M114" s="135">
        <f t="shared" si="84"/>
        <v>95</v>
      </c>
      <c r="N114" s="136">
        <f t="shared" si="85"/>
        <v>95</v>
      </c>
      <c r="O114" s="152">
        <f>IF(계획인구!Q114="미급수",0,IF(계획인구!Q114="마을",0,IF(계획인구!Q114="소규모",0,IF(계획인구!Q114=급수인구!$F114,계획인구!AA114,0))))</f>
        <v>0</v>
      </c>
      <c r="P114" s="152">
        <f>IF(계획인구!R114="미급수",0,IF(계획인구!R114="마을",0,IF(계획인구!R114="소규모",0,IF(계획인구!R114=급수인구!$F114,계획인구!AB114,0))))</f>
        <v>0</v>
      </c>
      <c r="Q114" s="152">
        <f>IF(계획인구!S114="미급수",0,IF(계획인구!S114="마을",0,IF(계획인구!S114="소규모",0,IF(계획인구!S114=급수인구!$F114,계획인구!AC114,0))))</f>
        <v>0</v>
      </c>
      <c r="R114" s="152">
        <f>IF(계획인구!T114="미급수",0,IF(계획인구!T114="마을",0,IF(계획인구!T114="소규모",0,IF(계획인구!T114=급수인구!$F114,계획인구!AD114,0))))</f>
        <v>95</v>
      </c>
      <c r="S114" s="152">
        <f>IF(계획인구!U114="미급수",0,IF(계획인구!U114="마을",0,IF(계획인구!U114="소규모",0,IF(계획인구!U114=급수인구!$F114,계획인구!AE114,0))))</f>
        <v>95</v>
      </c>
      <c r="T114" s="152">
        <f>IF(계획인구!Q114="미급수",0,IF(계획인구!Q114="마을",0,IF(계획인구!Q114="소규모",0,IF(계획인구!Q114=급수인구!$F114,계획인구!AF114,0))))</f>
        <v>0</v>
      </c>
      <c r="U114" s="152">
        <f>IF(계획인구!R114="미급수",0,IF(계획인구!R114="마을",0,IF(계획인구!R114="소규모",0,IF(계획인구!R114=급수인구!$F114,계획인구!AG114,0))))</f>
        <v>0</v>
      </c>
      <c r="V114" s="152">
        <f>IF(계획인구!S114="미급수",0,IF(계획인구!S114="마을",0,IF(계획인구!S114="소규모",0,IF(계획인구!S114=급수인구!$F114,계획인구!AH114,0))))</f>
        <v>0</v>
      </c>
      <c r="W114" s="152">
        <f>IF(계획인구!T114="미급수",0,IF(계획인구!T114="마을",0,IF(계획인구!T114="소규모",0,IF(계획인구!T114=급수인구!$F114,계획인구!AI114,0))))</f>
        <v>0</v>
      </c>
      <c r="X114" s="152">
        <f>IF(계획인구!U114="미급수",0,IF(계획인구!U114="마을",0,IF(계획인구!U114="소규모",0,IF(계획인구!U114=급수인구!$F114,계획인구!AJ114,0))))</f>
        <v>0</v>
      </c>
    </row>
    <row r="115" spans="1:24" s="8" customFormat="1" ht="16.350000000000001" customHeight="1">
      <c r="A115" s="308" t="s">
        <v>621</v>
      </c>
      <c r="B115" s="52" t="s">
        <v>118</v>
      </c>
      <c r="C115" s="52" t="s">
        <v>119</v>
      </c>
      <c r="D115" s="53">
        <f>계획인구!J115</f>
        <v>144</v>
      </c>
      <c r="E115" s="53">
        <f>계획인구!K115</f>
        <v>294</v>
      </c>
      <c r="F115" s="54" t="str">
        <f>계획인구!L115</f>
        <v>지방</v>
      </c>
      <c r="G115" s="54" t="str">
        <f>계획인구!M115</f>
        <v>김천</v>
      </c>
      <c r="H115" s="54" t="str">
        <f>계획인구!N115</f>
        <v>동부</v>
      </c>
      <c r="I115" s="55">
        <f>IF(F115="마을",0,IF(F115="소규모",0,계획인구!P115))</f>
        <v>2030</v>
      </c>
      <c r="J115" s="135">
        <f t="shared" si="81"/>
        <v>0</v>
      </c>
      <c r="K115" s="135">
        <f t="shared" si="82"/>
        <v>0</v>
      </c>
      <c r="L115" s="135">
        <f t="shared" si="83"/>
        <v>0</v>
      </c>
      <c r="M115" s="135">
        <f t="shared" si="84"/>
        <v>280</v>
      </c>
      <c r="N115" s="136">
        <f t="shared" si="85"/>
        <v>278</v>
      </c>
      <c r="O115" s="152">
        <f>IF(계획인구!Q115="미급수",0,IF(계획인구!Q115="마을",0,IF(계획인구!Q115="소규모",0,IF(계획인구!Q115=급수인구!$F115,계획인구!AA115,0))))</f>
        <v>0</v>
      </c>
      <c r="P115" s="152">
        <f>IF(계획인구!R115="미급수",0,IF(계획인구!R115="마을",0,IF(계획인구!R115="소규모",0,IF(계획인구!R115=급수인구!$F115,계획인구!AB115,0))))</f>
        <v>0</v>
      </c>
      <c r="Q115" s="152">
        <f>IF(계획인구!S115="미급수",0,IF(계획인구!S115="마을",0,IF(계획인구!S115="소규모",0,IF(계획인구!S115=급수인구!$F115,계획인구!AC115,0))))</f>
        <v>0</v>
      </c>
      <c r="R115" s="152">
        <f>IF(계획인구!T115="미급수",0,IF(계획인구!T115="마을",0,IF(계획인구!T115="소규모",0,IF(계획인구!T115=급수인구!$F115,계획인구!AD115,0))))</f>
        <v>280</v>
      </c>
      <c r="S115" s="152">
        <f>IF(계획인구!U115="미급수",0,IF(계획인구!U115="마을",0,IF(계획인구!U115="소규모",0,IF(계획인구!U115=급수인구!$F115,계획인구!AE115,0))))</f>
        <v>278</v>
      </c>
      <c r="T115" s="152">
        <f>IF(계획인구!Q115="미급수",0,IF(계획인구!Q115="마을",0,IF(계획인구!Q115="소규모",0,IF(계획인구!Q115=급수인구!$F115,계획인구!AF115,0))))</f>
        <v>0</v>
      </c>
      <c r="U115" s="152">
        <f>IF(계획인구!R115="미급수",0,IF(계획인구!R115="마을",0,IF(계획인구!R115="소규모",0,IF(계획인구!R115=급수인구!$F115,계획인구!AG115,0))))</f>
        <v>0</v>
      </c>
      <c r="V115" s="152">
        <f>IF(계획인구!S115="미급수",0,IF(계획인구!S115="마을",0,IF(계획인구!S115="소규모",0,IF(계획인구!S115=급수인구!$F115,계획인구!AH115,0))))</f>
        <v>0</v>
      </c>
      <c r="W115" s="152">
        <f>IF(계획인구!T115="미급수",0,IF(계획인구!T115="마을",0,IF(계획인구!T115="소규모",0,IF(계획인구!T115=급수인구!$F115,계획인구!AI115,0))))</f>
        <v>0</v>
      </c>
      <c r="X115" s="152">
        <f>IF(계획인구!U115="미급수",0,IF(계획인구!U115="마을",0,IF(계획인구!U115="소규모",0,IF(계획인구!U115=급수인구!$F115,계획인구!AJ115,0))))</f>
        <v>0</v>
      </c>
    </row>
    <row r="116" spans="1:24" s="8" customFormat="1" ht="16.350000000000001" customHeight="1">
      <c r="A116" s="308" t="s">
        <v>621</v>
      </c>
      <c r="B116" s="233" t="s">
        <v>120</v>
      </c>
      <c r="C116" s="52" t="s">
        <v>121</v>
      </c>
      <c r="D116" s="53">
        <f>계획인구!J116</f>
        <v>20</v>
      </c>
      <c r="E116" s="53">
        <f>계획인구!K116</f>
        <v>31</v>
      </c>
      <c r="F116" s="54" t="str">
        <f>계획인구!L116</f>
        <v>소규모</v>
      </c>
      <c r="G116" s="54" t="str">
        <f>계획인구!M116</f>
        <v>소규모</v>
      </c>
      <c r="H116" s="54" t="str">
        <f>계획인구!N116</f>
        <v>운봉</v>
      </c>
      <c r="I116" s="55">
        <f>IF(F116="마을",0,IF(F116="소규모",0,계획인구!P116))</f>
        <v>0</v>
      </c>
      <c r="J116" s="135">
        <f t="shared" si="81"/>
        <v>0</v>
      </c>
      <c r="K116" s="135">
        <f t="shared" si="82"/>
        <v>0</v>
      </c>
      <c r="L116" s="135">
        <f t="shared" si="83"/>
        <v>0</v>
      </c>
      <c r="M116" s="135">
        <f t="shared" si="84"/>
        <v>0</v>
      </c>
      <c r="N116" s="136">
        <f t="shared" si="85"/>
        <v>0</v>
      </c>
      <c r="O116" s="152">
        <f>IF(계획인구!Q116="미급수",0,IF(계획인구!Q116="마을",0,IF(계획인구!Q116="소규모",0,IF(계획인구!Q116=급수인구!$F116,계획인구!AA116,0))))</f>
        <v>0</v>
      </c>
      <c r="P116" s="152">
        <f>IF(계획인구!R116="미급수",0,IF(계획인구!R116="마을",0,IF(계획인구!R116="소규모",0,IF(계획인구!R116=급수인구!$F116,계획인구!AB116,0))))</f>
        <v>0</v>
      </c>
      <c r="Q116" s="152">
        <f>IF(계획인구!S116="미급수",0,IF(계획인구!S116="마을",0,IF(계획인구!S116="소규모",0,IF(계획인구!S116=급수인구!$F116,계획인구!AC116,0))))</f>
        <v>0</v>
      </c>
      <c r="R116" s="152">
        <f>IF(계획인구!T116="미급수",0,IF(계획인구!T116="마을",0,IF(계획인구!T116="소규모",0,IF(계획인구!T116=급수인구!$F116,계획인구!AD116,0))))</f>
        <v>0</v>
      </c>
      <c r="S116" s="152">
        <f>IF(계획인구!U116="미급수",0,IF(계획인구!U116="마을",0,IF(계획인구!U116="소규모",0,IF(계획인구!U116=급수인구!$F116,계획인구!AE116,0))))</f>
        <v>0</v>
      </c>
      <c r="T116" s="152">
        <f>IF(계획인구!Q116="미급수",0,IF(계획인구!Q116="마을",0,IF(계획인구!Q116="소규모",0,IF(계획인구!Q116=급수인구!$F116,계획인구!AF116,0))))</f>
        <v>0</v>
      </c>
      <c r="U116" s="152">
        <f>IF(계획인구!R116="미급수",0,IF(계획인구!R116="마을",0,IF(계획인구!R116="소규모",0,IF(계획인구!R116=급수인구!$F116,계획인구!AG116,0))))</f>
        <v>0</v>
      </c>
      <c r="V116" s="152">
        <f>IF(계획인구!S116="미급수",0,IF(계획인구!S116="마을",0,IF(계획인구!S116="소규모",0,IF(계획인구!S116=급수인구!$F116,계획인구!AH116,0))))</f>
        <v>0</v>
      </c>
      <c r="W116" s="152">
        <f>IF(계획인구!T116="미급수",0,IF(계획인구!T116="마을",0,IF(계획인구!T116="소규모",0,IF(계획인구!T116=급수인구!$F116,계획인구!AI116,0))))</f>
        <v>0</v>
      </c>
      <c r="X116" s="152">
        <f>IF(계획인구!U116="미급수",0,IF(계획인구!U116="마을",0,IF(계획인구!U116="소규모",0,IF(계획인구!U116=급수인구!$F116,계획인구!AJ116,0))))</f>
        <v>0</v>
      </c>
    </row>
    <row r="117" spans="1:24" ht="16.350000000000001" customHeight="1">
      <c r="A117" s="308" t="s">
        <v>621</v>
      </c>
      <c r="B117" s="330"/>
      <c r="C117" s="52" t="s">
        <v>764</v>
      </c>
      <c r="D117" s="53">
        <f>계획인구!J117</f>
        <v>31</v>
      </c>
      <c r="E117" s="53">
        <f>계획인구!K117</f>
        <v>66</v>
      </c>
      <c r="F117" s="54" t="str">
        <f>계획인구!L117</f>
        <v>소규모</v>
      </c>
      <c r="G117" s="54" t="str">
        <f>계획인구!M117</f>
        <v>소규모</v>
      </c>
      <c r="H117" s="54" t="str">
        <f>계획인구!N117</f>
        <v>상능</v>
      </c>
      <c r="I117" s="55">
        <f>IF(F117="마을",0,IF(F117="소규모",0,계획인구!P117))</f>
        <v>0</v>
      </c>
      <c r="J117" s="135">
        <f t="shared" si="81"/>
        <v>0</v>
      </c>
      <c r="K117" s="135">
        <f t="shared" si="82"/>
        <v>0</v>
      </c>
      <c r="L117" s="135">
        <f t="shared" si="83"/>
        <v>0</v>
      </c>
      <c r="M117" s="135">
        <f t="shared" si="84"/>
        <v>0</v>
      </c>
      <c r="N117" s="136">
        <f t="shared" si="85"/>
        <v>0</v>
      </c>
      <c r="O117" s="152">
        <f>IF(계획인구!Q117="미급수",0,IF(계획인구!Q117="마을",0,IF(계획인구!Q117="소규모",0,IF(계획인구!Q117=급수인구!$F117,계획인구!AA117,0))))</f>
        <v>0</v>
      </c>
      <c r="P117" s="152">
        <f>IF(계획인구!R117="미급수",0,IF(계획인구!R117="마을",0,IF(계획인구!R117="소규모",0,IF(계획인구!R117=급수인구!$F117,계획인구!AB117,0))))</f>
        <v>0</v>
      </c>
      <c r="Q117" s="152">
        <f>IF(계획인구!S117="미급수",0,IF(계획인구!S117="마을",0,IF(계획인구!S117="소규모",0,IF(계획인구!S117=급수인구!$F117,계획인구!AC117,0))))</f>
        <v>0</v>
      </c>
      <c r="R117" s="152">
        <f>IF(계획인구!T117="미급수",0,IF(계획인구!T117="마을",0,IF(계획인구!T117="소규모",0,IF(계획인구!T117=급수인구!$F117,계획인구!AD117,0))))</f>
        <v>0</v>
      </c>
      <c r="S117" s="152">
        <f>IF(계획인구!U117="미급수",0,IF(계획인구!U117="마을",0,IF(계획인구!U117="소규모",0,IF(계획인구!U117=급수인구!$F117,계획인구!AE117,0))))</f>
        <v>0</v>
      </c>
      <c r="T117" s="152">
        <f>IF(계획인구!Q117="미급수",0,IF(계획인구!Q117="마을",0,IF(계획인구!Q117="소규모",0,IF(계획인구!Q117=급수인구!$F117,계획인구!AF117,0))))</f>
        <v>0</v>
      </c>
      <c r="U117" s="152">
        <f>IF(계획인구!R117="미급수",0,IF(계획인구!R117="마을",0,IF(계획인구!R117="소규모",0,IF(계획인구!R117=급수인구!$F117,계획인구!AG117,0))))</f>
        <v>0</v>
      </c>
      <c r="V117" s="152">
        <f>IF(계획인구!S117="미급수",0,IF(계획인구!S117="마을",0,IF(계획인구!S117="소규모",0,IF(계획인구!S117=급수인구!$F117,계획인구!AH117,0))))</f>
        <v>0</v>
      </c>
      <c r="W117" s="152">
        <f>IF(계획인구!T117="미급수",0,IF(계획인구!T117="마을",0,IF(계획인구!T117="소규모",0,IF(계획인구!T117=급수인구!$F117,계획인구!AI117,0))))</f>
        <v>0</v>
      </c>
      <c r="X117" s="152">
        <f>IF(계획인구!U117="미급수",0,IF(계획인구!U117="마을",0,IF(계획인구!U117="소규모",0,IF(계획인구!U117=급수인구!$F117,계획인구!AJ117,0))))</f>
        <v>0</v>
      </c>
    </row>
    <row r="118" spans="1:24" ht="16.350000000000001" customHeight="1">
      <c r="A118" s="308" t="s">
        <v>621</v>
      </c>
      <c r="B118" s="312"/>
      <c r="C118" s="52" t="s">
        <v>765</v>
      </c>
      <c r="D118" s="53">
        <f>계획인구!J118</f>
        <v>4</v>
      </c>
      <c r="E118" s="53">
        <f>계획인구!K118</f>
        <v>12</v>
      </c>
      <c r="F118" s="54" t="str">
        <f>계획인구!L118</f>
        <v>미급수</v>
      </c>
      <c r="G118" s="54" t="str">
        <f>계획인구!M118</f>
        <v>미급수</v>
      </c>
      <c r="H118" s="54" t="str">
        <f>계획인구!N118</f>
        <v>미급수</v>
      </c>
      <c r="I118" s="55">
        <f>IF(F118="마을",0,IF(F118="소규모",0,계획인구!P118))</f>
        <v>0</v>
      </c>
      <c r="J118" s="135">
        <f t="shared" si="81"/>
        <v>0</v>
      </c>
      <c r="K118" s="135">
        <f t="shared" si="82"/>
        <v>0</v>
      </c>
      <c r="L118" s="135">
        <f t="shared" si="83"/>
        <v>0</v>
      </c>
      <c r="M118" s="135">
        <f t="shared" si="84"/>
        <v>0</v>
      </c>
      <c r="N118" s="136">
        <f t="shared" si="85"/>
        <v>0</v>
      </c>
      <c r="O118" s="152">
        <f>IF(계획인구!Q118="미급수",0,IF(계획인구!Q118="마을",0,IF(계획인구!Q118="소규모",0,IF(계획인구!Q118=급수인구!$F118,계획인구!AA118,0))))</f>
        <v>0</v>
      </c>
      <c r="P118" s="152">
        <f>IF(계획인구!R118="미급수",0,IF(계획인구!R118="마을",0,IF(계획인구!R118="소규모",0,IF(계획인구!R118=급수인구!$F118,계획인구!AB118,0))))</f>
        <v>0</v>
      </c>
      <c r="Q118" s="152">
        <f>IF(계획인구!S118="미급수",0,IF(계획인구!S118="마을",0,IF(계획인구!S118="소규모",0,IF(계획인구!S118=급수인구!$F118,계획인구!AC118,0))))</f>
        <v>0</v>
      </c>
      <c r="R118" s="152">
        <f>IF(계획인구!T118="미급수",0,IF(계획인구!T118="마을",0,IF(계획인구!T118="소규모",0,IF(계획인구!T118=급수인구!$F118,계획인구!AD118,0))))</f>
        <v>0</v>
      </c>
      <c r="S118" s="152">
        <f>IF(계획인구!U118="미급수",0,IF(계획인구!U118="마을",0,IF(계획인구!U118="소규모",0,IF(계획인구!U118=급수인구!$F118,계획인구!AE118,0))))</f>
        <v>0</v>
      </c>
      <c r="T118" s="152">
        <f>IF(계획인구!Q118="미급수",0,IF(계획인구!Q118="마을",0,IF(계획인구!Q118="소규모",0,IF(계획인구!Q118=급수인구!$F118,계획인구!AF118,0))))</f>
        <v>0</v>
      </c>
      <c r="U118" s="152">
        <f>IF(계획인구!R118="미급수",0,IF(계획인구!R118="마을",0,IF(계획인구!R118="소규모",0,IF(계획인구!R118=급수인구!$F118,계획인구!AG118,0))))</f>
        <v>0</v>
      </c>
      <c r="V118" s="152">
        <f>IF(계획인구!S118="미급수",0,IF(계획인구!S118="마을",0,IF(계획인구!S118="소규모",0,IF(계획인구!S118=급수인구!$F118,계획인구!AH118,0))))</f>
        <v>0</v>
      </c>
      <c r="W118" s="152">
        <f>IF(계획인구!T118="미급수",0,IF(계획인구!T118="마을",0,IF(계획인구!T118="소규모",0,IF(계획인구!T118=급수인구!$F118,계획인구!AI118,0))))</f>
        <v>0</v>
      </c>
      <c r="X118" s="152">
        <f>IF(계획인구!U118="미급수",0,IF(계획인구!U118="마을",0,IF(계획인구!U118="소규모",0,IF(계획인구!U118=급수인구!$F118,계획인구!AJ118,0))))</f>
        <v>0</v>
      </c>
    </row>
    <row r="119" spans="1:24" ht="16.350000000000001" customHeight="1">
      <c r="A119" s="308" t="s">
        <v>621</v>
      </c>
      <c r="B119" s="233" t="s">
        <v>122</v>
      </c>
      <c r="C119" s="52" t="s">
        <v>123</v>
      </c>
      <c r="D119" s="53">
        <f>계획인구!J119</f>
        <v>159</v>
      </c>
      <c r="E119" s="53">
        <f>계획인구!K119</f>
        <v>276</v>
      </c>
      <c r="F119" s="54" t="str">
        <f>계획인구!L119</f>
        <v>지방</v>
      </c>
      <c r="G119" s="54" t="str">
        <f>계획인구!M119</f>
        <v>김천</v>
      </c>
      <c r="H119" s="54" t="str">
        <f>계획인구!N119</f>
        <v>동부</v>
      </c>
      <c r="I119" s="55">
        <f>IF(F119="마을",0,IF(F119="소규모",0,계획인구!P119))</f>
        <v>2030</v>
      </c>
      <c r="J119" s="135">
        <f t="shared" si="81"/>
        <v>0</v>
      </c>
      <c r="K119" s="135">
        <f t="shared" si="82"/>
        <v>0</v>
      </c>
      <c r="L119" s="135">
        <f t="shared" si="83"/>
        <v>0</v>
      </c>
      <c r="M119" s="135">
        <f t="shared" si="84"/>
        <v>263</v>
      </c>
      <c r="N119" s="136">
        <f t="shared" si="85"/>
        <v>261</v>
      </c>
      <c r="O119" s="152">
        <f>IF(계획인구!Q119="미급수",0,IF(계획인구!Q119="마을",0,IF(계획인구!Q119="소규모",0,IF(계획인구!Q119=급수인구!$F119,계획인구!AA119,0))))</f>
        <v>0</v>
      </c>
      <c r="P119" s="152">
        <f>IF(계획인구!R119="미급수",0,IF(계획인구!R119="마을",0,IF(계획인구!R119="소규모",0,IF(계획인구!R119=급수인구!$F119,계획인구!AB119,0))))</f>
        <v>0</v>
      </c>
      <c r="Q119" s="152">
        <f>IF(계획인구!S119="미급수",0,IF(계획인구!S119="마을",0,IF(계획인구!S119="소규모",0,IF(계획인구!S119=급수인구!$F119,계획인구!AC119,0))))</f>
        <v>0</v>
      </c>
      <c r="R119" s="152">
        <f>IF(계획인구!T119="미급수",0,IF(계획인구!T119="마을",0,IF(계획인구!T119="소규모",0,IF(계획인구!T119=급수인구!$F119,계획인구!AD119,0))))</f>
        <v>263</v>
      </c>
      <c r="S119" s="152">
        <f>IF(계획인구!U119="미급수",0,IF(계획인구!U119="마을",0,IF(계획인구!U119="소규모",0,IF(계획인구!U119=급수인구!$F119,계획인구!AE119,0))))</f>
        <v>261</v>
      </c>
      <c r="T119" s="152">
        <f>IF(계획인구!Q119="미급수",0,IF(계획인구!Q119="마을",0,IF(계획인구!Q119="소규모",0,IF(계획인구!Q119=급수인구!$F119,계획인구!AF119,0))))</f>
        <v>0</v>
      </c>
      <c r="U119" s="152">
        <f>IF(계획인구!R119="미급수",0,IF(계획인구!R119="마을",0,IF(계획인구!R119="소규모",0,IF(계획인구!R119=급수인구!$F119,계획인구!AG119,0))))</f>
        <v>0</v>
      </c>
      <c r="V119" s="152">
        <f>IF(계획인구!S119="미급수",0,IF(계획인구!S119="마을",0,IF(계획인구!S119="소규모",0,IF(계획인구!S119=급수인구!$F119,계획인구!AH119,0))))</f>
        <v>0</v>
      </c>
      <c r="W119" s="152">
        <f>IF(계획인구!T119="미급수",0,IF(계획인구!T119="마을",0,IF(계획인구!T119="소규모",0,IF(계획인구!T119=급수인구!$F119,계획인구!AI119,0))))</f>
        <v>0</v>
      </c>
      <c r="X119" s="152">
        <f>IF(계획인구!U119="미급수",0,IF(계획인구!U119="마을",0,IF(계획인구!U119="소규모",0,IF(계획인구!U119=급수인구!$F119,계획인구!AJ119,0))))</f>
        <v>0</v>
      </c>
    </row>
    <row r="120" spans="1:24" ht="16.350000000000001" customHeight="1">
      <c r="A120" s="308" t="s">
        <v>621</v>
      </c>
      <c r="B120" s="330"/>
      <c r="C120" s="52" t="s">
        <v>124</v>
      </c>
      <c r="D120" s="53">
        <f>계획인구!J120</f>
        <v>10</v>
      </c>
      <c r="E120" s="53">
        <f>계획인구!K120</f>
        <v>21</v>
      </c>
      <c r="F120" s="54" t="str">
        <f>계획인구!L120</f>
        <v>미급수</v>
      </c>
      <c r="G120" s="54" t="str">
        <f>계획인구!M120</f>
        <v>미급수</v>
      </c>
      <c r="H120" s="54" t="str">
        <f>계획인구!N120</f>
        <v>미급수</v>
      </c>
      <c r="I120" s="55">
        <f>IF(F120="마을",0,IF(F120="소규모",0,계획인구!P120))</f>
        <v>0</v>
      </c>
      <c r="J120" s="135">
        <f t="shared" si="81"/>
        <v>0</v>
      </c>
      <c r="K120" s="135">
        <f t="shared" si="82"/>
        <v>0</v>
      </c>
      <c r="L120" s="135">
        <f t="shared" si="83"/>
        <v>0</v>
      </c>
      <c r="M120" s="135">
        <f t="shared" si="84"/>
        <v>0</v>
      </c>
      <c r="N120" s="136">
        <f t="shared" si="85"/>
        <v>0</v>
      </c>
      <c r="O120" s="152">
        <f>IF(계획인구!Q120="미급수",0,IF(계획인구!Q120="마을",0,IF(계획인구!Q120="소규모",0,IF(계획인구!Q120=급수인구!$F120,계획인구!AA120,0))))</f>
        <v>0</v>
      </c>
      <c r="P120" s="152">
        <f>IF(계획인구!R120="미급수",0,IF(계획인구!R120="마을",0,IF(계획인구!R120="소규모",0,IF(계획인구!R120=급수인구!$F120,계획인구!AB120,0))))</f>
        <v>0</v>
      </c>
      <c r="Q120" s="152">
        <f>IF(계획인구!S120="미급수",0,IF(계획인구!S120="마을",0,IF(계획인구!S120="소규모",0,IF(계획인구!S120=급수인구!$F120,계획인구!AC120,0))))</f>
        <v>0</v>
      </c>
      <c r="R120" s="152">
        <f>IF(계획인구!T120="미급수",0,IF(계획인구!T120="마을",0,IF(계획인구!T120="소규모",0,IF(계획인구!T120=급수인구!$F120,계획인구!AD120,0))))</f>
        <v>0</v>
      </c>
      <c r="S120" s="152">
        <f>IF(계획인구!U120="미급수",0,IF(계획인구!U120="마을",0,IF(계획인구!U120="소규모",0,IF(계획인구!U120=급수인구!$F120,계획인구!AE120,0))))</f>
        <v>0</v>
      </c>
      <c r="T120" s="152">
        <f>IF(계획인구!Q120="미급수",0,IF(계획인구!Q120="마을",0,IF(계획인구!Q120="소규모",0,IF(계획인구!Q120=급수인구!$F120,계획인구!AF120,0))))</f>
        <v>0</v>
      </c>
      <c r="U120" s="152">
        <f>IF(계획인구!R120="미급수",0,IF(계획인구!R120="마을",0,IF(계획인구!R120="소규모",0,IF(계획인구!R120=급수인구!$F120,계획인구!AG120,0))))</f>
        <v>0</v>
      </c>
      <c r="V120" s="152">
        <f>IF(계획인구!S120="미급수",0,IF(계획인구!S120="마을",0,IF(계획인구!S120="소규모",0,IF(계획인구!S120=급수인구!$F120,계획인구!AH120,0))))</f>
        <v>0</v>
      </c>
      <c r="W120" s="152">
        <f>IF(계획인구!T120="미급수",0,IF(계획인구!T120="마을",0,IF(계획인구!T120="소규모",0,IF(계획인구!T120=급수인구!$F120,계획인구!AI120,0))))</f>
        <v>0</v>
      </c>
      <c r="X120" s="152">
        <f>IF(계획인구!U120="미급수",0,IF(계획인구!U120="마을",0,IF(계획인구!U120="소규모",0,IF(계획인구!U120=급수인구!$F120,계획인구!AJ120,0))))</f>
        <v>0</v>
      </c>
    </row>
    <row r="121" spans="1:24" ht="16.350000000000001" customHeight="1">
      <c r="A121" s="308" t="s">
        <v>621</v>
      </c>
      <c r="B121" s="312"/>
      <c r="C121" s="52" t="s">
        <v>125</v>
      </c>
      <c r="D121" s="53">
        <f>계획인구!J121</f>
        <v>13</v>
      </c>
      <c r="E121" s="53">
        <f>계획인구!K121</f>
        <v>26</v>
      </c>
      <c r="F121" s="54" t="str">
        <f>계획인구!L121</f>
        <v>지방</v>
      </c>
      <c r="G121" s="54" t="str">
        <f>계획인구!M121</f>
        <v>김천</v>
      </c>
      <c r="H121" s="54" t="str">
        <f>계획인구!N121</f>
        <v>동부</v>
      </c>
      <c r="I121" s="55">
        <f>IF(F121="마을",0,IF(F121="소규모",0,계획인구!P121))</f>
        <v>2030</v>
      </c>
      <c r="J121" s="135">
        <f t="shared" si="81"/>
        <v>0</v>
      </c>
      <c r="K121" s="135">
        <f t="shared" si="82"/>
        <v>0</v>
      </c>
      <c r="L121" s="135">
        <f t="shared" si="83"/>
        <v>0</v>
      </c>
      <c r="M121" s="135">
        <f t="shared" si="84"/>
        <v>25</v>
      </c>
      <c r="N121" s="136">
        <f t="shared" si="85"/>
        <v>25</v>
      </c>
      <c r="O121" s="152">
        <f>IF(계획인구!Q121="미급수",0,IF(계획인구!Q121="마을",0,IF(계획인구!Q121="소규모",0,IF(계획인구!Q121=급수인구!$F121,계획인구!AA121,0))))</f>
        <v>0</v>
      </c>
      <c r="P121" s="152">
        <f>IF(계획인구!R121="미급수",0,IF(계획인구!R121="마을",0,IF(계획인구!R121="소규모",0,IF(계획인구!R121=급수인구!$F121,계획인구!AB121,0))))</f>
        <v>0</v>
      </c>
      <c r="Q121" s="152">
        <f>IF(계획인구!S121="미급수",0,IF(계획인구!S121="마을",0,IF(계획인구!S121="소규모",0,IF(계획인구!S121=급수인구!$F121,계획인구!AC121,0))))</f>
        <v>0</v>
      </c>
      <c r="R121" s="152">
        <f>IF(계획인구!T121="미급수",0,IF(계획인구!T121="마을",0,IF(계획인구!T121="소규모",0,IF(계획인구!T121=급수인구!$F121,계획인구!AD121,0))))</f>
        <v>25</v>
      </c>
      <c r="S121" s="152">
        <f>IF(계획인구!U121="미급수",0,IF(계획인구!U121="마을",0,IF(계획인구!U121="소규모",0,IF(계획인구!U121=급수인구!$F121,계획인구!AE121,0))))</f>
        <v>25</v>
      </c>
      <c r="T121" s="152">
        <f>IF(계획인구!Q121="미급수",0,IF(계획인구!Q121="마을",0,IF(계획인구!Q121="소규모",0,IF(계획인구!Q121=급수인구!$F121,계획인구!AF121,0))))</f>
        <v>0</v>
      </c>
      <c r="U121" s="152">
        <f>IF(계획인구!R121="미급수",0,IF(계획인구!R121="마을",0,IF(계획인구!R121="소규모",0,IF(계획인구!R121=급수인구!$F121,계획인구!AG121,0))))</f>
        <v>0</v>
      </c>
      <c r="V121" s="152">
        <f>IF(계획인구!S121="미급수",0,IF(계획인구!S121="마을",0,IF(계획인구!S121="소규모",0,IF(계획인구!S121=급수인구!$F121,계획인구!AH121,0))))</f>
        <v>0</v>
      </c>
      <c r="W121" s="152">
        <f>IF(계획인구!T121="미급수",0,IF(계획인구!T121="마을",0,IF(계획인구!T121="소규모",0,IF(계획인구!T121=급수인구!$F121,계획인구!AI121,0))))</f>
        <v>0</v>
      </c>
      <c r="X121" s="152">
        <f>IF(계획인구!U121="미급수",0,IF(계획인구!U121="마을",0,IF(계획인구!U121="소규모",0,IF(계획인구!U121=급수인구!$F121,계획인구!AJ121,0))))</f>
        <v>0</v>
      </c>
    </row>
    <row r="122" spans="1:24" ht="16.350000000000001" customHeight="1">
      <c r="A122" s="308" t="s">
        <v>621</v>
      </c>
      <c r="B122" s="52" t="s">
        <v>126</v>
      </c>
      <c r="C122" s="52" t="s">
        <v>127</v>
      </c>
      <c r="D122" s="53">
        <f>계획인구!J122</f>
        <v>56</v>
      </c>
      <c r="E122" s="53">
        <f>계획인구!K122</f>
        <v>100</v>
      </c>
      <c r="F122" s="54" t="str">
        <f>계획인구!L122</f>
        <v>마을</v>
      </c>
      <c r="G122" s="54" t="str">
        <f>계획인구!M122</f>
        <v>마을</v>
      </c>
      <c r="H122" s="54" t="str">
        <f>계획인구!N122</f>
        <v>지경</v>
      </c>
      <c r="I122" s="55">
        <f>IF(F122="마을",0,IF(F122="소규모",0,계획인구!P122))</f>
        <v>0</v>
      </c>
      <c r="J122" s="135">
        <f t="shared" si="81"/>
        <v>0</v>
      </c>
      <c r="K122" s="135">
        <f t="shared" si="82"/>
        <v>0</v>
      </c>
      <c r="L122" s="135">
        <f t="shared" si="83"/>
        <v>0</v>
      </c>
      <c r="M122" s="135">
        <f t="shared" si="84"/>
        <v>0</v>
      </c>
      <c r="N122" s="136">
        <f t="shared" si="85"/>
        <v>0</v>
      </c>
      <c r="O122" s="152">
        <f>IF(계획인구!Q122="미급수",0,IF(계획인구!Q122="마을",0,IF(계획인구!Q122="소규모",0,IF(계획인구!Q122=급수인구!$F122,계획인구!AA122,0))))</f>
        <v>0</v>
      </c>
      <c r="P122" s="152">
        <f>IF(계획인구!R122="미급수",0,IF(계획인구!R122="마을",0,IF(계획인구!R122="소규모",0,IF(계획인구!R122=급수인구!$F122,계획인구!AB122,0))))</f>
        <v>0</v>
      </c>
      <c r="Q122" s="152">
        <f>IF(계획인구!S122="미급수",0,IF(계획인구!S122="마을",0,IF(계획인구!S122="소규모",0,IF(계획인구!S122=급수인구!$F122,계획인구!AC122,0))))</f>
        <v>0</v>
      </c>
      <c r="R122" s="152">
        <f>IF(계획인구!T122="미급수",0,IF(계획인구!T122="마을",0,IF(계획인구!T122="소규모",0,IF(계획인구!T122=급수인구!$F122,계획인구!AD122,0))))</f>
        <v>0</v>
      </c>
      <c r="S122" s="152">
        <f>IF(계획인구!U122="미급수",0,IF(계획인구!U122="마을",0,IF(계획인구!U122="소규모",0,IF(계획인구!U122=급수인구!$F122,계획인구!AE122,0))))</f>
        <v>0</v>
      </c>
      <c r="T122" s="152">
        <f>IF(계획인구!Q122="미급수",0,IF(계획인구!Q122="마을",0,IF(계획인구!Q122="소규모",0,IF(계획인구!Q122=급수인구!$F122,계획인구!AF122,0))))</f>
        <v>0</v>
      </c>
      <c r="U122" s="152">
        <f>IF(계획인구!R122="미급수",0,IF(계획인구!R122="마을",0,IF(계획인구!R122="소규모",0,IF(계획인구!R122=급수인구!$F122,계획인구!AG122,0))))</f>
        <v>0</v>
      </c>
      <c r="V122" s="152">
        <f>IF(계획인구!S122="미급수",0,IF(계획인구!S122="마을",0,IF(계획인구!S122="소규모",0,IF(계획인구!S122=급수인구!$F122,계획인구!AH122,0))))</f>
        <v>0</v>
      </c>
      <c r="W122" s="152">
        <f>IF(계획인구!T122="미급수",0,IF(계획인구!T122="마을",0,IF(계획인구!T122="소규모",0,IF(계획인구!T122=급수인구!$F122,계획인구!AI122,0))))</f>
        <v>0</v>
      </c>
      <c r="X122" s="152">
        <f>IF(계획인구!U122="미급수",0,IF(계획인구!U122="마을",0,IF(계획인구!U122="소규모",0,IF(계획인구!U122=급수인구!$F122,계획인구!AJ122,0))))</f>
        <v>0</v>
      </c>
    </row>
    <row r="123" spans="1:24" ht="16.350000000000001" customHeight="1">
      <c r="A123" s="308" t="s">
        <v>621</v>
      </c>
      <c r="B123" s="233" t="s">
        <v>128</v>
      </c>
      <c r="C123" s="52" t="s">
        <v>317</v>
      </c>
      <c r="D123" s="53">
        <f>계획인구!J123</f>
        <v>46</v>
      </c>
      <c r="E123" s="53">
        <f>계획인구!K123</f>
        <v>98</v>
      </c>
      <c r="F123" s="54" t="str">
        <f>계획인구!L123</f>
        <v>소규모</v>
      </c>
      <c r="G123" s="54" t="str">
        <f>계획인구!M123</f>
        <v>소규모</v>
      </c>
      <c r="H123" s="54" t="str">
        <f>계획인구!N123</f>
        <v>원곡</v>
      </c>
      <c r="I123" s="55">
        <f>IF(F123="마을",0,IF(F123="소규모",0,계획인구!P123))</f>
        <v>0</v>
      </c>
      <c r="J123" s="135">
        <f t="shared" si="81"/>
        <v>0</v>
      </c>
      <c r="K123" s="135">
        <f t="shared" si="82"/>
        <v>0</v>
      </c>
      <c r="L123" s="135">
        <f t="shared" si="83"/>
        <v>0</v>
      </c>
      <c r="M123" s="135">
        <f t="shared" si="84"/>
        <v>0</v>
      </c>
      <c r="N123" s="136">
        <f t="shared" si="85"/>
        <v>0</v>
      </c>
      <c r="O123" s="152">
        <f>IF(계획인구!Q123="미급수",0,IF(계획인구!Q123="마을",0,IF(계획인구!Q123="소규모",0,IF(계획인구!Q123=급수인구!$F123,계획인구!AA123,0))))</f>
        <v>0</v>
      </c>
      <c r="P123" s="152">
        <f>IF(계획인구!R123="미급수",0,IF(계획인구!R123="마을",0,IF(계획인구!R123="소규모",0,IF(계획인구!R123=급수인구!$F123,계획인구!AB123,0))))</f>
        <v>0</v>
      </c>
      <c r="Q123" s="152">
        <f>IF(계획인구!S123="미급수",0,IF(계획인구!S123="마을",0,IF(계획인구!S123="소규모",0,IF(계획인구!S123=급수인구!$F123,계획인구!AC123,0))))</f>
        <v>0</v>
      </c>
      <c r="R123" s="152">
        <f>IF(계획인구!T123="미급수",0,IF(계획인구!T123="마을",0,IF(계획인구!T123="소규모",0,IF(계획인구!T123=급수인구!$F123,계획인구!AD123,0))))</f>
        <v>0</v>
      </c>
      <c r="S123" s="152">
        <f>IF(계획인구!U123="미급수",0,IF(계획인구!U123="마을",0,IF(계획인구!U123="소규모",0,IF(계획인구!U123=급수인구!$F123,계획인구!AE123,0))))</f>
        <v>0</v>
      </c>
      <c r="T123" s="152">
        <f>IF(계획인구!Q123="미급수",0,IF(계획인구!Q123="마을",0,IF(계획인구!Q123="소규모",0,IF(계획인구!Q123=급수인구!$F123,계획인구!AF123,0))))</f>
        <v>0</v>
      </c>
      <c r="U123" s="152">
        <f>IF(계획인구!R123="미급수",0,IF(계획인구!R123="마을",0,IF(계획인구!R123="소규모",0,IF(계획인구!R123=급수인구!$F123,계획인구!AG123,0))))</f>
        <v>0</v>
      </c>
      <c r="V123" s="152">
        <f>IF(계획인구!S123="미급수",0,IF(계획인구!S123="마을",0,IF(계획인구!S123="소규모",0,IF(계획인구!S123=급수인구!$F123,계획인구!AH123,0))))</f>
        <v>0</v>
      </c>
      <c r="W123" s="152">
        <f>IF(계획인구!T123="미급수",0,IF(계획인구!T123="마을",0,IF(계획인구!T123="소규모",0,IF(계획인구!T123=급수인구!$F123,계획인구!AI123,0))))</f>
        <v>0</v>
      </c>
      <c r="X123" s="152">
        <f>IF(계획인구!U123="미급수",0,IF(계획인구!U123="마을",0,IF(계획인구!U123="소규모",0,IF(계획인구!U123=급수인구!$F123,계획인구!AJ123,0))))</f>
        <v>0</v>
      </c>
    </row>
    <row r="124" spans="1:24" ht="16.350000000000001" customHeight="1">
      <c r="A124" s="308" t="s">
        <v>621</v>
      </c>
      <c r="B124" s="330"/>
      <c r="C124" s="52" t="s">
        <v>318</v>
      </c>
      <c r="D124" s="53">
        <f>계획인구!J124</f>
        <v>3</v>
      </c>
      <c r="E124" s="53">
        <f>계획인구!K124</f>
        <v>5</v>
      </c>
      <c r="F124" s="54" t="str">
        <f>계획인구!L124</f>
        <v>미급수</v>
      </c>
      <c r="G124" s="54" t="str">
        <f>계획인구!M124</f>
        <v>미급수</v>
      </c>
      <c r="H124" s="54" t="str">
        <f>계획인구!N124</f>
        <v>미급수</v>
      </c>
      <c r="I124" s="55">
        <f>IF(F124="마을",0,IF(F124="소규모",0,계획인구!P124))</f>
        <v>0</v>
      </c>
      <c r="J124" s="135">
        <f t="shared" si="81"/>
        <v>0</v>
      </c>
      <c r="K124" s="135">
        <f t="shared" si="82"/>
        <v>0</v>
      </c>
      <c r="L124" s="135">
        <f t="shared" si="83"/>
        <v>0</v>
      </c>
      <c r="M124" s="135">
        <f t="shared" si="84"/>
        <v>0</v>
      </c>
      <c r="N124" s="136">
        <f t="shared" si="85"/>
        <v>0</v>
      </c>
      <c r="O124" s="152">
        <f>IF(계획인구!Q124="미급수",0,IF(계획인구!Q124="마을",0,IF(계획인구!Q124="소규모",0,IF(계획인구!Q124=급수인구!$F124,계획인구!AA124,0))))</f>
        <v>0</v>
      </c>
      <c r="P124" s="152">
        <f>IF(계획인구!R124="미급수",0,IF(계획인구!R124="마을",0,IF(계획인구!R124="소규모",0,IF(계획인구!R124=급수인구!$F124,계획인구!AB124,0))))</f>
        <v>0</v>
      </c>
      <c r="Q124" s="152">
        <f>IF(계획인구!S124="미급수",0,IF(계획인구!S124="마을",0,IF(계획인구!S124="소규모",0,IF(계획인구!S124=급수인구!$F124,계획인구!AC124,0))))</f>
        <v>0</v>
      </c>
      <c r="R124" s="152">
        <f>IF(계획인구!T124="미급수",0,IF(계획인구!T124="마을",0,IF(계획인구!T124="소규모",0,IF(계획인구!T124=급수인구!$F124,계획인구!AD124,0))))</f>
        <v>0</v>
      </c>
      <c r="S124" s="152">
        <f>IF(계획인구!U124="미급수",0,IF(계획인구!U124="마을",0,IF(계획인구!U124="소규모",0,IF(계획인구!U124=급수인구!$F124,계획인구!AE124,0))))</f>
        <v>0</v>
      </c>
      <c r="T124" s="152">
        <f>IF(계획인구!Q124="미급수",0,IF(계획인구!Q124="마을",0,IF(계획인구!Q124="소규모",0,IF(계획인구!Q124=급수인구!$F124,계획인구!AF124,0))))</f>
        <v>0</v>
      </c>
      <c r="U124" s="152">
        <f>IF(계획인구!R124="미급수",0,IF(계획인구!R124="마을",0,IF(계획인구!R124="소규모",0,IF(계획인구!R124=급수인구!$F124,계획인구!AG124,0))))</f>
        <v>0</v>
      </c>
      <c r="V124" s="152">
        <f>IF(계획인구!S124="미급수",0,IF(계획인구!S124="마을",0,IF(계획인구!S124="소규모",0,IF(계획인구!S124=급수인구!$F124,계획인구!AH124,0))))</f>
        <v>0</v>
      </c>
      <c r="W124" s="152">
        <f>IF(계획인구!T124="미급수",0,IF(계획인구!T124="마을",0,IF(계획인구!T124="소규모",0,IF(계획인구!T124=급수인구!$F124,계획인구!AI124,0))))</f>
        <v>0</v>
      </c>
      <c r="X124" s="152">
        <f>IF(계획인구!U124="미급수",0,IF(계획인구!U124="마을",0,IF(계획인구!U124="소규모",0,IF(계획인구!U124=급수인구!$F124,계획인구!AJ124,0))))</f>
        <v>0</v>
      </c>
    </row>
    <row r="125" spans="1:24" ht="16.350000000000001" customHeight="1">
      <c r="A125" s="308" t="s">
        <v>621</v>
      </c>
      <c r="B125" s="330"/>
      <c r="C125" s="52" t="s">
        <v>319</v>
      </c>
      <c r="D125" s="53">
        <f>계획인구!J125</f>
        <v>15</v>
      </c>
      <c r="E125" s="53">
        <f>계획인구!K125</f>
        <v>38</v>
      </c>
      <c r="F125" s="54" t="str">
        <f>계획인구!L125</f>
        <v>미급수</v>
      </c>
      <c r="G125" s="54" t="str">
        <f>계획인구!M125</f>
        <v>미급수</v>
      </c>
      <c r="H125" s="54" t="str">
        <f>계획인구!N125</f>
        <v>미급수</v>
      </c>
      <c r="I125" s="55">
        <f>IF(F125="마을",0,IF(F125="소규모",0,계획인구!P125))</f>
        <v>0</v>
      </c>
      <c r="J125" s="135">
        <f t="shared" si="81"/>
        <v>0</v>
      </c>
      <c r="K125" s="135">
        <f t="shared" si="82"/>
        <v>0</v>
      </c>
      <c r="L125" s="135">
        <f t="shared" si="83"/>
        <v>0</v>
      </c>
      <c r="M125" s="135">
        <f t="shared" si="84"/>
        <v>0</v>
      </c>
      <c r="N125" s="136">
        <f t="shared" si="85"/>
        <v>0</v>
      </c>
      <c r="O125" s="152">
        <f>IF(계획인구!Q125="미급수",0,IF(계획인구!Q125="마을",0,IF(계획인구!Q125="소규모",0,IF(계획인구!Q125=급수인구!$F125,계획인구!AA125,0))))</f>
        <v>0</v>
      </c>
      <c r="P125" s="152">
        <f>IF(계획인구!R125="미급수",0,IF(계획인구!R125="마을",0,IF(계획인구!R125="소규모",0,IF(계획인구!R125=급수인구!$F125,계획인구!AB125,0))))</f>
        <v>0</v>
      </c>
      <c r="Q125" s="152">
        <f>IF(계획인구!S125="미급수",0,IF(계획인구!S125="마을",0,IF(계획인구!S125="소규모",0,IF(계획인구!S125=급수인구!$F125,계획인구!AC125,0))))</f>
        <v>0</v>
      </c>
      <c r="R125" s="152">
        <f>IF(계획인구!T125="미급수",0,IF(계획인구!T125="마을",0,IF(계획인구!T125="소규모",0,IF(계획인구!T125=급수인구!$F125,계획인구!AD125,0))))</f>
        <v>0</v>
      </c>
      <c r="S125" s="152">
        <f>IF(계획인구!U125="미급수",0,IF(계획인구!U125="마을",0,IF(계획인구!U125="소규모",0,IF(계획인구!U125=급수인구!$F125,계획인구!AE125,0))))</f>
        <v>0</v>
      </c>
      <c r="T125" s="152">
        <f>IF(계획인구!Q125="미급수",0,IF(계획인구!Q125="마을",0,IF(계획인구!Q125="소규모",0,IF(계획인구!Q125=급수인구!$F125,계획인구!AF125,0))))</f>
        <v>0</v>
      </c>
      <c r="U125" s="152">
        <f>IF(계획인구!R125="미급수",0,IF(계획인구!R125="마을",0,IF(계획인구!R125="소규모",0,IF(계획인구!R125=급수인구!$F125,계획인구!AG125,0))))</f>
        <v>0</v>
      </c>
      <c r="V125" s="152">
        <f>IF(계획인구!S125="미급수",0,IF(계획인구!S125="마을",0,IF(계획인구!S125="소규모",0,IF(계획인구!S125=급수인구!$F125,계획인구!AH125,0))))</f>
        <v>0</v>
      </c>
      <c r="W125" s="152">
        <f>IF(계획인구!T125="미급수",0,IF(계획인구!T125="마을",0,IF(계획인구!T125="소규모",0,IF(계획인구!T125=급수인구!$F125,계획인구!AI125,0))))</f>
        <v>0</v>
      </c>
      <c r="X125" s="152">
        <f>IF(계획인구!U125="미급수",0,IF(계획인구!U125="마을",0,IF(계획인구!U125="소규모",0,IF(계획인구!U125=급수인구!$F125,계획인구!AJ125,0))))</f>
        <v>0</v>
      </c>
    </row>
    <row r="126" spans="1:24" ht="16.350000000000001" customHeight="1">
      <c r="A126" s="308" t="s">
        <v>621</v>
      </c>
      <c r="B126" s="330"/>
      <c r="C126" s="52" t="s">
        <v>320</v>
      </c>
      <c r="D126" s="53">
        <f>계획인구!J126</f>
        <v>9</v>
      </c>
      <c r="E126" s="53">
        <f>계획인구!K126</f>
        <v>12</v>
      </c>
      <c r="F126" s="54" t="str">
        <f>계획인구!L126</f>
        <v>소규모</v>
      </c>
      <c r="G126" s="54" t="str">
        <f>계획인구!M126</f>
        <v>소규모</v>
      </c>
      <c r="H126" s="54" t="str">
        <f>계획인구!N126</f>
        <v>봉곡</v>
      </c>
      <c r="I126" s="55">
        <f>IF(F126="마을",0,IF(F126="소규모",0,계획인구!P126))</f>
        <v>0</v>
      </c>
      <c r="J126" s="135">
        <f t="shared" si="81"/>
        <v>0</v>
      </c>
      <c r="K126" s="135">
        <f t="shared" si="82"/>
        <v>0</v>
      </c>
      <c r="L126" s="135">
        <f t="shared" si="83"/>
        <v>0</v>
      </c>
      <c r="M126" s="135">
        <f t="shared" si="84"/>
        <v>0</v>
      </c>
      <c r="N126" s="136">
        <f t="shared" si="85"/>
        <v>0</v>
      </c>
      <c r="O126" s="152">
        <f>IF(계획인구!Q126="미급수",0,IF(계획인구!Q126="마을",0,IF(계획인구!Q126="소규모",0,IF(계획인구!Q126=급수인구!$F126,계획인구!AA126,0))))</f>
        <v>0</v>
      </c>
      <c r="P126" s="152">
        <f>IF(계획인구!R126="미급수",0,IF(계획인구!R126="마을",0,IF(계획인구!R126="소규모",0,IF(계획인구!R126=급수인구!$F126,계획인구!AB126,0))))</f>
        <v>0</v>
      </c>
      <c r="Q126" s="152">
        <f>IF(계획인구!S126="미급수",0,IF(계획인구!S126="마을",0,IF(계획인구!S126="소규모",0,IF(계획인구!S126=급수인구!$F126,계획인구!AC126,0))))</f>
        <v>0</v>
      </c>
      <c r="R126" s="152">
        <f>IF(계획인구!T126="미급수",0,IF(계획인구!T126="마을",0,IF(계획인구!T126="소규모",0,IF(계획인구!T126=급수인구!$F126,계획인구!AD126,0))))</f>
        <v>0</v>
      </c>
      <c r="S126" s="152">
        <f>IF(계획인구!U126="미급수",0,IF(계획인구!U126="마을",0,IF(계획인구!U126="소규모",0,IF(계획인구!U126=급수인구!$F126,계획인구!AE126,0))))</f>
        <v>0</v>
      </c>
      <c r="T126" s="152">
        <f>IF(계획인구!Q126="미급수",0,IF(계획인구!Q126="마을",0,IF(계획인구!Q126="소규모",0,IF(계획인구!Q126=급수인구!$F126,계획인구!AF126,0))))</f>
        <v>0</v>
      </c>
      <c r="U126" s="152">
        <f>IF(계획인구!R126="미급수",0,IF(계획인구!R126="마을",0,IF(계획인구!R126="소규모",0,IF(계획인구!R126=급수인구!$F126,계획인구!AG126,0))))</f>
        <v>0</v>
      </c>
      <c r="V126" s="152">
        <f>IF(계획인구!S126="미급수",0,IF(계획인구!S126="마을",0,IF(계획인구!S126="소규모",0,IF(계획인구!S126=급수인구!$F126,계획인구!AH126,0))))</f>
        <v>0</v>
      </c>
      <c r="W126" s="152">
        <f>IF(계획인구!T126="미급수",0,IF(계획인구!T126="마을",0,IF(계획인구!T126="소규모",0,IF(계획인구!T126=급수인구!$F126,계획인구!AI126,0))))</f>
        <v>0</v>
      </c>
      <c r="X126" s="152">
        <f>IF(계획인구!U126="미급수",0,IF(계획인구!U126="마을",0,IF(계획인구!U126="소규모",0,IF(계획인구!U126=급수인구!$F126,계획인구!AJ126,0))))</f>
        <v>0</v>
      </c>
    </row>
    <row r="127" spans="1:24" ht="16.350000000000001" customHeight="1">
      <c r="A127" s="308" t="s">
        <v>621</v>
      </c>
      <c r="B127" s="312"/>
      <c r="C127" s="52" t="s">
        <v>321</v>
      </c>
      <c r="D127" s="53">
        <f>계획인구!J127</f>
        <v>6</v>
      </c>
      <c r="E127" s="53">
        <f>계획인구!K127</f>
        <v>10</v>
      </c>
      <c r="F127" s="54" t="str">
        <f>계획인구!L127</f>
        <v>미급수</v>
      </c>
      <c r="G127" s="54" t="str">
        <f>계획인구!M127</f>
        <v>미급수</v>
      </c>
      <c r="H127" s="54" t="str">
        <f>계획인구!N127</f>
        <v>미급수</v>
      </c>
      <c r="I127" s="55">
        <f>IF(F127="마을",0,IF(F127="소규모",0,계획인구!P127))</f>
        <v>0</v>
      </c>
      <c r="J127" s="135">
        <f t="shared" si="81"/>
        <v>0</v>
      </c>
      <c r="K127" s="135">
        <f t="shared" si="82"/>
        <v>0</v>
      </c>
      <c r="L127" s="135">
        <f t="shared" si="83"/>
        <v>0</v>
      </c>
      <c r="M127" s="135">
        <f t="shared" si="84"/>
        <v>0</v>
      </c>
      <c r="N127" s="136">
        <f t="shared" si="85"/>
        <v>0</v>
      </c>
      <c r="O127" s="152">
        <f>IF(계획인구!Q127="미급수",0,IF(계획인구!Q127="마을",0,IF(계획인구!Q127="소규모",0,IF(계획인구!Q127=급수인구!$F127,계획인구!AA127,0))))</f>
        <v>0</v>
      </c>
      <c r="P127" s="152">
        <f>IF(계획인구!R127="미급수",0,IF(계획인구!R127="마을",0,IF(계획인구!R127="소규모",0,IF(계획인구!R127=급수인구!$F127,계획인구!AB127,0))))</f>
        <v>0</v>
      </c>
      <c r="Q127" s="152">
        <f>IF(계획인구!S127="미급수",0,IF(계획인구!S127="마을",0,IF(계획인구!S127="소규모",0,IF(계획인구!S127=급수인구!$F127,계획인구!AC127,0))))</f>
        <v>0</v>
      </c>
      <c r="R127" s="152">
        <f>IF(계획인구!T127="미급수",0,IF(계획인구!T127="마을",0,IF(계획인구!T127="소규모",0,IF(계획인구!T127=급수인구!$F127,계획인구!AD127,0))))</f>
        <v>0</v>
      </c>
      <c r="S127" s="152">
        <f>IF(계획인구!U127="미급수",0,IF(계획인구!U127="마을",0,IF(계획인구!U127="소규모",0,IF(계획인구!U127=급수인구!$F127,계획인구!AE127,0))))</f>
        <v>0</v>
      </c>
      <c r="T127" s="152">
        <f>IF(계획인구!Q127="미급수",0,IF(계획인구!Q127="마을",0,IF(계획인구!Q127="소규모",0,IF(계획인구!Q127=급수인구!$F127,계획인구!AF127,0))))</f>
        <v>0</v>
      </c>
      <c r="U127" s="152">
        <f>IF(계획인구!R127="미급수",0,IF(계획인구!R127="마을",0,IF(계획인구!R127="소규모",0,IF(계획인구!R127=급수인구!$F127,계획인구!AG127,0))))</f>
        <v>0</v>
      </c>
      <c r="V127" s="152">
        <f>IF(계획인구!S127="미급수",0,IF(계획인구!S127="마을",0,IF(계획인구!S127="소규모",0,IF(계획인구!S127=급수인구!$F127,계획인구!AH127,0))))</f>
        <v>0</v>
      </c>
      <c r="W127" s="152">
        <f>IF(계획인구!T127="미급수",0,IF(계획인구!T127="마을",0,IF(계획인구!T127="소규모",0,IF(계획인구!T127=급수인구!$F127,계획인구!AI127,0))))</f>
        <v>0</v>
      </c>
      <c r="X127" s="152">
        <f>IF(계획인구!U127="미급수",0,IF(계획인구!U127="마을",0,IF(계획인구!U127="소규모",0,IF(계획인구!U127=급수인구!$F127,계획인구!AJ127,0))))</f>
        <v>0</v>
      </c>
    </row>
    <row r="128" spans="1:24" ht="16.350000000000001" customHeight="1">
      <c r="A128" s="308" t="s">
        <v>621</v>
      </c>
      <c r="B128" s="233" t="s">
        <v>129</v>
      </c>
      <c r="C128" s="52" t="s">
        <v>322</v>
      </c>
      <c r="D128" s="53">
        <f>계획인구!J128</f>
        <v>72</v>
      </c>
      <c r="E128" s="53">
        <f>계획인구!K128</f>
        <v>121</v>
      </c>
      <c r="F128" s="54" t="str">
        <f>계획인구!L128</f>
        <v>소규모</v>
      </c>
      <c r="G128" s="54" t="str">
        <f>계획인구!M128</f>
        <v>소규모</v>
      </c>
      <c r="H128" s="54" t="str">
        <f>계획인구!N128</f>
        <v>갈항</v>
      </c>
      <c r="I128" s="55">
        <f>IF(F128="마을",0,IF(F128="소규모",0,계획인구!P128))</f>
        <v>0</v>
      </c>
      <c r="J128" s="135">
        <f t="shared" si="81"/>
        <v>0</v>
      </c>
      <c r="K128" s="135">
        <f t="shared" si="82"/>
        <v>0</v>
      </c>
      <c r="L128" s="135">
        <f t="shared" si="83"/>
        <v>0</v>
      </c>
      <c r="M128" s="135">
        <f t="shared" si="84"/>
        <v>0</v>
      </c>
      <c r="N128" s="136">
        <f t="shared" si="85"/>
        <v>0</v>
      </c>
      <c r="O128" s="152">
        <f>IF(계획인구!Q128="미급수",0,IF(계획인구!Q128="마을",0,IF(계획인구!Q128="소규모",0,IF(계획인구!Q128=급수인구!$F128,계획인구!AA128,0))))</f>
        <v>0</v>
      </c>
      <c r="P128" s="152">
        <f>IF(계획인구!R128="미급수",0,IF(계획인구!R128="마을",0,IF(계획인구!R128="소규모",0,IF(계획인구!R128=급수인구!$F128,계획인구!AB128,0))))</f>
        <v>0</v>
      </c>
      <c r="Q128" s="152">
        <f>IF(계획인구!S128="미급수",0,IF(계획인구!S128="마을",0,IF(계획인구!S128="소규모",0,IF(계획인구!S128=급수인구!$F128,계획인구!AC128,0))))</f>
        <v>0</v>
      </c>
      <c r="R128" s="152">
        <f>IF(계획인구!T128="미급수",0,IF(계획인구!T128="마을",0,IF(계획인구!T128="소규모",0,IF(계획인구!T128=급수인구!$F128,계획인구!AD128,0))))</f>
        <v>0</v>
      </c>
      <c r="S128" s="152">
        <f>IF(계획인구!U128="미급수",0,IF(계획인구!U128="마을",0,IF(계획인구!U128="소규모",0,IF(계획인구!U128=급수인구!$F128,계획인구!AE128,0))))</f>
        <v>0</v>
      </c>
      <c r="T128" s="152">
        <f>IF(계획인구!Q128="미급수",0,IF(계획인구!Q128="마을",0,IF(계획인구!Q128="소규모",0,IF(계획인구!Q128=급수인구!$F128,계획인구!AF128,0))))</f>
        <v>0</v>
      </c>
      <c r="U128" s="152">
        <f>IF(계획인구!R128="미급수",0,IF(계획인구!R128="마을",0,IF(계획인구!R128="소규모",0,IF(계획인구!R128=급수인구!$F128,계획인구!AG128,0))))</f>
        <v>0</v>
      </c>
      <c r="V128" s="152">
        <f>IF(계획인구!S128="미급수",0,IF(계획인구!S128="마을",0,IF(계획인구!S128="소규모",0,IF(계획인구!S128=급수인구!$F128,계획인구!AH128,0))))</f>
        <v>0</v>
      </c>
      <c r="W128" s="152">
        <f>IF(계획인구!T128="미급수",0,IF(계획인구!T128="마을",0,IF(계획인구!T128="소규모",0,IF(계획인구!T128=급수인구!$F128,계획인구!AI128,0))))</f>
        <v>0</v>
      </c>
      <c r="X128" s="152">
        <f>IF(계획인구!U128="미급수",0,IF(계획인구!U128="마을",0,IF(계획인구!U128="소규모",0,IF(계획인구!U128=급수인구!$F128,계획인구!AJ128,0))))</f>
        <v>0</v>
      </c>
    </row>
    <row r="129" spans="1:25" ht="16.350000000000001" customHeight="1">
      <c r="A129" s="308" t="s">
        <v>621</v>
      </c>
      <c r="B129" s="330"/>
      <c r="C129" s="52" t="s">
        <v>323</v>
      </c>
      <c r="D129" s="53">
        <f>계획인구!J129</f>
        <v>15</v>
      </c>
      <c r="E129" s="53">
        <f>계획인구!K129</f>
        <v>34</v>
      </c>
      <c r="F129" s="54" t="str">
        <f>계획인구!L129</f>
        <v>소규모</v>
      </c>
      <c r="G129" s="54" t="str">
        <f>계획인구!M129</f>
        <v>소규모</v>
      </c>
      <c r="H129" s="54" t="str">
        <f>계획인구!N129</f>
        <v>삼가</v>
      </c>
      <c r="I129" s="55">
        <f>IF(F129="마을",0,IF(F129="소규모",0,계획인구!P129))</f>
        <v>0</v>
      </c>
      <c r="J129" s="135">
        <f t="shared" si="81"/>
        <v>0</v>
      </c>
      <c r="K129" s="135">
        <f t="shared" si="82"/>
        <v>0</v>
      </c>
      <c r="L129" s="135">
        <f t="shared" si="83"/>
        <v>0</v>
      </c>
      <c r="M129" s="135">
        <f t="shared" si="84"/>
        <v>0</v>
      </c>
      <c r="N129" s="136">
        <f t="shared" si="85"/>
        <v>0</v>
      </c>
      <c r="O129" s="152">
        <f>IF(계획인구!Q129="미급수",0,IF(계획인구!Q129="마을",0,IF(계획인구!Q129="소규모",0,IF(계획인구!Q129=급수인구!$F129,계획인구!AA129,0))))</f>
        <v>0</v>
      </c>
      <c r="P129" s="152">
        <f>IF(계획인구!R129="미급수",0,IF(계획인구!R129="마을",0,IF(계획인구!R129="소규모",0,IF(계획인구!R129=급수인구!$F129,계획인구!AB129,0))))</f>
        <v>0</v>
      </c>
      <c r="Q129" s="152">
        <f>IF(계획인구!S129="미급수",0,IF(계획인구!S129="마을",0,IF(계획인구!S129="소규모",0,IF(계획인구!S129=급수인구!$F129,계획인구!AC129,0))))</f>
        <v>0</v>
      </c>
      <c r="R129" s="152">
        <f>IF(계획인구!T129="미급수",0,IF(계획인구!T129="마을",0,IF(계획인구!T129="소규모",0,IF(계획인구!T129=급수인구!$F129,계획인구!AD129,0))))</f>
        <v>0</v>
      </c>
      <c r="S129" s="152">
        <f>IF(계획인구!U129="미급수",0,IF(계획인구!U129="마을",0,IF(계획인구!U129="소규모",0,IF(계획인구!U129=급수인구!$F129,계획인구!AE129,0))))</f>
        <v>0</v>
      </c>
      <c r="T129" s="152">
        <f>IF(계획인구!Q129="미급수",0,IF(계획인구!Q129="마을",0,IF(계획인구!Q129="소규모",0,IF(계획인구!Q129=급수인구!$F129,계획인구!AF129,0))))</f>
        <v>0</v>
      </c>
      <c r="U129" s="152">
        <f>IF(계획인구!R129="미급수",0,IF(계획인구!R129="마을",0,IF(계획인구!R129="소규모",0,IF(계획인구!R129=급수인구!$F129,계획인구!AG129,0))))</f>
        <v>0</v>
      </c>
      <c r="V129" s="152">
        <f>IF(계획인구!S129="미급수",0,IF(계획인구!S129="마을",0,IF(계획인구!S129="소규모",0,IF(계획인구!S129=급수인구!$F129,계획인구!AH129,0))))</f>
        <v>0</v>
      </c>
      <c r="W129" s="152">
        <f>IF(계획인구!T129="미급수",0,IF(계획인구!T129="마을",0,IF(계획인구!T129="소규모",0,IF(계획인구!T129=급수인구!$F129,계획인구!AI129,0))))</f>
        <v>0</v>
      </c>
      <c r="X129" s="152">
        <f>IF(계획인구!U129="미급수",0,IF(계획인구!U129="마을",0,IF(계획인구!U129="소규모",0,IF(계획인구!U129=급수인구!$F129,계획인구!AJ129,0))))</f>
        <v>0</v>
      </c>
    </row>
    <row r="130" spans="1:25" ht="16.350000000000001" customHeight="1">
      <c r="A130" s="308" t="s">
        <v>621</v>
      </c>
      <c r="B130" s="312"/>
      <c r="C130" s="52" t="s">
        <v>324</v>
      </c>
      <c r="D130" s="53">
        <f>계획인구!J130</f>
        <v>5</v>
      </c>
      <c r="E130" s="53">
        <f>계획인구!K130</f>
        <v>7</v>
      </c>
      <c r="F130" s="54" t="str">
        <f>계획인구!L130</f>
        <v>미급수</v>
      </c>
      <c r="G130" s="54" t="str">
        <f>계획인구!M130</f>
        <v>미급수</v>
      </c>
      <c r="H130" s="54" t="str">
        <f>계획인구!N130</f>
        <v>미급수</v>
      </c>
      <c r="I130" s="55">
        <f>IF(F130="마을",0,IF(F130="소규모",0,계획인구!P130))</f>
        <v>0</v>
      </c>
      <c r="J130" s="135">
        <f t="shared" si="81"/>
        <v>0</v>
      </c>
      <c r="K130" s="135">
        <f t="shared" si="82"/>
        <v>0</v>
      </c>
      <c r="L130" s="135">
        <f t="shared" si="83"/>
        <v>0</v>
      </c>
      <c r="M130" s="135">
        <f t="shared" si="84"/>
        <v>0</v>
      </c>
      <c r="N130" s="136">
        <f t="shared" si="85"/>
        <v>0</v>
      </c>
      <c r="O130" s="152">
        <f>IF(계획인구!Q130="미급수",0,IF(계획인구!Q130="마을",0,IF(계획인구!Q130="소규모",0,IF(계획인구!Q130=급수인구!$F130,계획인구!AA130,0))))</f>
        <v>0</v>
      </c>
      <c r="P130" s="152">
        <f>IF(계획인구!R130="미급수",0,IF(계획인구!R130="마을",0,IF(계획인구!R130="소규모",0,IF(계획인구!R130=급수인구!$F130,계획인구!AB130,0))))</f>
        <v>0</v>
      </c>
      <c r="Q130" s="152">
        <f>IF(계획인구!S130="미급수",0,IF(계획인구!S130="마을",0,IF(계획인구!S130="소규모",0,IF(계획인구!S130=급수인구!$F130,계획인구!AC130,0))))</f>
        <v>0</v>
      </c>
      <c r="R130" s="152">
        <f>IF(계획인구!T130="미급수",0,IF(계획인구!T130="마을",0,IF(계획인구!T130="소규모",0,IF(계획인구!T130=급수인구!$F130,계획인구!AD130,0))))</f>
        <v>0</v>
      </c>
      <c r="S130" s="152">
        <f>IF(계획인구!U130="미급수",0,IF(계획인구!U130="마을",0,IF(계획인구!U130="소규모",0,IF(계획인구!U130=급수인구!$F130,계획인구!AE130,0))))</f>
        <v>0</v>
      </c>
      <c r="T130" s="152">
        <f>IF(계획인구!Q130="미급수",0,IF(계획인구!Q130="마을",0,IF(계획인구!Q130="소규모",0,IF(계획인구!Q130=급수인구!$F130,계획인구!AF130,0))))</f>
        <v>0</v>
      </c>
      <c r="U130" s="152">
        <f>IF(계획인구!R130="미급수",0,IF(계획인구!R130="마을",0,IF(계획인구!R130="소규모",0,IF(계획인구!R130=급수인구!$F130,계획인구!AG130,0))))</f>
        <v>0</v>
      </c>
      <c r="V130" s="152">
        <f>IF(계획인구!S130="미급수",0,IF(계획인구!S130="마을",0,IF(계획인구!S130="소규모",0,IF(계획인구!S130=급수인구!$F130,계획인구!AH130,0))))</f>
        <v>0</v>
      </c>
      <c r="W130" s="152">
        <f>IF(계획인구!T130="미급수",0,IF(계획인구!T130="마을",0,IF(계획인구!T130="소규모",0,IF(계획인구!T130=급수인구!$F130,계획인구!AI130,0))))</f>
        <v>0</v>
      </c>
      <c r="X130" s="152">
        <f>IF(계획인구!U130="미급수",0,IF(계획인구!U130="마을",0,IF(계획인구!U130="소규모",0,IF(계획인구!U130=급수인구!$F130,계획인구!AJ130,0))))</f>
        <v>0</v>
      </c>
    </row>
    <row r="131" spans="1:25" ht="16.350000000000001" customHeight="1">
      <c r="A131" s="308" t="s">
        <v>621</v>
      </c>
      <c r="B131" s="52" t="s">
        <v>130</v>
      </c>
      <c r="C131" s="52" t="s">
        <v>131</v>
      </c>
      <c r="D131" s="53">
        <f>계획인구!J131</f>
        <v>130</v>
      </c>
      <c r="E131" s="53">
        <f>계획인구!K131</f>
        <v>346</v>
      </c>
      <c r="F131" s="54" t="str">
        <f>계획인구!L131</f>
        <v>광역</v>
      </c>
      <c r="G131" s="54" t="str">
        <f>계획인구!M131</f>
        <v>광역</v>
      </c>
      <c r="H131" s="54" t="str">
        <f>계획인구!N131</f>
        <v>혁신도시</v>
      </c>
      <c r="I131" s="55">
        <f>IF(F131="마을",0,IF(F131="소규모",0,계획인구!P131))</f>
        <v>2015</v>
      </c>
      <c r="J131" s="135">
        <f t="shared" si="81"/>
        <v>346</v>
      </c>
      <c r="K131" s="135">
        <f t="shared" si="82"/>
        <v>332</v>
      </c>
      <c r="L131" s="135">
        <f t="shared" si="83"/>
        <v>331</v>
      </c>
      <c r="M131" s="135">
        <f t="shared" si="84"/>
        <v>330</v>
      </c>
      <c r="N131" s="136">
        <f t="shared" si="85"/>
        <v>327</v>
      </c>
      <c r="O131" s="152">
        <f>IF(계획인구!Q131="미급수",0,IF(계획인구!Q131="마을",0,IF(계획인구!Q131="소규모",0,IF(계획인구!Q131=급수인구!$F131,계획인구!AA131,0))))</f>
        <v>346</v>
      </c>
      <c r="P131" s="152">
        <f>IF(계획인구!R131="미급수",0,IF(계획인구!R131="마을",0,IF(계획인구!R131="소규모",0,IF(계획인구!R131=급수인구!$F131,계획인구!AB131,0))))</f>
        <v>332</v>
      </c>
      <c r="Q131" s="152">
        <f>IF(계획인구!S131="미급수",0,IF(계획인구!S131="마을",0,IF(계획인구!S131="소규모",0,IF(계획인구!S131=급수인구!$F131,계획인구!AC131,0))))</f>
        <v>331</v>
      </c>
      <c r="R131" s="152">
        <f>IF(계획인구!T131="미급수",0,IF(계획인구!T131="마을",0,IF(계획인구!T131="소규모",0,IF(계획인구!T131=급수인구!$F131,계획인구!AD131,0))))</f>
        <v>330</v>
      </c>
      <c r="S131" s="152">
        <f>IF(계획인구!U131="미급수",0,IF(계획인구!U131="마을",0,IF(계획인구!U131="소규모",0,IF(계획인구!U131=급수인구!$F131,계획인구!AE131,0))))</f>
        <v>327</v>
      </c>
      <c r="T131" s="152">
        <f>IF(계획인구!Q131="미급수",0,IF(계획인구!Q131="마을",0,IF(계획인구!Q131="소규모",0,IF(계획인구!Q131=급수인구!$F131,계획인구!AF131,0))))</f>
        <v>0</v>
      </c>
      <c r="U131" s="152">
        <f>IF(계획인구!R131="미급수",0,IF(계획인구!R131="마을",0,IF(계획인구!R131="소규모",0,IF(계획인구!R131=급수인구!$F131,계획인구!AG131,0))))</f>
        <v>0</v>
      </c>
      <c r="V131" s="152">
        <f>IF(계획인구!S131="미급수",0,IF(계획인구!S131="마을",0,IF(계획인구!S131="소규모",0,IF(계획인구!S131=급수인구!$F131,계획인구!AH131,0))))</f>
        <v>0</v>
      </c>
      <c r="W131" s="152">
        <f>IF(계획인구!T131="미급수",0,IF(계획인구!T131="마을",0,IF(계획인구!T131="소규모",0,IF(계획인구!T131=급수인구!$F131,계획인구!AI131,0))))</f>
        <v>0</v>
      </c>
      <c r="X131" s="152">
        <f>IF(계획인구!U131="미급수",0,IF(계획인구!U131="마을",0,IF(계획인구!U131="소규모",0,IF(계획인구!U131=급수인구!$F131,계획인구!AJ131,0))))</f>
        <v>0</v>
      </c>
    </row>
    <row r="132" spans="1:25" ht="16.350000000000001" customHeight="1">
      <c r="A132" s="308" t="s">
        <v>621</v>
      </c>
      <c r="B132" s="52" t="s">
        <v>326</v>
      </c>
      <c r="C132" s="52" t="s">
        <v>326</v>
      </c>
      <c r="D132" s="53">
        <f>계획인구!J132</f>
        <v>19</v>
      </c>
      <c r="E132" s="53">
        <f>계획인구!K132</f>
        <v>35</v>
      </c>
      <c r="F132" s="54" t="str">
        <f>계획인구!L132</f>
        <v>광역</v>
      </c>
      <c r="G132" s="54" t="str">
        <f>계획인구!M132</f>
        <v>광역</v>
      </c>
      <c r="H132" s="54" t="str">
        <f>계획인구!N132</f>
        <v>혁신도시</v>
      </c>
      <c r="I132" s="55">
        <f>IF(F132="마을",0,IF(F132="소규모",0,계획인구!P132))</f>
        <v>2015</v>
      </c>
      <c r="J132" s="135">
        <f t="shared" si="81"/>
        <v>35</v>
      </c>
      <c r="K132" s="135">
        <f t="shared" si="82"/>
        <v>34</v>
      </c>
      <c r="L132" s="135">
        <f t="shared" si="83"/>
        <v>33</v>
      </c>
      <c r="M132" s="135">
        <f t="shared" si="84"/>
        <v>33</v>
      </c>
      <c r="N132" s="136">
        <f t="shared" si="85"/>
        <v>33</v>
      </c>
      <c r="O132" s="152">
        <f>IF(계획인구!Q132="미급수",0,IF(계획인구!Q132="마을",0,IF(계획인구!Q132="소규모",0,IF(계획인구!Q132=급수인구!$F132,계획인구!AA132,0))))</f>
        <v>35</v>
      </c>
      <c r="P132" s="152">
        <f>IF(계획인구!R132="미급수",0,IF(계획인구!R132="마을",0,IF(계획인구!R132="소규모",0,IF(계획인구!R132=급수인구!$F132,계획인구!AB132,0))))</f>
        <v>34</v>
      </c>
      <c r="Q132" s="152">
        <f>IF(계획인구!S132="미급수",0,IF(계획인구!S132="마을",0,IF(계획인구!S132="소규모",0,IF(계획인구!S132=급수인구!$F132,계획인구!AC132,0))))</f>
        <v>33</v>
      </c>
      <c r="R132" s="152">
        <f>IF(계획인구!T132="미급수",0,IF(계획인구!T132="마을",0,IF(계획인구!T132="소규모",0,IF(계획인구!T132=급수인구!$F132,계획인구!AD132,0))))</f>
        <v>33</v>
      </c>
      <c r="S132" s="152">
        <f>IF(계획인구!U132="미급수",0,IF(계획인구!U132="마을",0,IF(계획인구!U132="소규모",0,IF(계획인구!U132=급수인구!$F132,계획인구!AE132,0))))</f>
        <v>33</v>
      </c>
      <c r="T132" s="152">
        <f>IF(계획인구!Q132="미급수",0,IF(계획인구!Q132="마을",0,IF(계획인구!Q132="소규모",0,IF(계획인구!Q132=급수인구!$F132,계획인구!AF132,0))))</f>
        <v>0</v>
      </c>
      <c r="U132" s="152">
        <f>IF(계획인구!R132="미급수",0,IF(계획인구!R132="마을",0,IF(계획인구!R132="소규모",0,IF(계획인구!R132=급수인구!$F132,계획인구!AG132,0))))</f>
        <v>0</v>
      </c>
      <c r="V132" s="152">
        <f>IF(계획인구!S132="미급수",0,IF(계획인구!S132="마을",0,IF(계획인구!S132="소규모",0,IF(계획인구!S132=급수인구!$F132,계획인구!AH132,0))))</f>
        <v>0</v>
      </c>
      <c r="W132" s="152">
        <f>IF(계획인구!T132="미급수",0,IF(계획인구!T132="마을",0,IF(계획인구!T132="소규모",0,IF(계획인구!T132=급수인구!$F132,계획인구!AI132,0))))</f>
        <v>0</v>
      </c>
      <c r="X132" s="152">
        <f>IF(계획인구!U132="미급수",0,IF(계획인구!U132="마을",0,IF(계획인구!U132="소규모",0,IF(계획인구!U132=급수인구!$F132,계획인구!AJ132,0))))</f>
        <v>0</v>
      </c>
    </row>
    <row r="133" spans="1:25" ht="16.350000000000001" customHeight="1">
      <c r="A133" s="308" t="s">
        <v>621</v>
      </c>
      <c r="B133" s="52" t="s">
        <v>132</v>
      </c>
      <c r="C133" s="52" t="s">
        <v>133</v>
      </c>
      <c r="D133" s="53">
        <f>계획인구!J133</f>
        <v>62</v>
      </c>
      <c r="E133" s="53">
        <f>계획인구!K133</f>
        <v>120</v>
      </c>
      <c r="F133" s="54" t="str">
        <f>계획인구!L133</f>
        <v>광역</v>
      </c>
      <c r="G133" s="54" t="str">
        <f>계획인구!M133</f>
        <v>광역</v>
      </c>
      <c r="H133" s="54" t="str">
        <f>계획인구!N133</f>
        <v>혁신도시</v>
      </c>
      <c r="I133" s="55">
        <f>IF(F133="마을",0,IF(F133="소규모",0,계획인구!P133))</f>
        <v>2015</v>
      </c>
      <c r="J133" s="135">
        <f t="shared" si="81"/>
        <v>120</v>
      </c>
      <c r="K133" s="135">
        <f t="shared" si="82"/>
        <v>115</v>
      </c>
      <c r="L133" s="135">
        <f t="shared" si="83"/>
        <v>115</v>
      </c>
      <c r="M133" s="135">
        <f t="shared" si="84"/>
        <v>114</v>
      </c>
      <c r="N133" s="136">
        <f t="shared" si="85"/>
        <v>113</v>
      </c>
      <c r="O133" s="152">
        <f>IF(계획인구!Q133="미급수",0,IF(계획인구!Q133="마을",0,IF(계획인구!Q133="소규모",0,IF(계획인구!Q133=급수인구!$F133,계획인구!AA133,0))))</f>
        <v>120</v>
      </c>
      <c r="P133" s="152">
        <f>IF(계획인구!R133="미급수",0,IF(계획인구!R133="마을",0,IF(계획인구!R133="소규모",0,IF(계획인구!R133=급수인구!$F133,계획인구!AB133,0))))</f>
        <v>115</v>
      </c>
      <c r="Q133" s="152">
        <f>IF(계획인구!S133="미급수",0,IF(계획인구!S133="마을",0,IF(계획인구!S133="소규모",0,IF(계획인구!S133=급수인구!$F133,계획인구!AC133,0))))</f>
        <v>115</v>
      </c>
      <c r="R133" s="152">
        <f>IF(계획인구!T133="미급수",0,IF(계획인구!T133="마을",0,IF(계획인구!T133="소규모",0,IF(계획인구!T133=급수인구!$F133,계획인구!AD133,0))))</f>
        <v>114</v>
      </c>
      <c r="S133" s="152">
        <f>IF(계획인구!U133="미급수",0,IF(계획인구!U133="마을",0,IF(계획인구!U133="소규모",0,IF(계획인구!U133=급수인구!$F133,계획인구!AE133,0))))</f>
        <v>113</v>
      </c>
      <c r="T133" s="152">
        <f>IF(계획인구!Q133="미급수",0,IF(계획인구!Q133="마을",0,IF(계획인구!Q133="소규모",0,IF(계획인구!Q133=급수인구!$F133,계획인구!AF133,0))))</f>
        <v>0</v>
      </c>
      <c r="U133" s="152">
        <f>IF(계획인구!R133="미급수",0,IF(계획인구!R133="마을",0,IF(계획인구!R133="소규모",0,IF(계획인구!R133=급수인구!$F133,계획인구!AG133,0))))</f>
        <v>0</v>
      </c>
      <c r="V133" s="152">
        <f>IF(계획인구!S133="미급수",0,IF(계획인구!S133="마을",0,IF(계획인구!S133="소규모",0,IF(계획인구!S133=급수인구!$F133,계획인구!AH133,0))))</f>
        <v>0</v>
      </c>
      <c r="W133" s="152">
        <f>IF(계획인구!T133="미급수",0,IF(계획인구!T133="마을",0,IF(계획인구!T133="소규모",0,IF(계획인구!T133=급수인구!$F133,계획인구!AI133,0))))</f>
        <v>0</v>
      </c>
      <c r="X133" s="152">
        <f>IF(계획인구!U133="미급수",0,IF(계획인구!U133="마을",0,IF(계획인구!U133="소규모",0,IF(계획인구!U133=급수인구!$F133,계획인구!AJ133,0))))</f>
        <v>0</v>
      </c>
    </row>
    <row r="134" spans="1:25" ht="16.350000000000001" customHeight="1">
      <c r="A134" s="308" t="s">
        <v>621</v>
      </c>
      <c r="B134" s="52" t="s">
        <v>134</v>
      </c>
      <c r="C134" s="52" t="s">
        <v>325</v>
      </c>
      <c r="D134" s="53">
        <f>계획인구!J134</f>
        <v>132</v>
      </c>
      <c r="E134" s="53">
        <f>계획인구!K134</f>
        <v>264</v>
      </c>
      <c r="F134" s="54" t="str">
        <f>계획인구!L134</f>
        <v>광역</v>
      </c>
      <c r="G134" s="54" t="str">
        <f>계획인구!M134</f>
        <v>광역</v>
      </c>
      <c r="H134" s="54" t="str">
        <f>계획인구!N134</f>
        <v>혁신도시</v>
      </c>
      <c r="I134" s="55">
        <f>IF(F134="마을",0,IF(F134="소규모",0,계획인구!P134))</f>
        <v>2020</v>
      </c>
      <c r="J134" s="135">
        <f t="shared" si="81"/>
        <v>0</v>
      </c>
      <c r="K134" s="135">
        <f t="shared" si="82"/>
        <v>254</v>
      </c>
      <c r="L134" s="135">
        <f t="shared" si="83"/>
        <v>252</v>
      </c>
      <c r="M134" s="135">
        <f t="shared" si="84"/>
        <v>252</v>
      </c>
      <c r="N134" s="136">
        <f t="shared" si="85"/>
        <v>250</v>
      </c>
      <c r="O134" s="152">
        <f>IF(계획인구!Q134="미급수",0,IF(계획인구!Q134="마을",0,IF(계획인구!Q134="소규모",0,IF(계획인구!Q134=급수인구!$F134,계획인구!AA134,0))))</f>
        <v>0</v>
      </c>
      <c r="P134" s="152">
        <f>IF(계획인구!R134="미급수",0,IF(계획인구!R134="마을",0,IF(계획인구!R134="소규모",0,IF(계획인구!R134=급수인구!$F134,계획인구!AB134,0))))</f>
        <v>254</v>
      </c>
      <c r="Q134" s="152">
        <f>IF(계획인구!S134="미급수",0,IF(계획인구!S134="마을",0,IF(계획인구!S134="소규모",0,IF(계획인구!S134=급수인구!$F134,계획인구!AC134,0))))</f>
        <v>252</v>
      </c>
      <c r="R134" s="152">
        <f>IF(계획인구!T134="미급수",0,IF(계획인구!T134="마을",0,IF(계획인구!T134="소규모",0,IF(계획인구!T134=급수인구!$F134,계획인구!AD134,0))))</f>
        <v>252</v>
      </c>
      <c r="S134" s="152">
        <f>IF(계획인구!U134="미급수",0,IF(계획인구!U134="마을",0,IF(계획인구!U134="소규모",0,IF(계획인구!U134=급수인구!$F134,계획인구!AE134,0))))</f>
        <v>250</v>
      </c>
      <c r="T134" s="152">
        <f>IF(계획인구!Q134="미급수",0,IF(계획인구!Q134="마을",0,IF(계획인구!Q134="소규모",0,IF(계획인구!Q134=급수인구!$F134,계획인구!AF134,0))))</f>
        <v>0</v>
      </c>
      <c r="U134" s="152">
        <f>IF(계획인구!R134="미급수",0,IF(계획인구!R134="마을",0,IF(계획인구!R134="소규모",0,IF(계획인구!R134=급수인구!$F134,계획인구!AG134,0))))</f>
        <v>0</v>
      </c>
      <c r="V134" s="152">
        <f>IF(계획인구!S134="미급수",0,IF(계획인구!S134="마을",0,IF(계획인구!S134="소규모",0,IF(계획인구!S134=급수인구!$F134,계획인구!AH134,0))))</f>
        <v>0</v>
      </c>
      <c r="W134" s="152">
        <f>IF(계획인구!T134="미급수",0,IF(계획인구!T134="마을",0,IF(계획인구!T134="소규모",0,IF(계획인구!T134=급수인구!$F134,계획인구!AI134,0))))</f>
        <v>0</v>
      </c>
      <c r="X134" s="152">
        <f>IF(계획인구!U134="미급수",0,IF(계획인구!U134="마을",0,IF(계획인구!U134="소규모",0,IF(계획인구!U134=급수인구!$F134,계획인구!AJ134,0))))</f>
        <v>0</v>
      </c>
    </row>
    <row r="135" spans="1:25" ht="16.350000000000001" customHeight="1">
      <c r="A135" s="308" t="s">
        <v>621</v>
      </c>
      <c r="B135" s="52" t="s">
        <v>135</v>
      </c>
      <c r="C135" s="52" t="s">
        <v>136</v>
      </c>
      <c r="D135" s="53">
        <f>계획인구!J135</f>
        <v>19</v>
      </c>
      <c r="E135" s="53">
        <f>계획인구!K135</f>
        <v>42</v>
      </c>
      <c r="F135" s="54" t="str">
        <f>계획인구!L135</f>
        <v>광역</v>
      </c>
      <c r="G135" s="54" t="str">
        <f>계획인구!M135</f>
        <v>광역</v>
      </c>
      <c r="H135" s="54" t="str">
        <f>계획인구!N135</f>
        <v>혁신도시</v>
      </c>
      <c r="I135" s="55">
        <f>IF(F135="마을",0,IF(F135="소규모",0,계획인구!P135))</f>
        <v>2020</v>
      </c>
      <c r="J135" s="135">
        <f t="shared" si="81"/>
        <v>0</v>
      </c>
      <c r="K135" s="135">
        <f t="shared" si="82"/>
        <v>40</v>
      </c>
      <c r="L135" s="135">
        <f t="shared" si="83"/>
        <v>40</v>
      </c>
      <c r="M135" s="135">
        <f t="shared" si="84"/>
        <v>40</v>
      </c>
      <c r="N135" s="136">
        <f t="shared" si="85"/>
        <v>40</v>
      </c>
      <c r="O135" s="152">
        <f>IF(계획인구!Q135="미급수",0,IF(계획인구!Q135="마을",0,IF(계획인구!Q135="소규모",0,IF(계획인구!Q135=급수인구!$F135,계획인구!AA135,0))))</f>
        <v>0</v>
      </c>
      <c r="P135" s="152">
        <f>IF(계획인구!R135="미급수",0,IF(계획인구!R135="마을",0,IF(계획인구!R135="소규모",0,IF(계획인구!R135=급수인구!$F135,계획인구!AB135,0))))</f>
        <v>40</v>
      </c>
      <c r="Q135" s="152">
        <f>IF(계획인구!S135="미급수",0,IF(계획인구!S135="마을",0,IF(계획인구!S135="소규모",0,IF(계획인구!S135=급수인구!$F135,계획인구!AC135,0))))</f>
        <v>40</v>
      </c>
      <c r="R135" s="152">
        <f>IF(계획인구!T135="미급수",0,IF(계획인구!T135="마을",0,IF(계획인구!T135="소규모",0,IF(계획인구!T135=급수인구!$F135,계획인구!AD135,0))))</f>
        <v>40</v>
      </c>
      <c r="S135" s="152">
        <f>IF(계획인구!U135="미급수",0,IF(계획인구!U135="마을",0,IF(계획인구!U135="소규모",0,IF(계획인구!U135=급수인구!$F135,계획인구!AE135,0))))</f>
        <v>40</v>
      </c>
      <c r="T135" s="152">
        <f>IF(계획인구!Q135="미급수",0,IF(계획인구!Q135="마을",0,IF(계획인구!Q135="소규모",0,IF(계획인구!Q135=급수인구!$F135,계획인구!AF135,0))))</f>
        <v>0</v>
      </c>
      <c r="U135" s="152">
        <f>IF(계획인구!R135="미급수",0,IF(계획인구!R135="마을",0,IF(계획인구!R135="소규모",0,IF(계획인구!R135=급수인구!$F135,계획인구!AG135,0))))</f>
        <v>0</v>
      </c>
      <c r="V135" s="152">
        <f>IF(계획인구!S135="미급수",0,IF(계획인구!S135="마을",0,IF(계획인구!S135="소규모",0,IF(계획인구!S135=급수인구!$F135,계획인구!AH135,0))))</f>
        <v>0</v>
      </c>
      <c r="W135" s="152">
        <f>IF(계획인구!T135="미급수",0,IF(계획인구!T135="마을",0,IF(계획인구!T135="소규모",0,IF(계획인구!T135=급수인구!$F135,계획인구!AI135,0))))</f>
        <v>0</v>
      </c>
      <c r="X135" s="152">
        <f>IF(계획인구!U135="미급수",0,IF(계획인구!U135="마을",0,IF(계획인구!U135="소규모",0,IF(계획인구!U135=급수인구!$F135,계획인구!AJ135,0))))</f>
        <v>0</v>
      </c>
    </row>
    <row r="136" spans="1:25" ht="16.350000000000001" customHeight="1">
      <c r="A136" s="308" t="s">
        <v>621</v>
      </c>
      <c r="B136" s="52" t="s">
        <v>138</v>
      </c>
      <c r="C136" s="52" t="s">
        <v>139</v>
      </c>
      <c r="D136" s="53">
        <f>계획인구!J136</f>
        <v>99</v>
      </c>
      <c r="E136" s="53">
        <f>계획인구!K136</f>
        <v>257</v>
      </c>
      <c r="F136" s="54" t="str">
        <f>계획인구!L136</f>
        <v>광역</v>
      </c>
      <c r="G136" s="54" t="str">
        <f>계획인구!M136</f>
        <v>광역</v>
      </c>
      <c r="H136" s="54" t="str">
        <f>계획인구!N136</f>
        <v>혁신도시</v>
      </c>
      <c r="I136" s="55">
        <f>IF(F136="마을",0,IF(F136="소규모",0,계획인구!P136))</f>
        <v>2020</v>
      </c>
      <c r="J136" s="135">
        <f t="shared" si="81"/>
        <v>0</v>
      </c>
      <c r="K136" s="135">
        <f t="shared" si="82"/>
        <v>247</v>
      </c>
      <c r="L136" s="135">
        <f t="shared" si="83"/>
        <v>246</v>
      </c>
      <c r="M136" s="135">
        <f t="shared" si="84"/>
        <v>245</v>
      </c>
      <c r="N136" s="136">
        <f t="shared" si="85"/>
        <v>243</v>
      </c>
      <c r="O136" s="152">
        <f>IF(계획인구!Q136="미급수",0,IF(계획인구!Q136="마을",0,IF(계획인구!Q136="소규모",0,IF(계획인구!Q136=급수인구!$F136,계획인구!AA136,0))))</f>
        <v>0</v>
      </c>
      <c r="P136" s="152">
        <f>IF(계획인구!R136="미급수",0,IF(계획인구!R136="마을",0,IF(계획인구!R136="소규모",0,IF(계획인구!R136=급수인구!$F136,계획인구!AB136,0))))</f>
        <v>247</v>
      </c>
      <c r="Q136" s="152">
        <f>IF(계획인구!S136="미급수",0,IF(계획인구!S136="마을",0,IF(계획인구!S136="소규모",0,IF(계획인구!S136=급수인구!$F136,계획인구!AC136,0))))</f>
        <v>246</v>
      </c>
      <c r="R136" s="152">
        <f>IF(계획인구!T136="미급수",0,IF(계획인구!T136="마을",0,IF(계획인구!T136="소규모",0,IF(계획인구!T136=급수인구!$F136,계획인구!AD136,0))))</f>
        <v>245</v>
      </c>
      <c r="S136" s="152">
        <f>IF(계획인구!U136="미급수",0,IF(계획인구!U136="마을",0,IF(계획인구!U136="소규모",0,IF(계획인구!U136=급수인구!$F136,계획인구!AE136,0))))</f>
        <v>243</v>
      </c>
      <c r="T136" s="152">
        <f>IF(계획인구!Q136="미급수",0,IF(계획인구!Q136="마을",0,IF(계획인구!Q136="소규모",0,IF(계획인구!Q136=급수인구!$F136,계획인구!AF136,0))))</f>
        <v>0</v>
      </c>
      <c r="U136" s="152">
        <f>IF(계획인구!R136="미급수",0,IF(계획인구!R136="마을",0,IF(계획인구!R136="소규모",0,IF(계획인구!R136=급수인구!$F136,계획인구!AG136,0))))</f>
        <v>0</v>
      </c>
      <c r="V136" s="152">
        <f>IF(계획인구!S136="미급수",0,IF(계획인구!S136="마을",0,IF(계획인구!S136="소규모",0,IF(계획인구!S136=급수인구!$F136,계획인구!AH136,0))))</f>
        <v>0</v>
      </c>
      <c r="W136" s="152">
        <f>IF(계획인구!T136="미급수",0,IF(계획인구!T136="마을",0,IF(계획인구!T136="소규모",0,IF(계획인구!T136=급수인구!$F136,계획인구!AI136,0))))</f>
        <v>0</v>
      </c>
      <c r="X136" s="152">
        <f>IF(계획인구!U136="미급수",0,IF(계획인구!U136="마을",0,IF(계획인구!U136="소규모",0,IF(계획인구!U136=급수인구!$F136,계획인구!AJ136,0))))</f>
        <v>0</v>
      </c>
    </row>
    <row r="137" spans="1:25" ht="16.350000000000001" customHeight="1">
      <c r="A137" s="309" t="s">
        <v>621</v>
      </c>
      <c r="B137" s="233" t="s">
        <v>140</v>
      </c>
      <c r="C137" s="233" t="s">
        <v>141</v>
      </c>
      <c r="D137" s="234">
        <f>계획인구!J137</f>
        <v>62</v>
      </c>
      <c r="E137" s="234">
        <f>계획인구!K137</f>
        <v>143</v>
      </c>
      <c r="F137" s="235" t="str">
        <f>계획인구!L137</f>
        <v>광역</v>
      </c>
      <c r="G137" s="235" t="str">
        <f>계획인구!M137</f>
        <v>광역</v>
      </c>
      <c r="H137" s="235" t="str">
        <f>계획인구!N137</f>
        <v>혁신도시</v>
      </c>
      <c r="I137" s="237">
        <f>IF(F137="마을",0,IF(F137="소규모",0,계획인구!P137))</f>
        <v>2015</v>
      </c>
      <c r="J137" s="239">
        <f t="shared" si="81"/>
        <v>143</v>
      </c>
      <c r="K137" s="239">
        <f t="shared" si="82"/>
        <v>135</v>
      </c>
      <c r="L137" s="239">
        <f t="shared" si="83"/>
        <v>136</v>
      </c>
      <c r="M137" s="239">
        <f t="shared" si="84"/>
        <v>138</v>
      </c>
      <c r="N137" s="240">
        <f t="shared" si="85"/>
        <v>134</v>
      </c>
      <c r="O137" s="152">
        <f>IF(계획인구!Q137="미급수",0,IF(계획인구!Q137="마을",0,IF(계획인구!Q137="소규모",0,IF(계획인구!Q137=급수인구!$F137,계획인구!AA137,0))))</f>
        <v>143</v>
      </c>
      <c r="P137" s="152">
        <f>IF(계획인구!R137="미급수",0,IF(계획인구!R137="마을",0,IF(계획인구!R137="소규모",0,IF(계획인구!R137=급수인구!$F137,계획인구!AB137,0))))</f>
        <v>135</v>
      </c>
      <c r="Q137" s="152">
        <f>IF(계획인구!S137="미급수",0,IF(계획인구!S137="마을",0,IF(계획인구!S137="소규모",0,IF(계획인구!S137=급수인구!$F137,계획인구!AC137,0))))</f>
        <v>136</v>
      </c>
      <c r="R137" s="152">
        <f>IF(계획인구!T137="미급수",0,IF(계획인구!T137="마을",0,IF(계획인구!T137="소규모",0,IF(계획인구!T137=급수인구!$F137,계획인구!AD137,0))))</f>
        <v>138</v>
      </c>
      <c r="S137" s="152">
        <f>IF(계획인구!U137="미급수",0,IF(계획인구!U137="마을",0,IF(계획인구!U137="소규모",0,IF(계획인구!U137=급수인구!$F137,계획인구!AE137,0))))</f>
        <v>134</v>
      </c>
      <c r="T137" s="152">
        <f>IF(계획인구!Q137="미급수",0,IF(계획인구!Q137="마을",0,IF(계획인구!Q137="소규모",0,IF(계획인구!Q137=급수인구!$F137,계획인구!AF137,0))))</f>
        <v>0</v>
      </c>
      <c r="U137" s="152">
        <f>IF(계획인구!R137="미급수",0,IF(계획인구!R137="마을",0,IF(계획인구!R137="소규모",0,IF(계획인구!R137=급수인구!$F137,계획인구!AG137,0))))</f>
        <v>0</v>
      </c>
      <c r="V137" s="152">
        <f>IF(계획인구!S137="미급수",0,IF(계획인구!S137="마을",0,IF(계획인구!S137="소규모",0,IF(계획인구!S137=급수인구!$F137,계획인구!AH137,0))))</f>
        <v>0</v>
      </c>
      <c r="W137" s="152">
        <f>IF(계획인구!T137="미급수",0,IF(계획인구!T137="마을",0,IF(계획인구!T137="소규모",0,IF(계획인구!T137=급수인구!$F137,계획인구!AI137,0))))</f>
        <v>0</v>
      </c>
      <c r="X137" s="152">
        <f>IF(계획인구!U137="미급수",0,IF(계획인구!U137="마을",0,IF(계획인구!U137="소규모",0,IF(계획인구!U137=급수인구!$F137,계획인구!AJ137,0))))</f>
        <v>0</v>
      </c>
    </row>
    <row r="138" spans="1:25" ht="16.350000000000001" customHeight="1">
      <c r="A138" s="305" t="s">
        <v>142</v>
      </c>
      <c r="B138" s="243" t="s">
        <v>3</v>
      </c>
      <c r="C138" s="244"/>
      <c r="D138" s="218">
        <f>계획인구!J138</f>
        <v>1246</v>
      </c>
      <c r="E138" s="218">
        <f>계획인구!K138</f>
        <v>2921</v>
      </c>
      <c r="F138" s="218">
        <f>계획인구!L138</f>
        <v>0</v>
      </c>
      <c r="G138" s="218">
        <f>계획인구!M138</f>
        <v>0</v>
      </c>
      <c r="H138" s="218">
        <f>계획인구!N138</f>
        <v>0</v>
      </c>
      <c r="I138" s="218">
        <f>계획인구!P138</f>
        <v>0</v>
      </c>
      <c r="J138" s="218">
        <f>O138+T138</f>
        <v>2768</v>
      </c>
      <c r="K138" s="218">
        <f>P138+U138</f>
        <v>2805</v>
      </c>
      <c r="L138" s="218">
        <f>Q138+V138</f>
        <v>2794</v>
      </c>
      <c r="M138" s="218">
        <f>R138+W138</f>
        <v>2784</v>
      </c>
      <c r="N138" s="251">
        <f>S138+X138</f>
        <v>2761</v>
      </c>
      <c r="O138" s="152">
        <f>SUM(O139:O154)</f>
        <v>2768</v>
      </c>
      <c r="P138" s="135">
        <f t="shared" ref="P138:Y138" si="86">SUM(P139:P154)</f>
        <v>2805</v>
      </c>
      <c r="Q138" s="135">
        <f t="shared" si="86"/>
        <v>2794</v>
      </c>
      <c r="R138" s="135">
        <f t="shared" si="86"/>
        <v>2784</v>
      </c>
      <c r="S138" s="135">
        <f t="shared" si="86"/>
        <v>2761</v>
      </c>
      <c r="T138" s="135">
        <f t="shared" si="86"/>
        <v>0</v>
      </c>
      <c r="U138" s="135">
        <f t="shared" si="86"/>
        <v>0</v>
      </c>
      <c r="V138" s="135">
        <f t="shared" si="86"/>
        <v>0</v>
      </c>
      <c r="W138" s="135">
        <f t="shared" si="86"/>
        <v>0</v>
      </c>
      <c r="X138" s="135">
        <f t="shared" si="86"/>
        <v>0</v>
      </c>
      <c r="Y138" s="135">
        <f t="shared" si="86"/>
        <v>0</v>
      </c>
    </row>
    <row r="139" spans="1:25" ht="16.350000000000001" customHeight="1">
      <c r="A139" s="308" t="s">
        <v>142</v>
      </c>
      <c r="B139" s="52" t="s">
        <v>682</v>
      </c>
      <c r="C139" s="52" t="s">
        <v>143</v>
      </c>
      <c r="D139" s="53">
        <f>계획인구!J139</f>
        <v>171</v>
      </c>
      <c r="E139" s="53">
        <f>계획인구!K139</f>
        <v>409</v>
      </c>
      <c r="F139" s="54" t="str">
        <f>계획인구!L139</f>
        <v>지방</v>
      </c>
      <c r="G139" s="54" t="str">
        <f>계획인구!M139</f>
        <v>김천</v>
      </c>
      <c r="H139" s="54" t="str">
        <f>계획인구!N139</f>
        <v>공단</v>
      </c>
      <c r="I139" s="55">
        <f>IF(F139="마을",0,IF(F139="소규모",0,계획인구!P139))</f>
        <v>2015</v>
      </c>
      <c r="J139" s="135">
        <f t="shared" ref="J139:J154" si="87">O139+T139</f>
        <v>409</v>
      </c>
      <c r="K139" s="135">
        <f t="shared" ref="K139:K154" si="88">P139+U139</f>
        <v>393</v>
      </c>
      <c r="L139" s="135">
        <f t="shared" ref="L139:L154" si="89">Q139+V139</f>
        <v>391</v>
      </c>
      <c r="M139" s="135">
        <f t="shared" ref="M139:M154" si="90">R139+W139</f>
        <v>390</v>
      </c>
      <c r="N139" s="136">
        <f t="shared" ref="N139:N154" si="91">S139+X139</f>
        <v>387</v>
      </c>
      <c r="O139" s="152">
        <f>IF(계획인구!Q139="미급수",0,IF(계획인구!Q139="마을",0,IF(계획인구!Q139="소규모",0,IF(계획인구!Q139=급수인구!$F139,계획인구!AA139,0))))</f>
        <v>409</v>
      </c>
      <c r="P139" s="152">
        <f>IF(계획인구!R139="미급수",0,IF(계획인구!R139="마을",0,IF(계획인구!R139="소규모",0,IF(계획인구!R139=급수인구!$F139,계획인구!AB139,0))))</f>
        <v>393</v>
      </c>
      <c r="Q139" s="152">
        <f>IF(계획인구!S139="미급수",0,IF(계획인구!S139="마을",0,IF(계획인구!S139="소규모",0,IF(계획인구!S139=급수인구!$F139,계획인구!AC139,0))))</f>
        <v>391</v>
      </c>
      <c r="R139" s="152">
        <f>IF(계획인구!T139="미급수",0,IF(계획인구!T139="마을",0,IF(계획인구!T139="소규모",0,IF(계획인구!T139=급수인구!$F139,계획인구!AD139,0))))</f>
        <v>390</v>
      </c>
      <c r="S139" s="152">
        <f>IF(계획인구!U139="미급수",0,IF(계획인구!U139="마을",0,IF(계획인구!U139="소규모",0,IF(계획인구!U139=급수인구!$F139,계획인구!AE139,0))))</f>
        <v>387</v>
      </c>
      <c r="T139" s="152">
        <f>IF(계획인구!Q139="미급수",0,IF(계획인구!Q139="마을",0,IF(계획인구!Q139="소규모",0,IF(계획인구!Q139=급수인구!$F139,계획인구!AF139,0))))</f>
        <v>0</v>
      </c>
      <c r="U139" s="152">
        <f>IF(계획인구!R139="미급수",0,IF(계획인구!R139="마을",0,IF(계획인구!R139="소규모",0,IF(계획인구!R139=급수인구!$F139,계획인구!AG139,0))))</f>
        <v>0</v>
      </c>
      <c r="V139" s="152">
        <f>IF(계획인구!S139="미급수",0,IF(계획인구!S139="마을",0,IF(계획인구!S139="소규모",0,IF(계획인구!S139=급수인구!$F139,계획인구!AH139,0))))</f>
        <v>0</v>
      </c>
      <c r="W139" s="152">
        <f>IF(계획인구!T139="미급수",0,IF(계획인구!T139="마을",0,IF(계획인구!T139="소규모",0,IF(계획인구!T139=급수인구!$F139,계획인구!AI139,0))))</f>
        <v>0</v>
      </c>
      <c r="X139" s="152">
        <f>IF(계획인구!U139="미급수",0,IF(계획인구!U139="마을",0,IF(계획인구!U139="소규모",0,IF(계획인구!U139=급수인구!$F139,계획인구!AJ139,0))))</f>
        <v>0</v>
      </c>
    </row>
    <row r="140" spans="1:25" ht="16.350000000000001" customHeight="1">
      <c r="A140" s="308" t="s">
        <v>142</v>
      </c>
      <c r="B140" s="52" t="s">
        <v>683</v>
      </c>
      <c r="C140" s="52" t="s">
        <v>144</v>
      </c>
      <c r="D140" s="53">
        <f>계획인구!J140</f>
        <v>49</v>
      </c>
      <c r="E140" s="53">
        <f>계획인구!K140</f>
        <v>111</v>
      </c>
      <c r="F140" s="54" t="str">
        <f>계획인구!L140</f>
        <v>지방</v>
      </c>
      <c r="G140" s="54" t="str">
        <f>계획인구!M140</f>
        <v>김천</v>
      </c>
      <c r="H140" s="54" t="str">
        <f>계획인구!N140</f>
        <v>공단</v>
      </c>
      <c r="I140" s="55">
        <f>IF(F140="마을",0,IF(F140="소규모",0,계획인구!P140))</f>
        <v>2015</v>
      </c>
      <c r="J140" s="135">
        <f t="shared" si="87"/>
        <v>111</v>
      </c>
      <c r="K140" s="135">
        <f t="shared" si="88"/>
        <v>107</v>
      </c>
      <c r="L140" s="135">
        <f t="shared" si="89"/>
        <v>106</v>
      </c>
      <c r="M140" s="135">
        <f t="shared" si="90"/>
        <v>106</v>
      </c>
      <c r="N140" s="136">
        <f t="shared" si="91"/>
        <v>105</v>
      </c>
      <c r="O140" s="152">
        <f>IF(계획인구!Q140="미급수",0,IF(계획인구!Q140="마을",0,IF(계획인구!Q140="소규모",0,IF(계획인구!Q140=급수인구!$F140,계획인구!AA140,0))))</f>
        <v>111</v>
      </c>
      <c r="P140" s="152">
        <f>IF(계획인구!R140="미급수",0,IF(계획인구!R140="마을",0,IF(계획인구!R140="소규모",0,IF(계획인구!R140=급수인구!$F140,계획인구!AB140,0))))</f>
        <v>107</v>
      </c>
      <c r="Q140" s="152">
        <f>IF(계획인구!S140="미급수",0,IF(계획인구!S140="마을",0,IF(계획인구!S140="소규모",0,IF(계획인구!S140=급수인구!$F140,계획인구!AC140,0))))</f>
        <v>106</v>
      </c>
      <c r="R140" s="152">
        <f>IF(계획인구!T140="미급수",0,IF(계획인구!T140="마을",0,IF(계획인구!T140="소규모",0,IF(계획인구!T140=급수인구!$F140,계획인구!AD140,0))))</f>
        <v>106</v>
      </c>
      <c r="S140" s="152">
        <f>IF(계획인구!U140="미급수",0,IF(계획인구!U140="마을",0,IF(계획인구!U140="소규모",0,IF(계획인구!U140=급수인구!$F140,계획인구!AE140,0))))</f>
        <v>105</v>
      </c>
      <c r="T140" s="152">
        <f>IF(계획인구!Q140="미급수",0,IF(계획인구!Q140="마을",0,IF(계획인구!Q140="소규모",0,IF(계획인구!Q140=급수인구!$F140,계획인구!AF140,0))))</f>
        <v>0</v>
      </c>
      <c r="U140" s="152">
        <f>IF(계획인구!R140="미급수",0,IF(계획인구!R140="마을",0,IF(계획인구!R140="소규모",0,IF(계획인구!R140=급수인구!$F140,계획인구!AG140,0))))</f>
        <v>0</v>
      </c>
      <c r="V140" s="152">
        <f>IF(계획인구!S140="미급수",0,IF(계획인구!S140="마을",0,IF(계획인구!S140="소규모",0,IF(계획인구!S140=급수인구!$F140,계획인구!AH140,0))))</f>
        <v>0</v>
      </c>
      <c r="W140" s="152">
        <f>IF(계획인구!T140="미급수",0,IF(계획인구!T140="마을",0,IF(계획인구!T140="소규모",0,IF(계획인구!T140=급수인구!$F140,계획인구!AI140,0))))</f>
        <v>0</v>
      </c>
      <c r="X140" s="152">
        <f>IF(계획인구!U140="미급수",0,IF(계획인구!U140="마을",0,IF(계획인구!U140="소규모",0,IF(계획인구!U140=급수인구!$F140,계획인구!AJ140,0))))</f>
        <v>0</v>
      </c>
    </row>
    <row r="141" spans="1:25" ht="16.350000000000001" customHeight="1">
      <c r="A141" s="308" t="s">
        <v>142</v>
      </c>
      <c r="B141" s="52" t="s">
        <v>145</v>
      </c>
      <c r="C141" s="52" t="s">
        <v>146</v>
      </c>
      <c r="D141" s="53">
        <f>계획인구!J141</f>
        <v>75</v>
      </c>
      <c r="E141" s="53">
        <f>계획인구!K141</f>
        <v>181</v>
      </c>
      <c r="F141" s="54" t="str">
        <f>계획인구!L141</f>
        <v>지방</v>
      </c>
      <c r="G141" s="54" t="str">
        <f>계획인구!M141</f>
        <v>김천</v>
      </c>
      <c r="H141" s="54" t="str">
        <f>계획인구!N141</f>
        <v>공단</v>
      </c>
      <c r="I141" s="55">
        <f>IF(F141="마을",0,IF(F141="소규모",0,계획인구!P141))</f>
        <v>2015</v>
      </c>
      <c r="J141" s="135">
        <f t="shared" si="87"/>
        <v>181</v>
      </c>
      <c r="K141" s="135">
        <f t="shared" si="88"/>
        <v>174</v>
      </c>
      <c r="L141" s="135">
        <f t="shared" si="89"/>
        <v>173</v>
      </c>
      <c r="M141" s="135">
        <f t="shared" si="90"/>
        <v>173</v>
      </c>
      <c r="N141" s="136">
        <f t="shared" si="91"/>
        <v>171</v>
      </c>
      <c r="O141" s="152">
        <f>IF(계획인구!Q141="미급수",0,IF(계획인구!Q141="마을",0,IF(계획인구!Q141="소규모",0,IF(계획인구!Q141=급수인구!$F141,계획인구!AA141,0))))</f>
        <v>181</v>
      </c>
      <c r="P141" s="152">
        <f>IF(계획인구!R141="미급수",0,IF(계획인구!R141="마을",0,IF(계획인구!R141="소규모",0,IF(계획인구!R141=급수인구!$F141,계획인구!AB141,0))))</f>
        <v>174</v>
      </c>
      <c r="Q141" s="152">
        <f>IF(계획인구!S141="미급수",0,IF(계획인구!S141="마을",0,IF(계획인구!S141="소규모",0,IF(계획인구!S141=급수인구!$F141,계획인구!AC141,0))))</f>
        <v>173</v>
      </c>
      <c r="R141" s="152">
        <f>IF(계획인구!T141="미급수",0,IF(계획인구!T141="마을",0,IF(계획인구!T141="소규모",0,IF(계획인구!T141=급수인구!$F141,계획인구!AD141,0))))</f>
        <v>173</v>
      </c>
      <c r="S141" s="152">
        <f>IF(계획인구!U141="미급수",0,IF(계획인구!U141="마을",0,IF(계획인구!U141="소규모",0,IF(계획인구!U141=급수인구!$F141,계획인구!AE141,0))))</f>
        <v>171</v>
      </c>
      <c r="T141" s="152">
        <f>IF(계획인구!Q141="미급수",0,IF(계획인구!Q141="마을",0,IF(계획인구!Q141="소규모",0,IF(계획인구!Q141=급수인구!$F141,계획인구!AF141,0))))</f>
        <v>0</v>
      </c>
      <c r="U141" s="152">
        <f>IF(계획인구!R141="미급수",0,IF(계획인구!R141="마을",0,IF(계획인구!R141="소규모",0,IF(계획인구!R141=급수인구!$F141,계획인구!AG141,0))))</f>
        <v>0</v>
      </c>
      <c r="V141" s="152">
        <f>IF(계획인구!S141="미급수",0,IF(계획인구!S141="마을",0,IF(계획인구!S141="소규모",0,IF(계획인구!S141=급수인구!$F141,계획인구!AH141,0))))</f>
        <v>0</v>
      </c>
      <c r="W141" s="152">
        <f>IF(계획인구!T141="미급수",0,IF(계획인구!T141="마을",0,IF(계획인구!T141="소규모",0,IF(계획인구!T141=급수인구!$F141,계획인구!AI141,0))))</f>
        <v>0</v>
      </c>
      <c r="X141" s="152">
        <f>IF(계획인구!U141="미급수",0,IF(계획인구!U141="마을",0,IF(계획인구!U141="소규모",0,IF(계획인구!U141=급수인구!$F141,계획인구!AJ141,0))))</f>
        <v>0</v>
      </c>
    </row>
    <row r="142" spans="1:25" s="10" customFormat="1" ht="16.350000000000001" customHeight="1">
      <c r="A142" s="308" t="s">
        <v>142</v>
      </c>
      <c r="B142" s="52" t="s">
        <v>147</v>
      </c>
      <c r="C142" s="52" t="s">
        <v>148</v>
      </c>
      <c r="D142" s="53">
        <f>계획인구!J142</f>
        <v>40</v>
      </c>
      <c r="E142" s="53">
        <f>계획인구!K142</f>
        <v>101</v>
      </c>
      <c r="F142" s="54" t="str">
        <f>계획인구!L142</f>
        <v>지방</v>
      </c>
      <c r="G142" s="54" t="str">
        <f>계획인구!M142</f>
        <v>김천</v>
      </c>
      <c r="H142" s="54" t="str">
        <f>계획인구!N142</f>
        <v>공단</v>
      </c>
      <c r="I142" s="55">
        <f>IF(F142="마을",0,IF(F142="소규모",0,계획인구!P142))</f>
        <v>2015</v>
      </c>
      <c r="J142" s="135">
        <f t="shared" si="87"/>
        <v>101</v>
      </c>
      <c r="K142" s="135">
        <f t="shared" si="88"/>
        <v>97</v>
      </c>
      <c r="L142" s="135">
        <f t="shared" si="89"/>
        <v>97</v>
      </c>
      <c r="M142" s="135">
        <f t="shared" si="90"/>
        <v>96</v>
      </c>
      <c r="N142" s="136">
        <f t="shared" si="91"/>
        <v>95</v>
      </c>
      <c r="O142" s="152">
        <f>IF(계획인구!Q142="미급수",0,IF(계획인구!Q142="마을",0,IF(계획인구!Q142="소규모",0,IF(계획인구!Q142=급수인구!$F142,계획인구!AA142,0))))</f>
        <v>101</v>
      </c>
      <c r="P142" s="152">
        <f>IF(계획인구!R142="미급수",0,IF(계획인구!R142="마을",0,IF(계획인구!R142="소규모",0,IF(계획인구!R142=급수인구!$F142,계획인구!AB142,0))))</f>
        <v>97</v>
      </c>
      <c r="Q142" s="152">
        <f>IF(계획인구!S142="미급수",0,IF(계획인구!S142="마을",0,IF(계획인구!S142="소규모",0,IF(계획인구!S142=급수인구!$F142,계획인구!AC142,0))))</f>
        <v>97</v>
      </c>
      <c r="R142" s="152">
        <f>IF(계획인구!T142="미급수",0,IF(계획인구!T142="마을",0,IF(계획인구!T142="소규모",0,IF(계획인구!T142=급수인구!$F142,계획인구!AD142,0))))</f>
        <v>96</v>
      </c>
      <c r="S142" s="152">
        <f>IF(계획인구!U142="미급수",0,IF(계획인구!U142="마을",0,IF(계획인구!U142="소규모",0,IF(계획인구!U142=급수인구!$F142,계획인구!AE142,0))))</f>
        <v>95</v>
      </c>
      <c r="T142" s="152">
        <f>IF(계획인구!Q142="미급수",0,IF(계획인구!Q142="마을",0,IF(계획인구!Q142="소규모",0,IF(계획인구!Q142=급수인구!$F142,계획인구!AF142,0))))</f>
        <v>0</v>
      </c>
      <c r="U142" s="152">
        <f>IF(계획인구!R142="미급수",0,IF(계획인구!R142="마을",0,IF(계획인구!R142="소규모",0,IF(계획인구!R142=급수인구!$F142,계획인구!AG142,0))))</f>
        <v>0</v>
      </c>
      <c r="V142" s="152">
        <f>IF(계획인구!S142="미급수",0,IF(계획인구!S142="마을",0,IF(계획인구!S142="소규모",0,IF(계획인구!S142=급수인구!$F142,계획인구!AH142,0))))</f>
        <v>0</v>
      </c>
      <c r="W142" s="152">
        <f>IF(계획인구!T142="미급수",0,IF(계획인구!T142="마을",0,IF(계획인구!T142="소규모",0,IF(계획인구!T142=급수인구!$F142,계획인구!AI142,0))))</f>
        <v>0</v>
      </c>
      <c r="X142" s="152">
        <f>IF(계획인구!U142="미급수",0,IF(계획인구!U142="마을",0,IF(계획인구!U142="소규모",0,IF(계획인구!U142=급수인구!$F142,계획인구!AJ142,0))))</f>
        <v>0</v>
      </c>
    </row>
    <row r="143" spans="1:25" ht="16.350000000000001" customHeight="1">
      <c r="A143" s="308" t="s">
        <v>142</v>
      </c>
      <c r="B143" s="52" t="s">
        <v>149</v>
      </c>
      <c r="C143" s="52" t="s">
        <v>689</v>
      </c>
      <c r="D143" s="53">
        <f>계획인구!J143</f>
        <v>81</v>
      </c>
      <c r="E143" s="53">
        <f>계획인구!K143</f>
        <v>226</v>
      </c>
      <c r="F143" s="54" t="str">
        <f>계획인구!L143</f>
        <v>지방</v>
      </c>
      <c r="G143" s="54" t="str">
        <f>계획인구!M143</f>
        <v>김천</v>
      </c>
      <c r="H143" s="54" t="str">
        <f>계획인구!N143</f>
        <v>공단</v>
      </c>
      <c r="I143" s="55">
        <f>IF(F143="마을",0,IF(F143="소규모",0,계획인구!P143))</f>
        <v>2015</v>
      </c>
      <c r="J143" s="135">
        <f t="shared" si="87"/>
        <v>226</v>
      </c>
      <c r="K143" s="135">
        <f t="shared" si="88"/>
        <v>217</v>
      </c>
      <c r="L143" s="135">
        <f t="shared" si="89"/>
        <v>216</v>
      </c>
      <c r="M143" s="135">
        <f t="shared" si="90"/>
        <v>215</v>
      </c>
      <c r="N143" s="136">
        <f t="shared" si="91"/>
        <v>214</v>
      </c>
      <c r="O143" s="152">
        <f>IF(계획인구!Q143="미급수",0,IF(계획인구!Q143="마을",0,IF(계획인구!Q143="소규모",0,IF(계획인구!Q143=급수인구!$F143,계획인구!AA143,0))))</f>
        <v>226</v>
      </c>
      <c r="P143" s="152">
        <f>IF(계획인구!R143="미급수",0,IF(계획인구!R143="마을",0,IF(계획인구!R143="소규모",0,IF(계획인구!R143=급수인구!$F143,계획인구!AB143,0))))</f>
        <v>217</v>
      </c>
      <c r="Q143" s="152">
        <f>IF(계획인구!S143="미급수",0,IF(계획인구!S143="마을",0,IF(계획인구!S143="소규모",0,IF(계획인구!S143=급수인구!$F143,계획인구!AC143,0))))</f>
        <v>216</v>
      </c>
      <c r="R143" s="152">
        <f>IF(계획인구!T143="미급수",0,IF(계획인구!T143="마을",0,IF(계획인구!T143="소규모",0,IF(계획인구!T143=급수인구!$F143,계획인구!AD143,0))))</f>
        <v>215</v>
      </c>
      <c r="S143" s="152">
        <f>IF(계획인구!U143="미급수",0,IF(계획인구!U143="마을",0,IF(계획인구!U143="소규모",0,IF(계획인구!U143=급수인구!$F143,계획인구!AE143,0))))</f>
        <v>214</v>
      </c>
      <c r="T143" s="152">
        <f>IF(계획인구!Q143="미급수",0,IF(계획인구!Q143="마을",0,IF(계획인구!Q143="소규모",0,IF(계획인구!Q143=급수인구!$F143,계획인구!AF143,0))))</f>
        <v>0</v>
      </c>
      <c r="U143" s="152">
        <f>IF(계획인구!R143="미급수",0,IF(계획인구!R143="마을",0,IF(계획인구!R143="소규모",0,IF(계획인구!R143=급수인구!$F143,계획인구!AG143,0))))</f>
        <v>0</v>
      </c>
      <c r="V143" s="152">
        <f>IF(계획인구!S143="미급수",0,IF(계획인구!S143="마을",0,IF(계획인구!S143="소규모",0,IF(계획인구!S143=급수인구!$F143,계획인구!AH143,0))))</f>
        <v>0</v>
      </c>
      <c r="W143" s="152">
        <f>IF(계획인구!T143="미급수",0,IF(계획인구!T143="마을",0,IF(계획인구!T143="소규모",0,IF(계획인구!T143=급수인구!$F143,계획인구!AI143,0))))</f>
        <v>0</v>
      </c>
      <c r="X143" s="152">
        <f>IF(계획인구!U143="미급수",0,IF(계획인구!U143="마을",0,IF(계획인구!U143="소규모",0,IF(계획인구!U143=급수인구!$F143,계획인구!AJ143,0))))</f>
        <v>0</v>
      </c>
    </row>
    <row r="144" spans="1:25" ht="16.350000000000001" customHeight="1">
      <c r="A144" s="308" t="s">
        <v>142</v>
      </c>
      <c r="B144" s="52" t="s">
        <v>150</v>
      </c>
      <c r="C144" s="52" t="s">
        <v>151</v>
      </c>
      <c r="D144" s="53">
        <f>계획인구!J144</f>
        <v>33</v>
      </c>
      <c r="E144" s="53">
        <f>계획인구!K144</f>
        <v>77</v>
      </c>
      <c r="F144" s="54" t="str">
        <f>계획인구!L144</f>
        <v>지방</v>
      </c>
      <c r="G144" s="54" t="str">
        <f>계획인구!M144</f>
        <v>김천</v>
      </c>
      <c r="H144" s="54" t="str">
        <f>계획인구!N144</f>
        <v>공단</v>
      </c>
      <c r="I144" s="55">
        <f>IF(F144="마을",0,IF(F144="소규모",0,계획인구!P144))</f>
        <v>2015</v>
      </c>
      <c r="J144" s="135">
        <f t="shared" si="87"/>
        <v>77</v>
      </c>
      <c r="K144" s="135">
        <f t="shared" si="88"/>
        <v>74</v>
      </c>
      <c r="L144" s="135">
        <f t="shared" si="89"/>
        <v>74</v>
      </c>
      <c r="M144" s="135">
        <f t="shared" si="90"/>
        <v>73</v>
      </c>
      <c r="N144" s="136">
        <f t="shared" si="91"/>
        <v>73</v>
      </c>
      <c r="O144" s="152">
        <f>IF(계획인구!Q144="미급수",0,IF(계획인구!Q144="마을",0,IF(계획인구!Q144="소규모",0,IF(계획인구!Q144=급수인구!$F144,계획인구!AA144,0))))</f>
        <v>77</v>
      </c>
      <c r="P144" s="152">
        <f>IF(계획인구!R144="미급수",0,IF(계획인구!R144="마을",0,IF(계획인구!R144="소규모",0,IF(계획인구!R144=급수인구!$F144,계획인구!AB144,0))))</f>
        <v>74</v>
      </c>
      <c r="Q144" s="152">
        <f>IF(계획인구!S144="미급수",0,IF(계획인구!S144="마을",0,IF(계획인구!S144="소규모",0,IF(계획인구!S144=급수인구!$F144,계획인구!AC144,0))))</f>
        <v>74</v>
      </c>
      <c r="R144" s="152">
        <f>IF(계획인구!T144="미급수",0,IF(계획인구!T144="마을",0,IF(계획인구!T144="소규모",0,IF(계획인구!T144=급수인구!$F144,계획인구!AD144,0))))</f>
        <v>73</v>
      </c>
      <c r="S144" s="152">
        <f>IF(계획인구!U144="미급수",0,IF(계획인구!U144="마을",0,IF(계획인구!U144="소규모",0,IF(계획인구!U144=급수인구!$F144,계획인구!AE144,0))))</f>
        <v>73</v>
      </c>
      <c r="T144" s="152">
        <f>IF(계획인구!Q144="미급수",0,IF(계획인구!Q144="마을",0,IF(계획인구!Q144="소규모",0,IF(계획인구!Q144=급수인구!$F144,계획인구!AF144,0))))</f>
        <v>0</v>
      </c>
      <c r="U144" s="152">
        <f>IF(계획인구!R144="미급수",0,IF(계획인구!R144="마을",0,IF(계획인구!R144="소규모",0,IF(계획인구!R144=급수인구!$F144,계획인구!AG144,0))))</f>
        <v>0</v>
      </c>
      <c r="V144" s="152">
        <f>IF(계획인구!S144="미급수",0,IF(계획인구!S144="마을",0,IF(계획인구!S144="소규모",0,IF(계획인구!S144=급수인구!$F144,계획인구!AH144,0))))</f>
        <v>0</v>
      </c>
      <c r="W144" s="152">
        <f>IF(계획인구!T144="미급수",0,IF(계획인구!T144="마을",0,IF(계획인구!T144="소규모",0,IF(계획인구!T144=급수인구!$F144,계획인구!AI144,0))))</f>
        <v>0</v>
      </c>
      <c r="X144" s="152">
        <f>IF(계획인구!U144="미급수",0,IF(계획인구!U144="마을",0,IF(계획인구!U144="소규모",0,IF(계획인구!U144=급수인구!$F144,계획인구!AJ144,0))))</f>
        <v>0</v>
      </c>
    </row>
    <row r="145" spans="1:24" ht="16.350000000000001" customHeight="1">
      <c r="A145" s="308" t="s">
        <v>142</v>
      </c>
      <c r="B145" s="52" t="s">
        <v>152</v>
      </c>
      <c r="C145" s="52" t="s">
        <v>153</v>
      </c>
      <c r="D145" s="53">
        <f>계획인구!J145</f>
        <v>43</v>
      </c>
      <c r="E145" s="53">
        <f>계획인구!K145</f>
        <v>100</v>
      </c>
      <c r="F145" s="54" t="str">
        <f>계획인구!L145</f>
        <v>지방</v>
      </c>
      <c r="G145" s="54" t="str">
        <f>계획인구!M145</f>
        <v>김천</v>
      </c>
      <c r="H145" s="54" t="str">
        <f>계획인구!N145</f>
        <v>공단</v>
      </c>
      <c r="I145" s="55">
        <f>IF(F145="마을",0,IF(F145="소규모",0,계획인구!P145))</f>
        <v>2015</v>
      </c>
      <c r="J145" s="135">
        <f t="shared" si="87"/>
        <v>100</v>
      </c>
      <c r="K145" s="135">
        <f t="shared" si="88"/>
        <v>96</v>
      </c>
      <c r="L145" s="135">
        <f t="shared" si="89"/>
        <v>96</v>
      </c>
      <c r="M145" s="135">
        <f t="shared" si="90"/>
        <v>95</v>
      </c>
      <c r="N145" s="136">
        <f t="shared" si="91"/>
        <v>95</v>
      </c>
      <c r="O145" s="152">
        <f>IF(계획인구!Q145="미급수",0,IF(계획인구!Q145="마을",0,IF(계획인구!Q145="소규모",0,IF(계획인구!Q145=급수인구!$F145,계획인구!AA145,0))))</f>
        <v>100</v>
      </c>
      <c r="P145" s="152">
        <f>IF(계획인구!R145="미급수",0,IF(계획인구!R145="마을",0,IF(계획인구!R145="소규모",0,IF(계획인구!R145=급수인구!$F145,계획인구!AB145,0))))</f>
        <v>96</v>
      </c>
      <c r="Q145" s="152">
        <f>IF(계획인구!S145="미급수",0,IF(계획인구!S145="마을",0,IF(계획인구!S145="소규모",0,IF(계획인구!S145=급수인구!$F145,계획인구!AC145,0))))</f>
        <v>96</v>
      </c>
      <c r="R145" s="152">
        <f>IF(계획인구!T145="미급수",0,IF(계획인구!T145="마을",0,IF(계획인구!T145="소규모",0,IF(계획인구!T145=급수인구!$F145,계획인구!AD145,0))))</f>
        <v>95</v>
      </c>
      <c r="S145" s="152">
        <f>IF(계획인구!U145="미급수",0,IF(계획인구!U145="마을",0,IF(계획인구!U145="소규모",0,IF(계획인구!U145=급수인구!$F145,계획인구!AE145,0))))</f>
        <v>95</v>
      </c>
      <c r="T145" s="152">
        <f>IF(계획인구!Q145="미급수",0,IF(계획인구!Q145="마을",0,IF(계획인구!Q145="소규모",0,IF(계획인구!Q145=급수인구!$F145,계획인구!AF145,0))))</f>
        <v>0</v>
      </c>
      <c r="U145" s="152">
        <f>IF(계획인구!R145="미급수",0,IF(계획인구!R145="마을",0,IF(계획인구!R145="소규모",0,IF(계획인구!R145=급수인구!$F145,계획인구!AG145,0))))</f>
        <v>0</v>
      </c>
      <c r="V145" s="152">
        <f>IF(계획인구!S145="미급수",0,IF(계획인구!S145="마을",0,IF(계획인구!S145="소규모",0,IF(계획인구!S145=급수인구!$F145,계획인구!AH145,0))))</f>
        <v>0</v>
      </c>
      <c r="W145" s="152">
        <f>IF(계획인구!T145="미급수",0,IF(계획인구!T145="마을",0,IF(계획인구!T145="소규모",0,IF(계획인구!T145=급수인구!$F145,계획인구!AI145,0))))</f>
        <v>0</v>
      </c>
      <c r="X145" s="152">
        <f>IF(계획인구!U145="미급수",0,IF(계획인구!U145="마을",0,IF(계획인구!U145="소규모",0,IF(계획인구!U145=급수인구!$F145,계획인구!AJ145,0))))</f>
        <v>0</v>
      </c>
    </row>
    <row r="146" spans="1:24" ht="16.350000000000001" customHeight="1">
      <c r="A146" s="308" t="s">
        <v>142</v>
      </c>
      <c r="B146" s="52" t="s">
        <v>154</v>
      </c>
      <c r="C146" s="52" t="s">
        <v>155</v>
      </c>
      <c r="D146" s="53">
        <f>계획인구!J146</f>
        <v>42</v>
      </c>
      <c r="E146" s="53">
        <f>계획인구!K146</f>
        <v>98</v>
      </c>
      <c r="F146" s="54" t="str">
        <f>계획인구!L146</f>
        <v>지방</v>
      </c>
      <c r="G146" s="54" t="str">
        <f>계획인구!M146</f>
        <v>김천</v>
      </c>
      <c r="H146" s="54" t="str">
        <f>계획인구!N146</f>
        <v>공단</v>
      </c>
      <c r="I146" s="55">
        <f>IF(F146="마을",0,IF(F146="소규모",0,계획인구!P146))</f>
        <v>2015</v>
      </c>
      <c r="J146" s="135">
        <f t="shared" si="87"/>
        <v>98</v>
      </c>
      <c r="K146" s="135">
        <f t="shared" si="88"/>
        <v>94</v>
      </c>
      <c r="L146" s="135">
        <f t="shared" si="89"/>
        <v>94</v>
      </c>
      <c r="M146" s="135">
        <f t="shared" si="90"/>
        <v>93</v>
      </c>
      <c r="N146" s="136">
        <f t="shared" si="91"/>
        <v>93</v>
      </c>
      <c r="O146" s="152">
        <f>IF(계획인구!Q146="미급수",0,IF(계획인구!Q146="마을",0,IF(계획인구!Q146="소규모",0,IF(계획인구!Q146=급수인구!$F146,계획인구!AA146,0))))</f>
        <v>98</v>
      </c>
      <c r="P146" s="152">
        <f>IF(계획인구!R146="미급수",0,IF(계획인구!R146="마을",0,IF(계획인구!R146="소규모",0,IF(계획인구!R146=급수인구!$F146,계획인구!AB146,0))))</f>
        <v>94</v>
      </c>
      <c r="Q146" s="152">
        <f>IF(계획인구!S146="미급수",0,IF(계획인구!S146="마을",0,IF(계획인구!S146="소규모",0,IF(계획인구!S146=급수인구!$F146,계획인구!AC146,0))))</f>
        <v>94</v>
      </c>
      <c r="R146" s="152">
        <f>IF(계획인구!T146="미급수",0,IF(계획인구!T146="마을",0,IF(계획인구!T146="소규모",0,IF(계획인구!T146=급수인구!$F146,계획인구!AD146,0))))</f>
        <v>93</v>
      </c>
      <c r="S146" s="152">
        <f>IF(계획인구!U146="미급수",0,IF(계획인구!U146="마을",0,IF(계획인구!U146="소규모",0,IF(계획인구!U146=급수인구!$F146,계획인구!AE146,0))))</f>
        <v>93</v>
      </c>
      <c r="T146" s="152">
        <f>IF(계획인구!Q146="미급수",0,IF(계획인구!Q146="마을",0,IF(계획인구!Q146="소규모",0,IF(계획인구!Q146=급수인구!$F146,계획인구!AF146,0))))</f>
        <v>0</v>
      </c>
      <c r="U146" s="152">
        <f>IF(계획인구!R146="미급수",0,IF(계획인구!R146="마을",0,IF(계획인구!R146="소규모",0,IF(계획인구!R146=급수인구!$F146,계획인구!AG146,0))))</f>
        <v>0</v>
      </c>
      <c r="V146" s="152">
        <f>IF(계획인구!S146="미급수",0,IF(계획인구!S146="마을",0,IF(계획인구!S146="소규모",0,IF(계획인구!S146=급수인구!$F146,계획인구!AH146,0))))</f>
        <v>0</v>
      </c>
      <c r="W146" s="152">
        <f>IF(계획인구!T146="미급수",0,IF(계획인구!T146="마을",0,IF(계획인구!T146="소규모",0,IF(계획인구!T146=급수인구!$F146,계획인구!AI146,0))))</f>
        <v>0</v>
      </c>
      <c r="X146" s="152">
        <f>IF(계획인구!U146="미급수",0,IF(계획인구!U146="마을",0,IF(계획인구!U146="소규모",0,IF(계획인구!U146=급수인구!$F146,계획인구!AJ146,0))))</f>
        <v>0</v>
      </c>
    </row>
    <row r="147" spans="1:24" ht="16.350000000000001" customHeight="1">
      <c r="A147" s="308" t="s">
        <v>142</v>
      </c>
      <c r="B147" s="52" t="s">
        <v>156</v>
      </c>
      <c r="C147" s="52" t="s">
        <v>157</v>
      </c>
      <c r="D147" s="53">
        <f>계획인구!J147</f>
        <v>136</v>
      </c>
      <c r="E147" s="53">
        <f>계획인구!K147</f>
        <v>332</v>
      </c>
      <c r="F147" s="54" t="str">
        <f>계획인구!L147</f>
        <v>지방</v>
      </c>
      <c r="G147" s="54" t="str">
        <f>계획인구!M147</f>
        <v>김천</v>
      </c>
      <c r="H147" s="54" t="str">
        <f>계획인구!N147</f>
        <v>공단</v>
      </c>
      <c r="I147" s="55">
        <f>IF(F147="마을",0,IF(F147="소규모",0,계획인구!P147))</f>
        <v>2015</v>
      </c>
      <c r="J147" s="135">
        <f t="shared" si="87"/>
        <v>332</v>
      </c>
      <c r="K147" s="135">
        <f t="shared" si="88"/>
        <v>319</v>
      </c>
      <c r="L147" s="135">
        <f t="shared" si="89"/>
        <v>318</v>
      </c>
      <c r="M147" s="135">
        <f t="shared" si="90"/>
        <v>316</v>
      </c>
      <c r="N147" s="136">
        <f t="shared" si="91"/>
        <v>314</v>
      </c>
      <c r="O147" s="152">
        <f>IF(계획인구!Q147="미급수",0,IF(계획인구!Q147="마을",0,IF(계획인구!Q147="소규모",0,IF(계획인구!Q147=급수인구!$F147,계획인구!AA147,0))))</f>
        <v>332</v>
      </c>
      <c r="P147" s="152">
        <f>IF(계획인구!R147="미급수",0,IF(계획인구!R147="마을",0,IF(계획인구!R147="소규모",0,IF(계획인구!R147=급수인구!$F147,계획인구!AB147,0))))</f>
        <v>319</v>
      </c>
      <c r="Q147" s="152">
        <f>IF(계획인구!S147="미급수",0,IF(계획인구!S147="마을",0,IF(계획인구!S147="소규모",0,IF(계획인구!S147=급수인구!$F147,계획인구!AC147,0))))</f>
        <v>318</v>
      </c>
      <c r="R147" s="152">
        <f>IF(계획인구!T147="미급수",0,IF(계획인구!T147="마을",0,IF(계획인구!T147="소규모",0,IF(계획인구!T147=급수인구!$F147,계획인구!AD147,0))))</f>
        <v>316</v>
      </c>
      <c r="S147" s="152">
        <f>IF(계획인구!U147="미급수",0,IF(계획인구!U147="마을",0,IF(계획인구!U147="소규모",0,IF(계획인구!U147=급수인구!$F147,계획인구!AE147,0))))</f>
        <v>314</v>
      </c>
      <c r="T147" s="152">
        <f>IF(계획인구!Q147="미급수",0,IF(계획인구!Q147="마을",0,IF(계획인구!Q147="소규모",0,IF(계획인구!Q147=급수인구!$F147,계획인구!AF147,0))))</f>
        <v>0</v>
      </c>
      <c r="U147" s="152">
        <f>IF(계획인구!R147="미급수",0,IF(계획인구!R147="마을",0,IF(계획인구!R147="소규모",0,IF(계획인구!R147=급수인구!$F147,계획인구!AG147,0))))</f>
        <v>0</v>
      </c>
      <c r="V147" s="152">
        <f>IF(계획인구!S147="미급수",0,IF(계획인구!S147="마을",0,IF(계획인구!S147="소규모",0,IF(계획인구!S147=급수인구!$F147,계획인구!AH147,0))))</f>
        <v>0</v>
      </c>
      <c r="W147" s="152">
        <f>IF(계획인구!T147="미급수",0,IF(계획인구!T147="마을",0,IF(계획인구!T147="소규모",0,IF(계획인구!T147=급수인구!$F147,계획인구!AI147,0))))</f>
        <v>0</v>
      </c>
      <c r="X147" s="152">
        <f>IF(계획인구!U147="미급수",0,IF(계획인구!U147="마을",0,IF(계획인구!U147="소규모",0,IF(계획인구!U147=급수인구!$F147,계획인구!AJ147,0))))</f>
        <v>0</v>
      </c>
    </row>
    <row r="148" spans="1:24" ht="16.350000000000001" customHeight="1">
      <c r="A148" s="308" t="s">
        <v>142</v>
      </c>
      <c r="B148" s="52" t="s">
        <v>158</v>
      </c>
      <c r="C148" s="52" t="s">
        <v>677</v>
      </c>
      <c r="D148" s="53">
        <f>계획인구!J148</f>
        <v>138</v>
      </c>
      <c r="E148" s="53">
        <f>계획인구!K148</f>
        <v>283</v>
      </c>
      <c r="F148" s="54" t="str">
        <f>계획인구!L148</f>
        <v>지방</v>
      </c>
      <c r="G148" s="54" t="str">
        <f>계획인구!M148</f>
        <v>김천</v>
      </c>
      <c r="H148" s="54" t="str">
        <f>계획인구!N148</f>
        <v>공단</v>
      </c>
      <c r="I148" s="55">
        <f>IF(F148="마을",0,IF(F148="소규모",0,계획인구!P148))</f>
        <v>2015</v>
      </c>
      <c r="J148" s="135">
        <f t="shared" si="87"/>
        <v>283</v>
      </c>
      <c r="K148" s="135">
        <f t="shared" si="88"/>
        <v>272</v>
      </c>
      <c r="L148" s="135">
        <f t="shared" si="89"/>
        <v>271</v>
      </c>
      <c r="M148" s="135">
        <f t="shared" si="90"/>
        <v>270</v>
      </c>
      <c r="N148" s="136">
        <f t="shared" si="91"/>
        <v>267</v>
      </c>
      <c r="O148" s="152">
        <f>IF(계획인구!Q148="미급수",0,IF(계획인구!Q148="마을",0,IF(계획인구!Q148="소규모",0,IF(계획인구!Q148=급수인구!$F148,계획인구!AA148,0))))</f>
        <v>283</v>
      </c>
      <c r="P148" s="152">
        <f>IF(계획인구!R148="미급수",0,IF(계획인구!R148="마을",0,IF(계획인구!R148="소규모",0,IF(계획인구!R148=급수인구!$F148,계획인구!AB148,0))))</f>
        <v>272</v>
      </c>
      <c r="Q148" s="152">
        <f>IF(계획인구!S148="미급수",0,IF(계획인구!S148="마을",0,IF(계획인구!S148="소규모",0,IF(계획인구!S148=급수인구!$F148,계획인구!AC148,0))))</f>
        <v>271</v>
      </c>
      <c r="R148" s="152">
        <f>IF(계획인구!T148="미급수",0,IF(계획인구!T148="마을",0,IF(계획인구!T148="소규모",0,IF(계획인구!T148=급수인구!$F148,계획인구!AD148,0))))</f>
        <v>270</v>
      </c>
      <c r="S148" s="152">
        <f>IF(계획인구!U148="미급수",0,IF(계획인구!U148="마을",0,IF(계획인구!U148="소규모",0,IF(계획인구!U148=급수인구!$F148,계획인구!AE148,0))))</f>
        <v>267</v>
      </c>
      <c r="T148" s="152">
        <f>IF(계획인구!Q148="미급수",0,IF(계획인구!Q148="마을",0,IF(계획인구!Q148="소규모",0,IF(계획인구!Q148=급수인구!$F148,계획인구!AF148,0))))</f>
        <v>0</v>
      </c>
      <c r="U148" s="152">
        <f>IF(계획인구!R148="미급수",0,IF(계획인구!R148="마을",0,IF(계획인구!R148="소규모",0,IF(계획인구!R148=급수인구!$F148,계획인구!AG148,0))))</f>
        <v>0</v>
      </c>
      <c r="V148" s="152">
        <f>IF(계획인구!S148="미급수",0,IF(계획인구!S148="마을",0,IF(계획인구!S148="소규모",0,IF(계획인구!S148=급수인구!$F148,계획인구!AH148,0))))</f>
        <v>0</v>
      </c>
      <c r="W148" s="152">
        <f>IF(계획인구!T148="미급수",0,IF(계획인구!T148="마을",0,IF(계획인구!T148="소규모",0,IF(계획인구!T148=급수인구!$F148,계획인구!AI148,0))))</f>
        <v>0</v>
      </c>
      <c r="X148" s="152">
        <f>IF(계획인구!U148="미급수",0,IF(계획인구!U148="마을",0,IF(계획인구!U148="소규모",0,IF(계획인구!U148=급수인구!$F148,계획인구!AJ148,0))))</f>
        <v>0</v>
      </c>
    </row>
    <row r="149" spans="1:24" ht="16.350000000000001" customHeight="1">
      <c r="A149" s="308" t="s">
        <v>142</v>
      </c>
      <c r="B149" s="52" t="s">
        <v>159</v>
      </c>
      <c r="C149" s="52" t="s">
        <v>160</v>
      </c>
      <c r="D149" s="53">
        <f>계획인구!J149</f>
        <v>74</v>
      </c>
      <c r="E149" s="53">
        <f>계획인구!K149</f>
        <v>170</v>
      </c>
      <c r="F149" s="54" t="str">
        <f>계획인구!L149</f>
        <v>지방</v>
      </c>
      <c r="G149" s="54" t="str">
        <f>계획인구!M149</f>
        <v>김천</v>
      </c>
      <c r="H149" s="54" t="str">
        <f>계획인구!N149</f>
        <v>공단</v>
      </c>
      <c r="I149" s="55">
        <f>IF(F149="마을",0,IF(F149="소규모",0,계획인구!P149))</f>
        <v>2015</v>
      </c>
      <c r="J149" s="135">
        <f t="shared" si="87"/>
        <v>170</v>
      </c>
      <c r="K149" s="135">
        <f t="shared" si="88"/>
        <v>163</v>
      </c>
      <c r="L149" s="135">
        <f t="shared" si="89"/>
        <v>163</v>
      </c>
      <c r="M149" s="135">
        <f t="shared" si="90"/>
        <v>162</v>
      </c>
      <c r="N149" s="136">
        <f t="shared" si="91"/>
        <v>161</v>
      </c>
      <c r="O149" s="152">
        <f>IF(계획인구!Q149="미급수",0,IF(계획인구!Q149="마을",0,IF(계획인구!Q149="소규모",0,IF(계획인구!Q149=급수인구!$F149,계획인구!AA149,0))))</f>
        <v>170</v>
      </c>
      <c r="P149" s="152">
        <f>IF(계획인구!R149="미급수",0,IF(계획인구!R149="마을",0,IF(계획인구!R149="소규모",0,IF(계획인구!R149=급수인구!$F149,계획인구!AB149,0))))</f>
        <v>163</v>
      </c>
      <c r="Q149" s="152">
        <f>IF(계획인구!S149="미급수",0,IF(계획인구!S149="마을",0,IF(계획인구!S149="소규모",0,IF(계획인구!S149=급수인구!$F149,계획인구!AC149,0))))</f>
        <v>163</v>
      </c>
      <c r="R149" s="152">
        <f>IF(계획인구!T149="미급수",0,IF(계획인구!T149="마을",0,IF(계획인구!T149="소규모",0,IF(계획인구!T149=급수인구!$F149,계획인구!AD149,0))))</f>
        <v>162</v>
      </c>
      <c r="S149" s="152">
        <f>IF(계획인구!U149="미급수",0,IF(계획인구!U149="마을",0,IF(계획인구!U149="소규모",0,IF(계획인구!U149=급수인구!$F149,계획인구!AE149,0))))</f>
        <v>161</v>
      </c>
      <c r="T149" s="152">
        <f>IF(계획인구!Q149="미급수",0,IF(계획인구!Q149="마을",0,IF(계획인구!Q149="소규모",0,IF(계획인구!Q149=급수인구!$F149,계획인구!AF149,0))))</f>
        <v>0</v>
      </c>
      <c r="U149" s="152">
        <f>IF(계획인구!R149="미급수",0,IF(계획인구!R149="마을",0,IF(계획인구!R149="소규모",0,IF(계획인구!R149=급수인구!$F149,계획인구!AG149,0))))</f>
        <v>0</v>
      </c>
      <c r="V149" s="152">
        <f>IF(계획인구!S149="미급수",0,IF(계획인구!S149="마을",0,IF(계획인구!S149="소규모",0,IF(계획인구!S149=급수인구!$F149,계획인구!AH149,0))))</f>
        <v>0</v>
      </c>
      <c r="W149" s="152">
        <f>IF(계획인구!T149="미급수",0,IF(계획인구!T149="마을",0,IF(계획인구!T149="소규모",0,IF(계획인구!T149=급수인구!$F149,계획인구!AI149,0))))</f>
        <v>0</v>
      </c>
      <c r="X149" s="152">
        <f>IF(계획인구!U149="미급수",0,IF(계획인구!U149="마을",0,IF(계획인구!U149="소규모",0,IF(계획인구!U149=급수인구!$F149,계획인구!AJ149,0))))</f>
        <v>0</v>
      </c>
    </row>
    <row r="150" spans="1:24" ht="16.350000000000001" customHeight="1">
      <c r="A150" s="308" t="s">
        <v>142</v>
      </c>
      <c r="B150" s="52" t="s">
        <v>161</v>
      </c>
      <c r="C150" s="52" t="s">
        <v>162</v>
      </c>
      <c r="D150" s="53">
        <f>계획인구!J150</f>
        <v>122</v>
      </c>
      <c r="E150" s="53">
        <f>계획인구!K150</f>
        <v>297</v>
      </c>
      <c r="F150" s="54" t="str">
        <f>계획인구!L150</f>
        <v>지방</v>
      </c>
      <c r="G150" s="54" t="str">
        <f>계획인구!M150</f>
        <v>김천</v>
      </c>
      <c r="H150" s="54" t="str">
        <f>계획인구!N150</f>
        <v>공단</v>
      </c>
      <c r="I150" s="55">
        <f>IF(F150="마을",0,IF(F150="소규모",0,계획인구!P150))</f>
        <v>2015</v>
      </c>
      <c r="J150" s="135">
        <f t="shared" si="87"/>
        <v>297</v>
      </c>
      <c r="K150" s="135">
        <f t="shared" si="88"/>
        <v>285</v>
      </c>
      <c r="L150" s="135">
        <f t="shared" si="89"/>
        <v>284</v>
      </c>
      <c r="M150" s="135">
        <f t="shared" si="90"/>
        <v>283</v>
      </c>
      <c r="N150" s="136">
        <f t="shared" si="91"/>
        <v>281</v>
      </c>
      <c r="O150" s="152">
        <f>IF(계획인구!Q150="미급수",0,IF(계획인구!Q150="마을",0,IF(계획인구!Q150="소규모",0,IF(계획인구!Q150=급수인구!$F150,계획인구!AA150,0))))</f>
        <v>297</v>
      </c>
      <c r="P150" s="152">
        <f>IF(계획인구!R150="미급수",0,IF(계획인구!R150="마을",0,IF(계획인구!R150="소규모",0,IF(계획인구!R150=급수인구!$F150,계획인구!AB150,0))))</f>
        <v>285</v>
      </c>
      <c r="Q150" s="152">
        <f>IF(계획인구!S150="미급수",0,IF(계획인구!S150="마을",0,IF(계획인구!S150="소규모",0,IF(계획인구!S150=급수인구!$F150,계획인구!AC150,0))))</f>
        <v>284</v>
      </c>
      <c r="R150" s="152">
        <f>IF(계획인구!T150="미급수",0,IF(계획인구!T150="마을",0,IF(계획인구!T150="소규모",0,IF(계획인구!T150=급수인구!$F150,계획인구!AD150,0))))</f>
        <v>283</v>
      </c>
      <c r="S150" s="152">
        <f>IF(계획인구!U150="미급수",0,IF(계획인구!U150="마을",0,IF(계획인구!U150="소규모",0,IF(계획인구!U150=급수인구!$F150,계획인구!AE150,0))))</f>
        <v>281</v>
      </c>
      <c r="T150" s="152">
        <f>IF(계획인구!Q150="미급수",0,IF(계획인구!Q150="마을",0,IF(계획인구!Q150="소규모",0,IF(계획인구!Q150=급수인구!$F150,계획인구!AF150,0))))</f>
        <v>0</v>
      </c>
      <c r="U150" s="152">
        <f>IF(계획인구!R150="미급수",0,IF(계획인구!R150="마을",0,IF(계획인구!R150="소규모",0,IF(계획인구!R150=급수인구!$F150,계획인구!AG150,0))))</f>
        <v>0</v>
      </c>
      <c r="V150" s="152">
        <f>IF(계획인구!S150="미급수",0,IF(계획인구!S150="마을",0,IF(계획인구!S150="소규모",0,IF(계획인구!S150=급수인구!$F150,계획인구!AH150,0))))</f>
        <v>0</v>
      </c>
      <c r="W150" s="152">
        <f>IF(계획인구!T150="미급수",0,IF(계획인구!T150="마을",0,IF(계획인구!T150="소규모",0,IF(계획인구!T150=급수인구!$F150,계획인구!AI150,0))))</f>
        <v>0</v>
      </c>
      <c r="X150" s="152">
        <f>IF(계획인구!U150="미급수",0,IF(계획인구!U150="마을",0,IF(계획인구!U150="소규모",0,IF(계획인구!U150=급수인구!$F150,계획인구!AJ150,0))))</f>
        <v>0</v>
      </c>
    </row>
    <row r="151" spans="1:24" ht="16.350000000000001" customHeight="1">
      <c r="A151" s="308" t="s">
        <v>142</v>
      </c>
      <c r="B151" s="52" t="s">
        <v>163</v>
      </c>
      <c r="C151" s="52" t="s">
        <v>164</v>
      </c>
      <c r="D151" s="53">
        <f>계획인구!J151</f>
        <v>55</v>
      </c>
      <c r="E151" s="53">
        <f>계획인구!K151</f>
        <v>112</v>
      </c>
      <c r="F151" s="54" t="str">
        <f>계획인구!L151</f>
        <v>지방</v>
      </c>
      <c r="G151" s="54" t="str">
        <f>계획인구!M151</f>
        <v>김천</v>
      </c>
      <c r="H151" s="54" t="str">
        <f>계획인구!N151</f>
        <v>공단</v>
      </c>
      <c r="I151" s="55">
        <f>IF(F151="마을",0,IF(F151="소규모",0,계획인구!P151))</f>
        <v>2015</v>
      </c>
      <c r="J151" s="135">
        <f t="shared" si="87"/>
        <v>112</v>
      </c>
      <c r="K151" s="135">
        <f t="shared" si="88"/>
        <v>108</v>
      </c>
      <c r="L151" s="135">
        <f t="shared" si="89"/>
        <v>107</v>
      </c>
      <c r="M151" s="135">
        <f t="shared" si="90"/>
        <v>107</v>
      </c>
      <c r="N151" s="136">
        <f t="shared" si="91"/>
        <v>106</v>
      </c>
      <c r="O151" s="152">
        <f>IF(계획인구!Q151="미급수",0,IF(계획인구!Q151="마을",0,IF(계획인구!Q151="소규모",0,IF(계획인구!Q151=급수인구!$F151,계획인구!AA151,0))))</f>
        <v>112</v>
      </c>
      <c r="P151" s="152">
        <f>IF(계획인구!R151="미급수",0,IF(계획인구!R151="마을",0,IF(계획인구!R151="소규모",0,IF(계획인구!R151=급수인구!$F151,계획인구!AB151,0))))</f>
        <v>108</v>
      </c>
      <c r="Q151" s="152">
        <f>IF(계획인구!S151="미급수",0,IF(계획인구!S151="마을",0,IF(계획인구!S151="소규모",0,IF(계획인구!S151=급수인구!$F151,계획인구!AC151,0))))</f>
        <v>107</v>
      </c>
      <c r="R151" s="152">
        <f>IF(계획인구!T151="미급수",0,IF(계획인구!T151="마을",0,IF(계획인구!T151="소규모",0,IF(계획인구!T151=급수인구!$F151,계획인구!AD151,0))))</f>
        <v>107</v>
      </c>
      <c r="S151" s="152">
        <f>IF(계획인구!U151="미급수",0,IF(계획인구!U151="마을",0,IF(계획인구!U151="소규모",0,IF(계획인구!U151=급수인구!$F151,계획인구!AE151,0))))</f>
        <v>106</v>
      </c>
      <c r="T151" s="152">
        <f>IF(계획인구!Q151="미급수",0,IF(계획인구!Q151="마을",0,IF(계획인구!Q151="소규모",0,IF(계획인구!Q151=급수인구!$F151,계획인구!AF151,0))))</f>
        <v>0</v>
      </c>
      <c r="U151" s="152">
        <f>IF(계획인구!R151="미급수",0,IF(계획인구!R151="마을",0,IF(계획인구!R151="소규모",0,IF(계획인구!R151=급수인구!$F151,계획인구!AG151,0))))</f>
        <v>0</v>
      </c>
      <c r="V151" s="152">
        <f>IF(계획인구!S151="미급수",0,IF(계획인구!S151="마을",0,IF(계획인구!S151="소규모",0,IF(계획인구!S151=급수인구!$F151,계획인구!AH151,0))))</f>
        <v>0</v>
      </c>
      <c r="W151" s="152">
        <f>IF(계획인구!T151="미급수",0,IF(계획인구!T151="마을",0,IF(계획인구!T151="소규모",0,IF(계획인구!T151=급수인구!$F151,계획인구!AI151,0))))</f>
        <v>0</v>
      </c>
      <c r="X151" s="152">
        <f>IF(계획인구!U151="미급수",0,IF(계획인구!U151="마을",0,IF(계획인구!U151="소규모",0,IF(계획인구!U151=급수인구!$F151,계획인구!AJ151,0))))</f>
        <v>0</v>
      </c>
    </row>
    <row r="152" spans="1:24" ht="16.350000000000001" customHeight="1">
      <c r="A152" s="308" t="s">
        <v>142</v>
      </c>
      <c r="B152" s="52" t="s">
        <v>165</v>
      </c>
      <c r="C152" s="52" t="s">
        <v>166</v>
      </c>
      <c r="D152" s="53">
        <f>계획인구!J152</f>
        <v>85</v>
      </c>
      <c r="E152" s="53">
        <f>계획인구!K152</f>
        <v>201</v>
      </c>
      <c r="F152" s="54" t="str">
        <f>계획인구!L152</f>
        <v>지방</v>
      </c>
      <c r="G152" s="54" t="str">
        <f>계획인구!M152</f>
        <v>김천</v>
      </c>
      <c r="H152" s="54" t="str">
        <f>계획인구!N152</f>
        <v>공단</v>
      </c>
      <c r="I152" s="55">
        <f>IF(F152="마을",0,IF(F152="소규모",0,계획인구!P152))</f>
        <v>2015</v>
      </c>
      <c r="J152" s="135">
        <f t="shared" si="87"/>
        <v>201</v>
      </c>
      <c r="K152" s="135">
        <f t="shared" si="88"/>
        <v>193</v>
      </c>
      <c r="L152" s="135">
        <f t="shared" si="89"/>
        <v>192</v>
      </c>
      <c r="M152" s="135">
        <f t="shared" si="90"/>
        <v>192</v>
      </c>
      <c r="N152" s="136">
        <f t="shared" si="91"/>
        <v>190</v>
      </c>
      <c r="O152" s="152">
        <f>IF(계획인구!Q152="미급수",0,IF(계획인구!Q152="마을",0,IF(계획인구!Q152="소규모",0,IF(계획인구!Q152=급수인구!$F152,계획인구!AA152,0))))</f>
        <v>201</v>
      </c>
      <c r="P152" s="152">
        <f>IF(계획인구!R152="미급수",0,IF(계획인구!R152="마을",0,IF(계획인구!R152="소규모",0,IF(계획인구!R152=급수인구!$F152,계획인구!AB152,0))))</f>
        <v>193</v>
      </c>
      <c r="Q152" s="152">
        <f>IF(계획인구!S152="미급수",0,IF(계획인구!S152="마을",0,IF(계획인구!S152="소규모",0,IF(계획인구!S152=급수인구!$F152,계획인구!AC152,0))))</f>
        <v>192</v>
      </c>
      <c r="R152" s="152">
        <f>IF(계획인구!T152="미급수",0,IF(계획인구!T152="마을",0,IF(계획인구!T152="소규모",0,IF(계획인구!T152=급수인구!$F152,계획인구!AD152,0))))</f>
        <v>192</v>
      </c>
      <c r="S152" s="152">
        <f>IF(계획인구!U152="미급수",0,IF(계획인구!U152="마을",0,IF(계획인구!U152="소규모",0,IF(계획인구!U152=급수인구!$F152,계획인구!AE152,0))))</f>
        <v>190</v>
      </c>
      <c r="T152" s="152">
        <f>IF(계획인구!Q152="미급수",0,IF(계획인구!Q152="마을",0,IF(계획인구!Q152="소규모",0,IF(계획인구!Q152=급수인구!$F152,계획인구!AF152,0))))</f>
        <v>0</v>
      </c>
      <c r="U152" s="152">
        <f>IF(계획인구!R152="미급수",0,IF(계획인구!R152="마을",0,IF(계획인구!R152="소규모",0,IF(계획인구!R152=급수인구!$F152,계획인구!AG152,0))))</f>
        <v>0</v>
      </c>
      <c r="V152" s="152">
        <f>IF(계획인구!S152="미급수",0,IF(계획인구!S152="마을",0,IF(계획인구!S152="소규모",0,IF(계획인구!S152=급수인구!$F152,계획인구!AH152,0))))</f>
        <v>0</v>
      </c>
      <c r="W152" s="152">
        <f>IF(계획인구!T152="미급수",0,IF(계획인구!T152="마을",0,IF(계획인구!T152="소규모",0,IF(계획인구!T152=급수인구!$F152,계획인구!AI152,0))))</f>
        <v>0</v>
      </c>
      <c r="X152" s="152">
        <f>IF(계획인구!U152="미급수",0,IF(계획인구!U152="마을",0,IF(계획인구!U152="소규모",0,IF(계획인구!U152=급수인구!$F152,계획인구!AJ152,0))))</f>
        <v>0</v>
      </c>
    </row>
    <row r="153" spans="1:24" s="11" customFormat="1" ht="16.350000000000001" customHeight="1">
      <c r="A153" s="308" t="s">
        <v>142</v>
      </c>
      <c r="B153" s="52" t="s">
        <v>167</v>
      </c>
      <c r="C153" s="52" t="s">
        <v>168</v>
      </c>
      <c r="D153" s="53">
        <f>계획인구!J153</f>
        <v>73</v>
      </c>
      <c r="E153" s="53">
        <f>계획인구!K153</f>
        <v>153</v>
      </c>
      <c r="F153" s="54" t="str">
        <f>계획인구!L153</f>
        <v>지방</v>
      </c>
      <c r="G153" s="54" t="str">
        <f>계획인구!M153</f>
        <v>김천</v>
      </c>
      <c r="H153" s="54" t="str">
        <f>계획인구!N153</f>
        <v>공단</v>
      </c>
      <c r="I153" s="55">
        <f>IF(F153="마을",0,IF(F153="소규모",0,계획인구!P153))</f>
        <v>2020</v>
      </c>
      <c r="J153" s="135">
        <f t="shared" si="87"/>
        <v>0</v>
      </c>
      <c r="K153" s="135">
        <f t="shared" si="88"/>
        <v>147</v>
      </c>
      <c r="L153" s="135">
        <f t="shared" si="89"/>
        <v>146</v>
      </c>
      <c r="M153" s="135">
        <f t="shared" si="90"/>
        <v>146</v>
      </c>
      <c r="N153" s="136">
        <f t="shared" si="91"/>
        <v>145</v>
      </c>
      <c r="O153" s="152">
        <f>IF(계획인구!Q153="미급수",0,IF(계획인구!Q153="마을",0,IF(계획인구!Q153="소규모",0,IF(계획인구!Q153=급수인구!$F153,계획인구!AA153,0))))</f>
        <v>0</v>
      </c>
      <c r="P153" s="152">
        <f>IF(계획인구!R153="미급수",0,IF(계획인구!R153="마을",0,IF(계획인구!R153="소규모",0,IF(계획인구!R153=급수인구!$F153,계획인구!AB153,0))))</f>
        <v>147</v>
      </c>
      <c r="Q153" s="152">
        <f>IF(계획인구!S153="미급수",0,IF(계획인구!S153="마을",0,IF(계획인구!S153="소규모",0,IF(계획인구!S153=급수인구!$F153,계획인구!AC153,0))))</f>
        <v>146</v>
      </c>
      <c r="R153" s="152">
        <f>IF(계획인구!T153="미급수",0,IF(계획인구!T153="마을",0,IF(계획인구!T153="소규모",0,IF(계획인구!T153=급수인구!$F153,계획인구!AD153,0))))</f>
        <v>146</v>
      </c>
      <c r="S153" s="152">
        <f>IF(계획인구!U153="미급수",0,IF(계획인구!U153="마을",0,IF(계획인구!U153="소규모",0,IF(계획인구!U153=급수인구!$F153,계획인구!AE153,0))))</f>
        <v>145</v>
      </c>
      <c r="T153" s="152">
        <f>IF(계획인구!Q153="미급수",0,IF(계획인구!Q153="마을",0,IF(계획인구!Q153="소규모",0,IF(계획인구!Q153=급수인구!$F153,계획인구!AF153,0))))</f>
        <v>0</v>
      </c>
      <c r="U153" s="152">
        <f>IF(계획인구!R153="미급수",0,IF(계획인구!R153="마을",0,IF(계획인구!R153="소규모",0,IF(계획인구!R153=급수인구!$F153,계획인구!AG153,0))))</f>
        <v>0</v>
      </c>
      <c r="V153" s="152">
        <f>IF(계획인구!S153="미급수",0,IF(계획인구!S153="마을",0,IF(계획인구!S153="소규모",0,IF(계획인구!S153=급수인구!$F153,계획인구!AH153,0))))</f>
        <v>0</v>
      </c>
      <c r="W153" s="152">
        <f>IF(계획인구!T153="미급수",0,IF(계획인구!T153="마을",0,IF(계획인구!T153="소규모",0,IF(계획인구!T153=급수인구!$F153,계획인구!AI153,0))))</f>
        <v>0</v>
      </c>
      <c r="X153" s="152">
        <f>IF(계획인구!U153="미급수",0,IF(계획인구!U153="마을",0,IF(계획인구!U153="소규모",0,IF(계획인구!U153=급수인구!$F153,계획인구!AJ153,0))))</f>
        <v>0</v>
      </c>
    </row>
    <row r="154" spans="1:24" s="11" customFormat="1" ht="16.350000000000001" customHeight="1">
      <c r="A154" s="309" t="s">
        <v>142</v>
      </c>
      <c r="B154" s="75" t="s">
        <v>169</v>
      </c>
      <c r="C154" s="75" t="s">
        <v>170</v>
      </c>
      <c r="D154" s="56">
        <f>계획인구!J154</f>
        <v>29</v>
      </c>
      <c r="E154" s="56">
        <f>계획인구!K154</f>
        <v>70</v>
      </c>
      <c r="F154" s="63" t="str">
        <f>계획인구!L154</f>
        <v>지방</v>
      </c>
      <c r="G154" s="63" t="str">
        <f>계획인구!M154</f>
        <v>김천</v>
      </c>
      <c r="H154" s="63" t="str">
        <f>계획인구!N154</f>
        <v>공단</v>
      </c>
      <c r="I154" s="64">
        <f>IF(F154="마을",0,IF(F154="소규모",0,계획인구!P154))</f>
        <v>2015</v>
      </c>
      <c r="J154" s="147">
        <f t="shared" si="87"/>
        <v>70</v>
      </c>
      <c r="K154" s="147">
        <f t="shared" si="88"/>
        <v>66</v>
      </c>
      <c r="L154" s="147">
        <f t="shared" si="89"/>
        <v>66</v>
      </c>
      <c r="M154" s="147">
        <f t="shared" si="90"/>
        <v>67</v>
      </c>
      <c r="N154" s="148">
        <f t="shared" si="91"/>
        <v>64</v>
      </c>
      <c r="O154" s="152">
        <f>IF(계획인구!Q154="미급수",0,IF(계획인구!Q154="마을",0,IF(계획인구!Q154="소규모",0,IF(계획인구!Q154=급수인구!$F154,계획인구!AA154,0))))</f>
        <v>70</v>
      </c>
      <c r="P154" s="152">
        <f>IF(계획인구!R154="미급수",0,IF(계획인구!R154="마을",0,IF(계획인구!R154="소규모",0,IF(계획인구!R154=급수인구!$F154,계획인구!AB154,0))))</f>
        <v>66</v>
      </c>
      <c r="Q154" s="152">
        <f>IF(계획인구!S154="미급수",0,IF(계획인구!S154="마을",0,IF(계획인구!S154="소규모",0,IF(계획인구!S154=급수인구!$F154,계획인구!AC154,0))))</f>
        <v>66</v>
      </c>
      <c r="R154" s="152">
        <f>IF(계획인구!T154="미급수",0,IF(계획인구!T154="마을",0,IF(계획인구!T154="소규모",0,IF(계획인구!T154=급수인구!$F154,계획인구!AD154,0))))</f>
        <v>67</v>
      </c>
      <c r="S154" s="152">
        <f>IF(계획인구!U154="미급수",0,IF(계획인구!U154="마을",0,IF(계획인구!U154="소규모",0,IF(계획인구!U154=급수인구!$F154,계획인구!AE154,0))))</f>
        <v>64</v>
      </c>
      <c r="T154" s="152">
        <f>IF(계획인구!Q154="미급수",0,IF(계획인구!Q154="마을",0,IF(계획인구!Q154="소규모",0,IF(계획인구!Q154=급수인구!$F154,계획인구!AF154,0))))</f>
        <v>0</v>
      </c>
      <c r="U154" s="152">
        <f>IF(계획인구!R154="미급수",0,IF(계획인구!R154="마을",0,IF(계획인구!R154="소규모",0,IF(계획인구!R154=급수인구!$F154,계획인구!AG154,0))))</f>
        <v>0</v>
      </c>
      <c r="V154" s="152">
        <f>IF(계획인구!S154="미급수",0,IF(계획인구!S154="마을",0,IF(계획인구!S154="소규모",0,IF(계획인구!S154=급수인구!$F154,계획인구!AH154,0))))</f>
        <v>0</v>
      </c>
      <c r="W154" s="152">
        <f>IF(계획인구!T154="미급수",0,IF(계획인구!T154="마을",0,IF(계획인구!T154="소규모",0,IF(계획인구!T154=급수인구!$F154,계획인구!AI154,0))))</f>
        <v>0</v>
      </c>
      <c r="X154" s="152">
        <f>IF(계획인구!U154="미급수",0,IF(계획인구!U154="마을",0,IF(계획인구!U154="소규모",0,IF(계획인구!U154=급수인구!$F154,계획인구!AJ154,0))))</f>
        <v>0</v>
      </c>
    </row>
    <row r="155" spans="1:24" ht="16.350000000000001" customHeight="1">
      <c r="A155" s="305" t="s">
        <v>171</v>
      </c>
      <c r="B155" s="241" t="s">
        <v>3</v>
      </c>
      <c r="C155" s="242"/>
      <c r="D155" s="211">
        <f>계획인구!J155</f>
        <v>1845</v>
      </c>
      <c r="E155" s="211">
        <f>계획인구!K155</f>
        <v>3885</v>
      </c>
      <c r="F155" s="211">
        <f>계획인구!L155</f>
        <v>0</v>
      </c>
      <c r="G155" s="211">
        <f>계획인구!M155</f>
        <v>0</v>
      </c>
      <c r="H155" s="211">
        <f>계획인구!N155</f>
        <v>0</v>
      </c>
      <c r="I155" s="211">
        <f>계획인구!P155</f>
        <v>0</v>
      </c>
      <c r="J155" s="211">
        <f>O155+T155</f>
        <v>2753</v>
      </c>
      <c r="K155" s="211">
        <f>P155+U155</f>
        <v>2643</v>
      </c>
      <c r="L155" s="211">
        <f>Q155+V155</f>
        <v>2990</v>
      </c>
      <c r="M155" s="211">
        <f>R155+W155</f>
        <v>2979</v>
      </c>
      <c r="N155" s="249">
        <f>S155+X155</f>
        <v>2956</v>
      </c>
      <c r="O155" s="152">
        <f>SUM(O156:O186)</f>
        <v>2753</v>
      </c>
      <c r="P155" s="135">
        <f t="shared" ref="P155:X155" si="92">SUM(P156:P186)</f>
        <v>2643</v>
      </c>
      <c r="Q155" s="135">
        <f t="shared" si="92"/>
        <v>2990</v>
      </c>
      <c r="R155" s="135">
        <f t="shared" si="92"/>
        <v>2979</v>
      </c>
      <c r="S155" s="135">
        <f t="shared" si="92"/>
        <v>2956</v>
      </c>
      <c r="T155" s="135">
        <f t="shared" si="92"/>
        <v>0</v>
      </c>
      <c r="U155" s="135">
        <f t="shared" si="92"/>
        <v>0</v>
      </c>
      <c r="V155" s="135">
        <f t="shared" si="92"/>
        <v>0</v>
      </c>
      <c r="W155" s="135">
        <f t="shared" si="92"/>
        <v>0</v>
      </c>
      <c r="X155" s="135">
        <f t="shared" si="92"/>
        <v>0</v>
      </c>
    </row>
    <row r="156" spans="1:24" ht="16.350000000000001" customHeight="1">
      <c r="A156" s="308" t="s">
        <v>171</v>
      </c>
      <c r="B156" s="52" t="s">
        <v>172</v>
      </c>
      <c r="C156" s="52" t="s">
        <v>173</v>
      </c>
      <c r="D156" s="53">
        <f>계획인구!J156</f>
        <v>137</v>
      </c>
      <c r="E156" s="53">
        <f>계획인구!K156</f>
        <v>251</v>
      </c>
      <c r="F156" s="54" t="str">
        <f>계획인구!L156</f>
        <v>지방</v>
      </c>
      <c r="G156" s="54" t="str">
        <f>계획인구!M156</f>
        <v>김천</v>
      </c>
      <c r="H156" s="54" t="str">
        <f>계획인구!N156</f>
        <v>공단</v>
      </c>
      <c r="I156" s="55">
        <f>IF(F156="마을",0,IF(F156="소규모",0,계획인구!P156))</f>
        <v>2015</v>
      </c>
      <c r="J156" s="135">
        <f t="shared" ref="J156:J186" si="93">O156+T156</f>
        <v>251</v>
      </c>
      <c r="K156" s="135">
        <f t="shared" ref="K156:K186" si="94">P156+U156</f>
        <v>241</v>
      </c>
      <c r="L156" s="135">
        <f t="shared" ref="L156:L186" si="95">Q156+V156</f>
        <v>240</v>
      </c>
      <c r="M156" s="135">
        <f t="shared" ref="M156:M186" si="96">R156+W156</f>
        <v>239</v>
      </c>
      <c r="N156" s="136">
        <f t="shared" ref="N156:N186" si="97">S156+X156</f>
        <v>237</v>
      </c>
      <c r="O156" s="152">
        <f>IF(계획인구!Q156="미급수",0,IF(계획인구!Q156="마을",0,IF(계획인구!Q156="소규모",0,IF(계획인구!Q156=급수인구!$F156,계획인구!AA156,0))))</f>
        <v>251</v>
      </c>
      <c r="P156" s="152">
        <f>IF(계획인구!R156="미급수",0,IF(계획인구!R156="마을",0,IF(계획인구!R156="소규모",0,IF(계획인구!R156=급수인구!$F156,계획인구!AB156,0))))</f>
        <v>241</v>
      </c>
      <c r="Q156" s="152">
        <f>IF(계획인구!S156="미급수",0,IF(계획인구!S156="마을",0,IF(계획인구!S156="소규모",0,IF(계획인구!S156=급수인구!$F156,계획인구!AC156,0))))</f>
        <v>240</v>
      </c>
      <c r="R156" s="152">
        <f>IF(계획인구!T156="미급수",0,IF(계획인구!T156="마을",0,IF(계획인구!T156="소규모",0,IF(계획인구!T156=급수인구!$F156,계획인구!AD156,0))))</f>
        <v>239</v>
      </c>
      <c r="S156" s="152">
        <f>IF(계획인구!U156="미급수",0,IF(계획인구!U156="마을",0,IF(계획인구!U156="소규모",0,IF(계획인구!U156=급수인구!$F156,계획인구!AE156,0))))</f>
        <v>237</v>
      </c>
      <c r="T156" s="152">
        <f>IF(계획인구!Q156="미급수",0,IF(계획인구!Q156="마을",0,IF(계획인구!Q156="소규모",0,IF(계획인구!Q156=급수인구!$F156,계획인구!AF156,0))))</f>
        <v>0</v>
      </c>
      <c r="U156" s="152">
        <f>IF(계획인구!R156="미급수",0,IF(계획인구!R156="마을",0,IF(계획인구!R156="소규모",0,IF(계획인구!R156=급수인구!$F156,계획인구!AG156,0))))</f>
        <v>0</v>
      </c>
      <c r="V156" s="152">
        <f>IF(계획인구!S156="미급수",0,IF(계획인구!S156="마을",0,IF(계획인구!S156="소규모",0,IF(계획인구!S156=급수인구!$F156,계획인구!AH156,0))))</f>
        <v>0</v>
      </c>
      <c r="W156" s="152">
        <f>IF(계획인구!T156="미급수",0,IF(계획인구!T156="마을",0,IF(계획인구!T156="소규모",0,IF(계획인구!T156=급수인구!$F156,계획인구!AI156,0))))</f>
        <v>0</v>
      </c>
      <c r="X156" s="152">
        <f>IF(계획인구!U156="미급수",0,IF(계획인구!U156="마을",0,IF(계획인구!U156="소규모",0,IF(계획인구!U156=급수인구!$F156,계획인구!AJ156,0))))</f>
        <v>0</v>
      </c>
    </row>
    <row r="157" spans="1:24" ht="16.350000000000001" customHeight="1">
      <c r="A157" s="308" t="s">
        <v>171</v>
      </c>
      <c r="B157" s="52" t="s">
        <v>174</v>
      </c>
      <c r="C157" s="52" t="s">
        <v>327</v>
      </c>
      <c r="D157" s="53">
        <f>계획인구!J157</f>
        <v>114</v>
      </c>
      <c r="E157" s="53">
        <f>계획인구!K157</f>
        <v>264</v>
      </c>
      <c r="F157" s="54" t="str">
        <f>계획인구!L157</f>
        <v>지방</v>
      </c>
      <c r="G157" s="54" t="str">
        <f>계획인구!M157</f>
        <v>김천</v>
      </c>
      <c r="H157" s="54" t="str">
        <f>계획인구!N157</f>
        <v>공단</v>
      </c>
      <c r="I157" s="55">
        <f>IF(F157="마을",0,IF(F157="소규모",0,계획인구!P157))</f>
        <v>2015</v>
      </c>
      <c r="J157" s="135">
        <f t="shared" si="93"/>
        <v>264</v>
      </c>
      <c r="K157" s="135">
        <f t="shared" si="94"/>
        <v>253</v>
      </c>
      <c r="L157" s="135">
        <f t="shared" si="95"/>
        <v>253</v>
      </c>
      <c r="M157" s="135">
        <f t="shared" si="96"/>
        <v>252</v>
      </c>
      <c r="N157" s="136">
        <f t="shared" si="97"/>
        <v>250</v>
      </c>
      <c r="O157" s="152">
        <f>IF(계획인구!Q157="미급수",0,IF(계획인구!Q157="마을",0,IF(계획인구!Q157="소규모",0,IF(계획인구!Q157=급수인구!$F157,계획인구!AA157,0))))</f>
        <v>264</v>
      </c>
      <c r="P157" s="152">
        <f>IF(계획인구!R157="미급수",0,IF(계획인구!R157="마을",0,IF(계획인구!R157="소규모",0,IF(계획인구!R157=급수인구!$F157,계획인구!AB157,0))))</f>
        <v>253</v>
      </c>
      <c r="Q157" s="152">
        <f>IF(계획인구!S157="미급수",0,IF(계획인구!S157="마을",0,IF(계획인구!S157="소규모",0,IF(계획인구!S157=급수인구!$F157,계획인구!AC157,0))))</f>
        <v>253</v>
      </c>
      <c r="R157" s="152">
        <f>IF(계획인구!T157="미급수",0,IF(계획인구!T157="마을",0,IF(계획인구!T157="소규모",0,IF(계획인구!T157=급수인구!$F157,계획인구!AD157,0))))</f>
        <v>252</v>
      </c>
      <c r="S157" s="152">
        <f>IF(계획인구!U157="미급수",0,IF(계획인구!U157="마을",0,IF(계획인구!U157="소규모",0,IF(계획인구!U157=급수인구!$F157,계획인구!AE157,0))))</f>
        <v>250</v>
      </c>
      <c r="T157" s="152">
        <f>IF(계획인구!Q157="미급수",0,IF(계획인구!Q157="마을",0,IF(계획인구!Q157="소규모",0,IF(계획인구!Q157=급수인구!$F157,계획인구!AF157,0))))</f>
        <v>0</v>
      </c>
      <c r="U157" s="152">
        <f>IF(계획인구!R157="미급수",0,IF(계획인구!R157="마을",0,IF(계획인구!R157="소규모",0,IF(계획인구!R157=급수인구!$F157,계획인구!AG157,0))))</f>
        <v>0</v>
      </c>
      <c r="V157" s="152">
        <f>IF(계획인구!S157="미급수",0,IF(계획인구!S157="마을",0,IF(계획인구!S157="소규모",0,IF(계획인구!S157=급수인구!$F157,계획인구!AH157,0))))</f>
        <v>0</v>
      </c>
      <c r="W157" s="152">
        <f>IF(계획인구!T157="미급수",0,IF(계획인구!T157="마을",0,IF(계획인구!T157="소규모",0,IF(계획인구!T157=급수인구!$F157,계획인구!AI157,0))))</f>
        <v>0</v>
      </c>
      <c r="X157" s="152">
        <f>IF(계획인구!U157="미급수",0,IF(계획인구!U157="마을",0,IF(계획인구!U157="소규모",0,IF(계획인구!U157=급수인구!$F157,계획인구!AJ157,0))))</f>
        <v>0</v>
      </c>
    </row>
    <row r="158" spans="1:24" ht="16.350000000000001" customHeight="1">
      <c r="A158" s="309" t="s">
        <v>171</v>
      </c>
      <c r="B158" s="75" t="s">
        <v>175</v>
      </c>
      <c r="C158" s="75" t="s">
        <v>328</v>
      </c>
      <c r="D158" s="56">
        <f>계획인구!J158</f>
        <v>120</v>
      </c>
      <c r="E158" s="56">
        <f>계획인구!K158</f>
        <v>285</v>
      </c>
      <c r="F158" s="63" t="str">
        <f>계획인구!L158</f>
        <v>지방</v>
      </c>
      <c r="G158" s="63" t="str">
        <f>계획인구!M158</f>
        <v>김천</v>
      </c>
      <c r="H158" s="63" t="str">
        <f>계획인구!N158</f>
        <v>공단</v>
      </c>
      <c r="I158" s="64">
        <f>IF(F158="마을",0,IF(F158="소규모",0,계획인구!P158))</f>
        <v>2015</v>
      </c>
      <c r="J158" s="147">
        <f t="shared" si="93"/>
        <v>285</v>
      </c>
      <c r="K158" s="147">
        <f t="shared" si="94"/>
        <v>274</v>
      </c>
      <c r="L158" s="147">
        <f t="shared" si="95"/>
        <v>273</v>
      </c>
      <c r="M158" s="147">
        <f t="shared" si="96"/>
        <v>272</v>
      </c>
      <c r="N158" s="148">
        <f t="shared" si="97"/>
        <v>269</v>
      </c>
      <c r="O158" s="152">
        <f>IF(계획인구!Q158="미급수",0,IF(계획인구!Q158="마을",0,IF(계획인구!Q158="소규모",0,IF(계획인구!Q158=급수인구!$F158,계획인구!AA158,0))))</f>
        <v>285</v>
      </c>
      <c r="P158" s="152">
        <f>IF(계획인구!R158="미급수",0,IF(계획인구!R158="마을",0,IF(계획인구!R158="소규모",0,IF(계획인구!R158=급수인구!$F158,계획인구!AB158,0))))</f>
        <v>274</v>
      </c>
      <c r="Q158" s="152">
        <f>IF(계획인구!S158="미급수",0,IF(계획인구!S158="마을",0,IF(계획인구!S158="소규모",0,IF(계획인구!S158=급수인구!$F158,계획인구!AC158,0))))</f>
        <v>273</v>
      </c>
      <c r="R158" s="152">
        <f>IF(계획인구!T158="미급수",0,IF(계획인구!T158="마을",0,IF(계획인구!T158="소규모",0,IF(계획인구!T158=급수인구!$F158,계획인구!AD158,0))))</f>
        <v>272</v>
      </c>
      <c r="S158" s="152">
        <f>IF(계획인구!U158="미급수",0,IF(계획인구!U158="마을",0,IF(계획인구!U158="소규모",0,IF(계획인구!U158=급수인구!$F158,계획인구!AE158,0))))</f>
        <v>269</v>
      </c>
      <c r="T158" s="152">
        <f>IF(계획인구!Q158="미급수",0,IF(계획인구!Q158="마을",0,IF(계획인구!Q158="소규모",0,IF(계획인구!Q158=급수인구!$F158,계획인구!AF158,0))))</f>
        <v>0</v>
      </c>
      <c r="U158" s="152">
        <f>IF(계획인구!R158="미급수",0,IF(계획인구!R158="마을",0,IF(계획인구!R158="소규모",0,IF(계획인구!R158=급수인구!$F158,계획인구!AG158,0))))</f>
        <v>0</v>
      </c>
      <c r="V158" s="152">
        <f>IF(계획인구!S158="미급수",0,IF(계획인구!S158="마을",0,IF(계획인구!S158="소규모",0,IF(계획인구!S158=급수인구!$F158,계획인구!AH158,0))))</f>
        <v>0</v>
      </c>
      <c r="W158" s="152">
        <f>IF(계획인구!T158="미급수",0,IF(계획인구!T158="마을",0,IF(계획인구!T158="소규모",0,IF(계획인구!T158=급수인구!$F158,계획인구!AI158,0))))</f>
        <v>0</v>
      </c>
      <c r="X158" s="152">
        <f>IF(계획인구!U158="미급수",0,IF(계획인구!U158="마을",0,IF(계획인구!U158="소규모",0,IF(계획인구!U158=급수인구!$F158,계획인구!AJ158,0))))</f>
        <v>0</v>
      </c>
    </row>
    <row r="159" spans="1:24" ht="16.350000000000001" customHeight="1">
      <c r="A159" s="323" t="s">
        <v>171</v>
      </c>
      <c r="B159" s="354" t="s">
        <v>176</v>
      </c>
      <c r="C159" s="313" t="s">
        <v>177</v>
      </c>
      <c r="D159" s="314">
        <f>계획인구!J159</f>
        <v>80</v>
      </c>
      <c r="E159" s="314">
        <f>계획인구!K159</f>
        <v>173</v>
      </c>
      <c r="F159" s="316" t="str">
        <f>계획인구!L159</f>
        <v>지방</v>
      </c>
      <c r="G159" s="316" t="str">
        <f>계획인구!M159</f>
        <v>김천</v>
      </c>
      <c r="H159" s="316" t="str">
        <f>계획인구!N159</f>
        <v>공단</v>
      </c>
      <c r="I159" s="318">
        <f>IF(F159="마을",0,IF(F159="소규모",0,계획인구!P159))</f>
        <v>2015</v>
      </c>
      <c r="J159" s="315">
        <f t="shared" si="93"/>
        <v>173</v>
      </c>
      <c r="K159" s="315">
        <f t="shared" si="94"/>
        <v>166</v>
      </c>
      <c r="L159" s="315">
        <f t="shared" si="95"/>
        <v>165</v>
      </c>
      <c r="M159" s="315">
        <f t="shared" si="96"/>
        <v>165</v>
      </c>
      <c r="N159" s="320">
        <f t="shared" si="97"/>
        <v>164</v>
      </c>
      <c r="O159" s="152">
        <f>IF(계획인구!Q159="미급수",0,IF(계획인구!Q159="마을",0,IF(계획인구!Q159="소규모",0,IF(계획인구!Q159=급수인구!$F159,계획인구!AA159,0))))</f>
        <v>173</v>
      </c>
      <c r="P159" s="152">
        <f>IF(계획인구!R159="미급수",0,IF(계획인구!R159="마을",0,IF(계획인구!R159="소규모",0,IF(계획인구!R159=급수인구!$F159,계획인구!AB159,0))))</f>
        <v>166</v>
      </c>
      <c r="Q159" s="152">
        <f>IF(계획인구!S159="미급수",0,IF(계획인구!S159="마을",0,IF(계획인구!S159="소규모",0,IF(계획인구!S159=급수인구!$F159,계획인구!AC159,0))))</f>
        <v>165</v>
      </c>
      <c r="R159" s="152">
        <f>IF(계획인구!T159="미급수",0,IF(계획인구!T159="마을",0,IF(계획인구!T159="소규모",0,IF(계획인구!T159=급수인구!$F159,계획인구!AD159,0))))</f>
        <v>165</v>
      </c>
      <c r="S159" s="152">
        <f>IF(계획인구!U159="미급수",0,IF(계획인구!U159="마을",0,IF(계획인구!U159="소규모",0,IF(계획인구!U159=급수인구!$F159,계획인구!AE159,0))))</f>
        <v>164</v>
      </c>
      <c r="T159" s="152">
        <f>IF(계획인구!Q159="미급수",0,IF(계획인구!Q159="마을",0,IF(계획인구!Q159="소규모",0,IF(계획인구!Q159=급수인구!$F159,계획인구!AF159,0))))</f>
        <v>0</v>
      </c>
      <c r="U159" s="152">
        <f>IF(계획인구!R159="미급수",0,IF(계획인구!R159="마을",0,IF(계획인구!R159="소규모",0,IF(계획인구!R159=급수인구!$F159,계획인구!AG159,0))))</f>
        <v>0</v>
      </c>
      <c r="V159" s="152">
        <f>IF(계획인구!S159="미급수",0,IF(계획인구!S159="마을",0,IF(계획인구!S159="소규모",0,IF(계획인구!S159=급수인구!$F159,계획인구!AH159,0))))</f>
        <v>0</v>
      </c>
      <c r="W159" s="152">
        <f>IF(계획인구!T159="미급수",0,IF(계획인구!T159="마을",0,IF(계획인구!T159="소규모",0,IF(계획인구!T159=급수인구!$F159,계획인구!AI159,0))))</f>
        <v>0</v>
      </c>
      <c r="X159" s="152">
        <f>IF(계획인구!U159="미급수",0,IF(계획인구!U159="마을",0,IF(계획인구!U159="소규모",0,IF(계획인구!U159=급수인구!$F159,계획인구!AJ159,0))))</f>
        <v>0</v>
      </c>
    </row>
    <row r="160" spans="1:24" ht="16.350000000000001" customHeight="1">
      <c r="A160" s="308" t="s">
        <v>171</v>
      </c>
      <c r="B160" s="330"/>
      <c r="C160" s="52" t="s">
        <v>178</v>
      </c>
      <c r="D160" s="53">
        <f>계획인구!J160</f>
        <v>16</v>
      </c>
      <c r="E160" s="53">
        <f>계획인구!K160</f>
        <v>33</v>
      </c>
      <c r="F160" s="54" t="str">
        <f>계획인구!L160</f>
        <v>미급수</v>
      </c>
      <c r="G160" s="54" t="str">
        <f>계획인구!M160</f>
        <v>미급수</v>
      </c>
      <c r="H160" s="54" t="str">
        <f>계획인구!N160</f>
        <v>미급수</v>
      </c>
      <c r="I160" s="55">
        <f>IF(F160="마을",0,IF(F160="소규모",0,계획인구!P160))</f>
        <v>0</v>
      </c>
      <c r="J160" s="135">
        <f t="shared" si="93"/>
        <v>0</v>
      </c>
      <c r="K160" s="135">
        <f t="shared" si="94"/>
        <v>0</v>
      </c>
      <c r="L160" s="135">
        <f t="shared" si="95"/>
        <v>0</v>
      </c>
      <c r="M160" s="135">
        <f t="shared" si="96"/>
        <v>0</v>
      </c>
      <c r="N160" s="136">
        <f t="shared" si="97"/>
        <v>0</v>
      </c>
      <c r="O160" s="152">
        <f>IF(계획인구!Q160="미급수",0,IF(계획인구!Q160="마을",0,IF(계획인구!Q160="소규모",0,IF(계획인구!Q160=급수인구!$F160,계획인구!AA160,0))))</f>
        <v>0</v>
      </c>
      <c r="P160" s="152">
        <f>IF(계획인구!R160="미급수",0,IF(계획인구!R160="마을",0,IF(계획인구!R160="소규모",0,IF(계획인구!R160=급수인구!$F160,계획인구!AB160,0))))</f>
        <v>0</v>
      </c>
      <c r="Q160" s="152">
        <f>IF(계획인구!S160="미급수",0,IF(계획인구!S160="마을",0,IF(계획인구!S160="소규모",0,IF(계획인구!S160=급수인구!$F160,계획인구!AC160,0))))</f>
        <v>0</v>
      </c>
      <c r="R160" s="152">
        <f>IF(계획인구!T160="미급수",0,IF(계획인구!T160="마을",0,IF(계획인구!T160="소규모",0,IF(계획인구!T160=급수인구!$F160,계획인구!AD160,0))))</f>
        <v>0</v>
      </c>
      <c r="S160" s="152">
        <f>IF(계획인구!U160="미급수",0,IF(계획인구!U160="마을",0,IF(계획인구!U160="소규모",0,IF(계획인구!U160=급수인구!$F160,계획인구!AE160,0))))</f>
        <v>0</v>
      </c>
      <c r="T160" s="152">
        <f>IF(계획인구!Q160="미급수",0,IF(계획인구!Q160="마을",0,IF(계획인구!Q160="소규모",0,IF(계획인구!Q160=급수인구!$F160,계획인구!AF160,0))))</f>
        <v>0</v>
      </c>
      <c r="U160" s="152">
        <f>IF(계획인구!R160="미급수",0,IF(계획인구!R160="마을",0,IF(계획인구!R160="소규모",0,IF(계획인구!R160=급수인구!$F160,계획인구!AG160,0))))</f>
        <v>0</v>
      </c>
      <c r="V160" s="152">
        <f>IF(계획인구!S160="미급수",0,IF(계획인구!S160="마을",0,IF(계획인구!S160="소규모",0,IF(계획인구!S160=급수인구!$F160,계획인구!AH160,0))))</f>
        <v>0</v>
      </c>
      <c r="W160" s="152">
        <f>IF(계획인구!T160="미급수",0,IF(계획인구!T160="마을",0,IF(계획인구!T160="소규모",0,IF(계획인구!T160=급수인구!$F160,계획인구!AI160,0))))</f>
        <v>0</v>
      </c>
      <c r="X160" s="152">
        <f>IF(계획인구!U160="미급수",0,IF(계획인구!U160="마을",0,IF(계획인구!U160="소규모",0,IF(계획인구!U160=급수인구!$F160,계획인구!AJ160,0))))</f>
        <v>0</v>
      </c>
    </row>
    <row r="161" spans="1:24" s="10" customFormat="1" ht="16.350000000000001" customHeight="1">
      <c r="A161" s="308" t="s">
        <v>171</v>
      </c>
      <c r="B161" s="312"/>
      <c r="C161" s="52" t="s">
        <v>179</v>
      </c>
      <c r="D161" s="53">
        <f>계획인구!J161</f>
        <v>23</v>
      </c>
      <c r="E161" s="53">
        <f>계획인구!K161</f>
        <v>49</v>
      </c>
      <c r="F161" s="54" t="str">
        <f>계획인구!L161</f>
        <v>소규모</v>
      </c>
      <c r="G161" s="54" t="str">
        <f>계획인구!M161</f>
        <v>소규모</v>
      </c>
      <c r="H161" s="54" t="str">
        <f>계획인구!N161</f>
        <v>본리</v>
      </c>
      <c r="I161" s="55">
        <f>IF(F161="마을",0,IF(F161="소규모",0,계획인구!P161))</f>
        <v>0</v>
      </c>
      <c r="J161" s="135">
        <f t="shared" si="93"/>
        <v>0</v>
      </c>
      <c r="K161" s="135">
        <f t="shared" si="94"/>
        <v>0</v>
      </c>
      <c r="L161" s="135">
        <f t="shared" si="95"/>
        <v>0</v>
      </c>
      <c r="M161" s="135">
        <f t="shared" si="96"/>
        <v>0</v>
      </c>
      <c r="N161" s="136">
        <f t="shared" si="97"/>
        <v>0</v>
      </c>
      <c r="O161" s="152">
        <f>IF(계획인구!Q161="미급수",0,IF(계획인구!Q161="마을",0,IF(계획인구!Q161="소규모",0,IF(계획인구!Q161=급수인구!$F161,계획인구!AA161,0))))</f>
        <v>0</v>
      </c>
      <c r="P161" s="152">
        <f>IF(계획인구!R161="미급수",0,IF(계획인구!R161="마을",0,IF(계획인구!R161="소규모",0,IF(계획인구!R161=급수인구!$F161,계획인구!AB161,0))))</f>
        <v>0</v>
      </c>
      <c r="Q161" s="152">
        <f>IF(계획인구!S161="미급수",0,IF(계획인구!S161="마을",0,IF(계획인구!S161="소규모",0,IF(계획인구!S161=급수인구!$F161,계획인구!AC161,0))))</f>
        <v>0</v>
      </c>
      <c r="R161" s="152">
        <f>IF(계획인구!T161="미급수",0,IF(계획인구!T161="마을",0,IF(계획인구!T161="소규모",0,IF(계획인구!T161=급수인구!$F161,계획인구!AD161,0))))</f>
        <v>0</v>
      </c>
      <c r="S161" s="152">
        <f>IF(계획인구!U161="미급수",0,IF(계획인구!U161="마을",0,IF(계획인구!U161="소규모",0,IF(계획인구!U161=급수인구!$F161,계획인구!AE161,0))))</f>
        <v>0</v>
      </c>
      <c r="T161" s="152">
        <f>IF(계획인구!Q161="미급수",0,IF(계획인구!Q161="마을",0,IF(계획인구!Q161="소규모",0,IF(계획인구!Q161=급수인구!$F161,계획인구!AF161,0))))</f>
        <v>0</v>
      </c>
      <c r="U161" s="152">
        <f>IF(계획인구!R161="미급수",0,IF(계획인구!R161="마을",0,IF(계획인구!R161="소규모",0,IF(계획인구!R161=급수인구!$F161,계획인구!AG161,0))))</f>
        <v>0</v>
      </c>
      <c r="V161" s="152">
        <f>IF(계획인구!S161="미급수",0,IF(계획인구!S161="마을",0,IF(계획인구!S161="소규모",0,IF(계획인구!S161=급수인구!$F161,계획인구!AH161,0))))</f>
        <v>0</v>
      </c>
      <c r="W161" s="152">
        <f>IF(계획인구!T161="미급수",0,IF(계획인구!T161="마을",0,IF(계획인구!T161="소규모",0,IF(계획인구!T161=급수인구!$F161,계획인구!AI161,0))))</f>
        <v>0</v>
      </c>
      <c r="X161" s="152">
        <f>IF(계획인구!U161="미급수",0,IF(계획인구!U161="마을",0,IF(계획인구!U161="소규모",0,IF(계획인구!U161=급수인구!$F161,계획인구!AJ161,0))))</f>
        <v>0</v>
      </c>
    </row>
    <row r="162" spans="1:24" ht="16.350000000000001" customHeight="1">
      <c r="A162" s="308" t="s">
        <v>171</v>
      </c>
      <c r="B162" s="52" t="s">
        <v>180</v>
      </c>
      <c r="C162" s="52" t="s">
        <v>181</v>
      </c>
      <c r="D162" s="53">
        <f>계획인구!J162</f>
        <v>63</v>
      </c>
      <c r="E162" s="53">
        <f>계획인구!K162</f>
        <v>128</v>
      </c>
      <c r="F162" s="54" t="str">
        <f>계획인구!L162</f>
        <v>지방</v>
      </c>
      <c r="G162" s="54" t="str">
        <f>계획인구!M162</f>
        <v>김천</v>
      </c>
      <c r="H162" s="54" t="str">
        <f>계획인구!N162</f>
        <v>공단</v>
      </c>
      <c r="I162" s="55">
        <f>IF(F162="마을",0,IF(F162="소규모",0,계획인구!P162))</f>
        <v>2025</v>
      </c>
      <c r="J162" s="135">
        <f t="shared" si="93"/>
        <v>0</v>
      </c>
      <c r="K162" s="135">
        <f t="shared" si="94"/>
        <v>0</v>
      </c>
      <c r="L162" s="135">
        <f t="shared" si="95"/>
        <v>122</v>
      </c>
      <c r="M162" s="135">
        <f t="shared" si="96"/>
        <v>122</v>
      </c>
      <c r="N162" s="136">
        <f t="shared" si="97"/>
        <v>121</v>
      </c>
      <c r="O162" s="152">
        <f>IF(계획인구!Q162="미급수",0,IF(계획인구!Q162="마을",0,IF(계획인구!Q162="소규모",0,IF(계획인구!Q162=급수인구!$F162,계획인구!AA162,0))))</f>
        <v>0</v>
      </c>
      <c r="P162" s="152">
        <f>IF(계획인구!R162="미급수",0,IF(계획인구!R162="마을",0,IF(계획인구!R162="소규모",0,IF(계획인구!R162=급수인구!$F162,계획인구!AB162,0))))</f>
        <v>0</v>
      </c>
      <c r="Q162" s="152">
        <f>IF(계획인구!S162="미급수",0,IF(계획인구!S162="마을",0,IF(계획인구!S162="소규모",0,IF(계획인구!S162=급수인구!$F162,계획인구!AC162,0))))</f>
        <v>122</v>
      </c>
      <c r="R162" s="152">
        <f>IF(계획인구!T162="미급수",0,IF(계획인구!T162="마을",0,IF(계획인구!T162="소규모",0,IF(계획인구!T162=급수인구!$F162,계획인구!AD162,0))))</f>
        <v>122</v>
      </c>
      <c r="S162" s="152">
        <f>IF(계획인구!U162="미급수",0,IF(계획인구!U162="마을",0,IF(계획인구!U162="소규모",0,IF(계획인구!U162=급수인구!$F162,계획인구!AE162,0))))</f>
        <v>121</v>
      </c>
      <c r="T162" s="152">
        <f>IF(계획인구!Q162="미급수",0,IF(계획인구!Q162="마을",0,IF(계획인구!Q162="소규모",0,IF(계획인구!Q162=급수인구!$F162,계획인구!AF162,0))))</f>
        <v>0</v>
      </c>
      <c r="U162" s="152">
        <f>IF(계획인구!R162="미급수",0,IF(계획인구!R162="마을",0,IF(계획인구!R162="소규모",0,IF(계획인구!R162=급수인구!$F162,계획인구!AG162,0))))</f>
        <v>0</v>
      </c>
      <c r="V162" s="152">
        <f>IF(계획인구!S162="미급수",0,IF(계획인구!S162="마을",0,IF(계획인구!S162="소규모",0,IF(계획인구!S162=급수인구!$F162,계획인구!AH162,0))))</f>
        <v>0</v>
      </c>
      <c r="W162" s="152">
        <f>IF(계획인구!T162="미급수",0,IF(계획인구!T162="마을",0,IF(계획인구!T162="소규모",0,IF(계획인구!T162=급수인구!$F162,계획인구!AI162,0))))</f>
        <v>0</v>
      </c>
      <c r="X162" s="152">
        <f>IF(계획인구!U162="미급수",0,IF(계획인구!U162="마을",0,IF(계획인구!U162="소규모",0,IF(계획인구!U162=급수인구!$F162,계획인구!AJ162,0))))</f>
        <v>0</v>
      </c>
    </row>
    <row r="163" spans="1:24" ht="16.350000000000001" customHeight="1">
      <c r="A163" s="308" t="s">
        <v>171</v>
      </c>
      <c r="B163" s="52" t="s">
        <v>182</v>
      </c>
      <c r="C163" s="52" t="s">
        <v>183</v>
      </c>
      <c r="D163" s="53">
        <f>계획인구!J163</f>
        <v>117</v>
      </c>
      <c r="E163" s="53">
        <f>계획인구!K163</f>
        <v>245</v>
      </c>
      <c r="F163" s="54" t="str">
        <f>계획인구!L163</f>
        <v>지방</v>
      </c>
      <c r="G163" s="54" t="str">
        <f>계획인구!M163</f>
        <v>김천</v>
      </c>
      <c r="H163" s="54" t="str">
        <f>계획인구!N163</f>
        <v>공단</v>
      </c>
      <c r="I163" s="55">
        <f>IF(F163="마을",0,IF(F163="소규모",0,계획인구!P163))</f>
        <v>2025</v>
      </c>
      <c r="J163" s="135">
        <f t="shared" si="93"/>
        <v>0</v>
      </c>
      <c r="K163" s="135">
        <f t="shared" si="94"/>
        <v>0</v>
      </c>
      <c r="L163" s="135">
        <f t="shared" si="95"/>
        <v>234</v>
      </c>
      <c r="M163" s="135">
        <f t="shared" si="96"/>
        <v>234</v>
      </c>
      <c r="N163" s="136">
        <f t="shared" si="97"/>
        <v>232</v>
      </c>
      <c r="O163" s="152">
        <f>IF(계획인구!Q163="미급수",0,IF(계획인구!Q163="마을",0,IF(계획인구!Q163="소규모",0,IF(계획인구!Q163=급수인구!$F163,계획인구!AA163,0))))</f>
        <v>0</v>
      </c>
      <c r="P163" s="152">
        <f>IF(계획인구!R163="미급수",0,IF(계획인구!R163="마을",0,IF(계획인구!R163="소규모",0,IF(계획인구!R163=급수인구!$F163,계획인구!AB163,0))))</f>
        <v>0</v>
      </c>
      <c r="Q163" s="152">
        <f>IF(계획인구!S163="미급수",0,IF(계획인구!S163="마을",0,IF(계획인구!S163="소규모",0,IF(계획인구!S163=급수인구!$F163,계획인구!AC163,0))))</f>
        <v>234</v>
      </c>
      <c r="R163" s="152">
        <f>IF(계획인구!T163="미급수",0,IF(계획인구!T163="마을",0,IF(계획인구!T163="소규모",0,IF(계획인구!T163=급수인구!$F163,계획인구!AD163,0))))</f>
        <v>234</v>
      </c>
      <c r="S163" s="152">
        <f>IF(계획인구!U163="미급수",0,IF(계획인구!U163="마을",0,IF(계획인구!U163="소규모",0,IF(계획인구!U163=급수인구!$F163,계획인구!AE163,0))))</f>
        <v>232</v>
      </c>
      <c r="T163" s="152">
        <f>IF(계획인구!Q163="미급수",0,IF(계획인구!Q163="마을",0,IF(계획인구!Q163="소규모",0,IF(계획인구!Q163=급수인구!$F163,계획인구!AF163,0))))</f>
        <v>0</v>
      </c>
      <c r="U163" s="152">
        <f>IF(계획인구!R163="미급수",0,IF(계획인구!R163="마을",0,IF(계획인구!R163="소규모",0,IF(계획인구!R163=급수인구!$F163,계획인구!AG163,0))))</f>
        <v>0</v>
      </c>
      <c r="V163" s="152">
        <f>IF(계획인구!S163="미급수",0,IF(계획인구!S163="마을",0,IF(계획인구!S163="소규모",0,IF(계획인구!S163=급수인구!$F163,계획인구!AH163,0))))</f>
        <v>0</v>
      </c>
      <c r="W163" s="152">
        <f>IF(계획인구!T163="미급수",0,IF(계획인구!T163="마을",0,IF(계획인구!T163="소규모",0,IF(계획인구!T163=급수인구!$F163,계획인구!AI163,0))))</f>
        <v>0</v>
      </c>
      <c r="X163" s="152">
        <f>IF(계획인구!U163="미급수",0,IF(계획인구!U163="마을",0,IF(계획인구!U163="소규모",0,IF(계획인구!U163=급수인구!$F163,계획인구!AJ163,0))))</f>
        <v>0</v>
      </c>
    </row>
    <row r="164" spans="1:24" ht="16.350000000000001" customHeight="1">
      <c r="A164" s="308" t="s">
        <v>171</v>
      </c>
      <c r="B164" s="52" t="s">
        <v>184</v>
      </c>
      <c r="C164" s="52" t="s">
        <v>185</v>
      </c>
      <c r="D164" s="53">
        <f>계획인구!J164</f>
        <v>18</v>
      </c>
      <c r="E164" s="53">
        <f>계획인구!K164</f>
        <v>40</v>
      </c>
      <c r="F164" s="54" t="str">
        <f>계획인구!L164</f>
        <v>지방</v>
      </c>
      <c r="G164" s="54" t="str">
        <f>계획인구!M164</f>
        <v>김천</v>
      </c>
      <c r="H164" s="54" t="str">
        <f>계획인구!N164</f>
        <v>공단</v>
      </c>
      <c r="I164" s="55">
        <f>IF(F164="마을",0,IF(F164="소규모",0,계획인구!P164))</f>
        <v>2015</v>
      </c>
      <c r="J164" s="135">
        <f t="shared" si="93"/>
        <v>40</v>
      </c>
      <c r="K164" s="135">
        <f t="shared" si="94"/>
        <v>38</v>
      </c>
      <c r="L164" s="135">
        <f t="shared" si="95"/>
        <v>38</v>
      </c>
      <c r="M164" s="135">
        <f t="shared" si="96"/>
        <v>38</v>
      </c>
      <c r="N164" s="136">
        <f t="shared" si="97"/>
        <v>38</v>
      </c>
      <c r="O164" s="152">
        <f>IF(계획인구!Q164="미급수",0,IF(계획인구!Q164="마을",0,IF(계획인구!Q164="소규모",0,IF(계획인구!Q164=급수인구!$F164,계획인구!AA164,0))))</f>
        <v>40</v>
      </c>
      <c r="P164" s="152">
        <f>IF(계획인구!R164="미급수",0,IF(계획인구!R164="마을",0,IF(계획인구!R164="소규모",0,IF(계획인구!R164=급수인구!$F164,계획인구!AB164,0))))</f>
        <v>38</v>
      </c>
      <c r="Q164" s="152">
        <f>IF(계획인구!S164="미급수",0,IF(계획인구!S164="마을",0,IF(계획인구!S164="소규모",0,IF(계획인구!S164=급수인구!$F164,계획인구!AC164,0))))</f>
        <v>38</v>
      </c>
      <c r="R164" s="152">
        <f>IF(계획인구!T164="미급수",0,IF(계획인구!T164="마을",0,IF(계획인구!T164="소규모",0,IF(계획인구!T164=급수인구!$F164,계획인구!AD164,0))))</f>
        <v>38</v>
      </c>
      <c r="S164" s="152">
        <f>IF(계획인구!U164="미급수",0,IF(계획인구!U164="마을",0,IF(계획인구!U164="소규모",0,IF(계획인구!U164=급수인구!$F164,계획인구!AE164,0))))</f>
        <v>38</v>
      </c>
      <c r="T164" s="152">
        <f>IF(계획인구!Q164="미급수",0,IF(계획인구!Q164="마을",0,IF(계획인구!Q164="소규모",0,IF(계획인구!Q164=급수인구!$F164,계획인구!AF164,0))))</f>
        <v>0</v>
      </c>
      <c r="U164" s="152">
        <f>IF(계획인구!R164="미급수",0,IF(계획인구!R164="마을",0,IF(계획인구!R164="소규모",0,IF(계획인구!R164=급수인구!$F164,계획인구!AG164,0))))</f>
        <v>0</v>
      </c>
      <c r="V164" s="152">
        <f>IF(계획인구!S164="미급수",0,IF(계획인구!S164="마을",0,IF(계획인구!S164="소규모",0,IF(계획인구!S164=급수인구!$F164,계획인구!AH164,0))))</f>
        <v>0</v>
      </c>
      <c r="W164" s="152">
        <f>IF(계획인구!T164="미급수",0,IF(계획인구!T164="마을",0,IF(계획인구!T164="소규모",0,IF(계획인구!T164=급수인구!$F164,계획인구!AI164,0))))</f>
        <v>0</v>
      </c>
      <c r="X164" s="152">
        <f>IF(계획인구!U164="미급수",0,IF(계획인구!U164="마을",0,IF(계획인구!U164="소규모",0,IF(계획인구!U164=급수인구!$F164,계획인구!AJ164,0))))</f>
        <v>0</v>
      </c>
    </row>
    <row r="165" spans="1:24" ht="16.350000000000001" customHeight="1">
      <c r="A165" s="308" t="s">
        <v>171</v>
      </c>
      <c r="B165" s="52" t="s">
        <v>1460</v>
      </c>
      <c r="C165" s="52" t="s">
        <v>90</v>
      </c>
      <c r="D165" s="53">
        <f>계획인구!J165</f>
        <v>109</v>
      </c>
      <c r="E165" s="53">
        <f>계획인구!K165</f>
        <v>215</v>
      </c>
      <c r="F165" s="54" t="str">
        <f>계획인구!L165</f>
        <v>미급수</v>
      </c>
      <c r="G165" s="54" t="str">
        <f>계획인구!M165</f>
        <v>미급수</v>
      </c>
      <c r="H165" s="54" t="str">
        <f>계획인구!N165</f>
        <v>미급수</v>
      </c>
      <c r="I165" s="55">
        <f>IF(F165="마을",0,IF(F165="소규모",0,계획인구!P165))</f>
        <v>0</v>
      </c>
      <c r="J165" s="135">
        <f t="shared" si="93"/>
        <v>0</v>
      </c>
      <c r="K165" s="135">
        <f t="shared" si="94"/>
        <v>0</v>
      </c>
      <c r="L165" s="135">
        <f t="shared" si="95"/>
        <v>0</v>
      </c>
      <c r="M165" s="135">
        <f t="shared" si="96"/>
        <v>0</v>
      </c>
      <c r="N165" s="136">
        <f t="shared" si="97"/>
        <v>0</v>
      </c>
      <c r="O165" s="152">
        <f>IF(계획인구!Q165="미급수",0,IF(계획인구!Q165="마을",0,IF(계획인구!Q165="소규모",0,IF(계획인구!Q165=급수인구!$F165,계획인구!AA165,0))))</f>
        <v>0</v>
      </c>
      <c r="P165" s="152">
        <f>IF(계획인구!R165="미급수",0,IF(계획인구!R165="마을",0,IF(계획인구!R165="소규모",0,IF(계획인구!R165=급수인구!$F165,계획인구!AB165,0))))</f>
        <v>0</v>
      </c>
      <c r="Q165" s="152">
        <f>IF(계획인구!S165="미급수",0,IF(계획인구!S165="마을",0,IF(계획인구!S165="소규모",0,IF(계획인구!S165=급수인구!$F165,계획인구!AC165,0))))</f>
        <v>0</v>
      </c>
      <c r="R165" s="152">
        <f>IF(계획인구!T165="미급수",0,IF(계획인구!T165="마을",0,IF(계획인구!T165="소규모",0,IF(계획인구!T165=급수인구!$F165,계획인구!AD165,0))))</f>
        <v>0</v>
      </c>
      <c r="S165" s="152">
        <f>IF(계획인구!U165="미급수",0,IF(계획인구!U165="마을",0,IF(계획인구!U165="소규모",0,IF(계획인구!U165=급수인구!$F165,계획인구!AE165,0))))</f>
        <v>0</v>
      </c>
      <c r="T165" s="152">
        <f>IF(계획인구!Q165="미급수",0,IF(계획인구!Q165="마을",0,IF(계획인구!Q165="소규모",0,IF(계획인구!Q165=급수인구!$F165,계획인구!AF165,0))))</f>
        <v>0</v>
      </c>
      <c r="U165" s="152">
        <f>IF(계획인구!R165="미급수",0,IF(계획인구!R165="마을",0,IF(계획인구!R165="소규모",0,IF(계획인구!R165=급수인구!$F165,계획인구!AG165,0))))</f>
        <v>0</v>
      </c>
      <c r="V165" s="152">
        <f>IF(계획인구!S165="미급수",0,IF(계획인구!S165="마을",0,IF(계획인구!S165="소규모",0,IF(계획인구!S165=급수인구!$F165,계획인구!AH165,0))))</f>
        <v>0</v>
      </c>
      <c r="W165" s="152">
        <f>IF(계획인구!T165="미급수",0,IF(계획인구!T165="마을",0,IF(계획인구!T165="소규모",0,IF(계획인구!T165=급수인구!$F165,계획인구!AI165,0))))</f>
        <v>0</v>
      </c>
      <c r="X165" s="152">
        <f>IF(계획인구!U165="미급수",0,IF(계획인구!U165="마을",0,IF(계획인구!U165="소규모",0,IF(계획인구!U165=급수인구!$F165,계획인구!AJ165,0))))</f>
        <v>0</v>
      </c>
    </row>
    <row r="166" spans="1:24" ht="16.350000000000001" customHeight="1">
      <c r="A166" s="308" t="s">
        <v>171</v>
      </c>
      <c r="B166" s="52" t="s">
        <v>186</v>
      </c>
      <c r="C166" s="52" t="s">
        <v>187</v>
      </c>
      <c r="D166" s="53">
        <f>계획인구!J166</f>
        <v>48</v>
      </c>
      <c r="E166" s="53">
        <f>계획인구!K166</f>
        <v>114</v>
      </c>
      <c r="F166" s="54" t="str">
        <f>계획인구!L166</f>
        <v>소규모</v>
      </c>
      <c r="G166" s="54" t="str">
        <f>계획인구!M166</f>
        <v>소규모</v>
      </c>
      <c r="H166" s="54" t="str">
        <f>계획인구!N166</f>
        <v>송문</v>
      </c>
      <c r="I166" s="55">
        <f>IF(F166="마을",0,IF(F166="소규모",0,계획인구!P166))</f>
        <v>0</v>
      </c>
      <c r="J166" s="135">
        <f t="shared" si="93"/>
        <v>0</v>
      </c>
      <c r="K166" s="135">
        <f t="shared" si="94"/>
        <v>0</v>
      </c>
      <c r="L166" s="135">
        <f t="shared" si="95"/>
        <v>0</v>
      </c>
      <c r="M166" s="135">
        <f t="shared" si="96"/>
        <v>0</v>
      </c>
      <c r="N166" s="136">
        <f t="shared" si="97"/>
        <v>0</v>
      </c>
      <c r="O166" s="152">
        <f>IF(계획인구!Q166="미급수",0,IF(계획인구!Q166="마을",0,IF(계획인구!Q166="소규모",0,IF(계획인구!Q166=급수인구!$F166,계획인구!AA166,0))))</f>
        <v>0</v>
      </c>
      <c r="P166" s="152">
        <f>IF(계획인구!R166="미급수",0,IF(계획인구!R166="마을",0,IF(계획인구!R166="소규모",0,IF(계획인구!R166=급수인구!$F166,계획인구!AB166,0))))</f>
        <v>0</v>
      </c>
      <c r="Q166" s="152">
        <f>IF(계획인구!S166="미급수",0,IF(계획인구!S166="마을",0,IF(계획인구!S166="소규모",0,IF(계획인구!S166=급수인구!$F166,계획인구!AC166,0))))</f>
        <v>0</v>
      </c>
      <c r="R166" s="152">
        <f>IF(계획인구!T166="미급수",0,IF(계획인구!T166="마을",0,IF(계획인구!T166="소규모",0,IF(계획인구!T166=급수인구!$F166,계획인구!AD166,0))))</f>
        <v>0</v>
      </c>
      <c r="S166" s="152">
        <f>IF(계획인구!U166="미급수",0,IF(계획인구!U166="마을",0,IF(계획인구!U166="소규모",0,IF(계획인구!U166=급수인구!$F166,계획인구!AE166,0))))</f>
        <v>0</v>
      </c>
      <c r="T166" s="152">
        <f>IF(계획인구!Q166="미급수",0,IF(계획인구!Q166="마을",0,IF(계획인구!Q166="소규모",0,IF(계획인구!Q166=급수인구!$F166,계획인구!AF166,0))))</f>
        <v>0</v>
      </c>
      <c r="U166" s="152">
        <f>IF(계획인구!R166="미급수",0,IF(계획인구!R166="마을",0,IF(계획인구!R166="소규모",0,IF(계획인구!R166=급수인구!$F166,계획인구!AG166,0))))</f>
        <v>0</v>
      </c>
      <c r="V166" s="152">
        <f>IF(계획인구!S166="미급수",0,IF(계획인구!S166="마을",0,IF(계획인구!S166="소규모",0,IF(계획인구!S166=급수인구!$F166,계획인구!AH166,0))))</f>
        <v>0</v>
      </c>
      <c r="W166" s="152">
        <f>IF(계획인구!T166="미급수",0,IF(계획인구!T166="마을",0,IF(계획인구!T166="소규모",0,IF(계획인구!T166=급수인구!$F166,계획인구!AI166,0))))</f>
        <v>0</v>
      </c>
      <c r="X166" s="152">
        <f>IF(계획인구!U166="미급수",0,IF(계획인구!U166="마을",0,IF(계획인구!U166="소규모",0,IF(계획인구!U166=급수인구!$F166,계획인구!AJ166,0))))</f>
        <v>0</v>
      </c>
    </row>
    <row r="167" spans="1:24" ht="16.350000000000001" customHeight="1">
      <c r="A167" s="308" t="s">
        <v>171</v>
      </c>
      <c r="B167" s="52" t="s">
        <v>188</v>
      </c>
      <c r="C167" s="52" t="s">
        <v>189</v>
      </c>
      <c r="D167" s="53">
        <f>계획인구!J167</f>
        <v>20</v>
      </c>
      <c r="E167" s="53">
        <f>계획인구!K167</f>
        <v>36</v>
      </c>
      <c r="F167" s="54" t="str">
        <f>계획인구!L167</f>
        <v>미급수</v>
      </c>
      <c r="G167" s="54" t="str">
        <f>계획인구!M167</f>
        <v>미급수</v>
      </c>
      <c r="H167" s="54" t="str">
        <f>계획인구!N167</f>
        <v>미급수</v>
      </c>
      <c r="I167" s="55">
        <f>IF(F167="마을",0,IF(F167="소규모",0,계획인구!P167))</f>
        <v>0</v>
      </c>
      <c r="J167" s="135">
        <f t="shared" si="93"/>
        <v>0</v>
      </c>
      <c r="K167" s="135">
        <f t="shared" si="94"/>
        <v>0</v>
      </c>
      <c r="L167" s="135">
        <f t="shared" si="95"/>
        <v>0</v>
      </c>
      <c r="M167" s="135">
        <f t="shared" si="96"/>
        <v>0</v>
      </c>
      <c r="N167" s="136">
        <f t="shared" si="97"/>
        <v>0</v>
      </c>
      <c r="O167" s="152">
        <f>IF(계획인구!Q167="미급수",0,IF(계획인구!Q167="마을",0,IF(계획인구!Q167="소규모",0,IF(계획인구!Q167=급수인구!$F167,계획인구!AA167,0))))</f>
        <v>0</v>
      </c>
      <c r="P167" s="152">
        <f>IF(계획인구!R167="미급수",0,IF(계획인구!R167="마을",0,IF(계획인구!R167="소규모",0,IF(계획인구!R167=급수인구!$F167,계획인구!AB167,0))))</f>
        <v>0</v>
      </c>
      <c r="Q167" s="152">
        <f>IF(계획인구!S167="미급수",0,IF(계획인구!S167="마을",0,IF(계획인구!S167="소규모",0,IF(계획인구!S167=급수인구!$F167,계획인구!AC167,0))))</f>
        <v>0</v>
      </c>
      <c r="R167" s="152">
        <f>IF(계획인구!T167="미급수",0,IF(계획인구!T167="마을",0,IF(계획인구!T167="소규모",0,IF(계획인구!T167=급수인구!$F167,계획인구!AD167,0))))</f>
        <v>0</v>
      </c>
      <c r="S167" s="152">
        <f>IF(계획인구!U167="미급수",0,IF(계획인구!U167="마을",0,IF(계획인구!U167="소규모",0,IF(계획인구!U167=급수인구!$F167,계획인구!AE167,0))))</f>
        <v>0</v>
      </c>
      <c r="T167" s="152">
        <f>IF(계획인구!Q167="미급수",0,IF(계획인구!Q167="마을",0,IF(계획인구!Q167="소규모",0,IF(계획인구!Q167=급수인구!$F167,계획인구!AF167,0))))</f>
        <v>0</v>
      </c>
      <c r="U167" s="152">
        <f>IF(계획인구!R167="미급수",0,IF(계획인구!R167="마을",0,IF(계획인구!R167="소규모",0,IF(계획인구!R167=급수인구!$F167,계획인구!AG167,0))))</f>
        <v>0</v>
      </c>
      <c r="V167" s="152">
        <f>IF(계획인구!S167="미급수",0,IF(계획인구!S167="마을",0,IF(계획인구!S167="소규모",0,IF(계획인구!S167=급수인구!$F167,계획인구!AH167,0))))</f>
        <v>0</v>
      </c>
      <c r="W167" s="152">
        <f>IF(계획인구!T167="미급수",0,IF(계획인구!T167="마을",0,IF(계획인구!T167="소규모",0,IF(계획인구!T167=급수인구!$F167,계획인구!AI167,0))))</f>
        <v>0</v>
      </c>
      <c r="X167" s="152">
        <f>IF(계획인구!U167="미급수",0,IF(계획인구!U167="마을",0,IF(계획인구!U167="소규모",0,IF(계획인구!U167=급수인구!$F167,계획인구!AJ167,0))))</f>
        <v>0</v>
      </c>
    </row>
    <row r="168" spans="1:24" ht="16.350000000000001" customHeight="1">
      <c r="A168" s="308" t="s">
        <v>171</v>
      </c>
      <c r="B168" s="52" t="s">
        <v>190</v>
      </c>
      <c r="C168" s="52" t="s">
        <v>684</v>
      </c>
      <c r="D168" s="53">
        <f>계획인구!J168</f>
        <v>60</v>
      </c>
      <c r="E168" s="53">
        <f>계획인구!K168</f>
        <v>137</v>
      </c>
      <c r="F168" s="54" t="str">
        <f>계획인구!L168</f>
        <v>마을</v>
      </c>
      <c r="G168" s="54" t="str">
        <f>계획인구!M168</f>
        <v>마을</v>
      </c>
      <c r="H168" s="54" t="str">
        <f>계획인구!N168</f>
        <v>노오래</v>
      </c>
      <c r="I168" s="55">
        <f>IF(F168="마을",0,IF(F168="소규모",0,계획인구!P168))</f>
        <v>0</v>
      </c>
      <c r="J168" s="135">
        <f t="shared" si="93"/>
        <v>0</v>
      </c>
      <c r="K168" s="135">
        <f t="shared" si="94"/>
        <v>0</v>
      </c>
      <c r="L168" s="135">
        <f t="shared" si="95"/>
        <v>0</v>
      </c>
      <c r="M168" s="135">
        <f t="shared" si="96"/>
        <v>0</v>
      </c>
      <c r="N168" s="136">
        <f t="shared" si="97"/>
        <v>0</v>
      </c>
      <c r="O168" s="152">
        <f>IF(계획인구!Q168="미급수",0,IF(계획인구!Q168="마을",0,IF(계획인구!Q168="소규모",0,IF(계획인구!Q168=급수인구!$F168,계획인구!AA168,0))))</f>
        <v>0</v>
      </c>
      <c r="P168" s="152">
        <f>IF(계획인구!R168="미급수",0,IF(계획인구!R168="마을",0,IF(계획인구!R168="소규모",0,IF(계획인구!R168=급수인구!$F168,계획인구!AB168,0))))</f>
        <v>0</v>
      </c>
      <c r="Q168" s="152">
        <f>IF(계획인구!S168="미급수",0,IF(계획인구!S168="마을",0,IF(계획인구!S168="소규모",0,IF(계획인구!S168=급수인구!$F168,계획인구!AC168,0))))</f>
        <v>0</v>
      </c>
      <c r="R168" s="152">
        <f>IF(계획인구!T168="미급수",0,IF(계획인구!T168="마을",0,IF(계획인구!T168="소규모",0,IF(계획인구!T168=급수인구!$F168,계획인구!AD168,0))))</f>
        <v>0</v>
      </c>
      <c r="S168" s="152">
        <f>IF(계획인구!U168="미급수",0,IF(계획인구!U168="마을",0,IF(계획인구!U168="소규모",0,IF(계획인구!U168=급수인구!$F168,계획인구!AE168,0))))</f>
        <v>0</v>
      </c>
      <c r="T168" s="152">
        <f>IF(계획인구!Q168="미급수",0,IF(계획인구!Q168="마을",0,IF(계획인구!Q168="소규모",0,IF(계획인구!Q168=급수인구!$F168,계획인구!AF168,0))))</f>
        <v>0</v>
      </c>
      <c r="U168" s="152">
        <f>IF(계획인구!R168="미급수",0,IF(계획인구!R168="마을",0,IF(계획인구!R168="소규모",0,IF(계획인구!R168=급수인구!$F168,계획인구!AG168,0))))</f>
        <v>0</v>
      </c>
      <c r="V168" s="152">
        <f>IF(계획인구!S168="미급수",0,IF(계획인구!S168="마을",0,IF(계획인구!S168="소규모",0,IF(계획인구!S168=급수인구!$F168,계획인구!AH168,0))))</f>
        <v>0</v>
      </c>
      <c r="W168" s="152">
        <f>IF(계획인구!T168="미급수",0,IF(계획인구!T168="마을",0,IF(계획인구!T168="소규모",0,IF(계획인구!T168=급수인구!$F168,계획인구!AI168,0))))</f>
        <v>0</v>
      </c>
      <c r="X168" s="152">
        <f>IF(계획인구!U168="미급수",0,IF(계획인구!U168="마을",0,IF(계획인구!U168="소규모",0,IF(계획인구!U168=급수인구!$F168,계획인구!AJ168,0))))</f>
        <v>0</v>
      </c>
    </row>
    <row r="169" spans="1:24" ht="16.350000000000001" customHeight="1">
      <c r="A169" s="308" t="s">
        <v>171</v>
      </c>
      <c r="B169" s="52" t="s">
        <v>191</v>
      </c>
      <c r="C169" s="52" t="s">
        <v>688</v>
      </c>
      <c r="D169" s="53">
        <f>계획인구!J169</f>
        <v>47</v>
      </c>
      <c r="E169" s="53">
        <f>계획인구!K169</f>
        <v>124</v>
      </c>
      <c r="F169" s="54" t="str">
        <f>계획인구!L169</f>
        <v>지방</v>
      </c>
      <c r="G169" s="54" t="str">
        <f>계획인구!M169</f>
        <v>김천</v>
      </c>
      <c r="H169" s="54" t="str">
        <f>계획인구!N169</f>
        <v>공단</v>
      </c>
      <c r="I169" s="55">
        <f>IF(F169="마을",0,IF(F169="소규모",0,계획인구!P169))</f>
        <v>2015</v>
      </c>
      <c r="J169" s="135">
        <f t="shared" si="93"/>
        <v>124</v>
      </c>
      <c r="K169" s="135">
        <f t="shared" si="94"/>
        <v>119</v>
      </c>
      <c r="L169" s="135">
        <f t="shared" si="95"/>
        <v>119</v>
      </c>
      <c r="M169" s="135">
        <f t="shared" si="96"/>
        <v>118</v>
      </c>
      <c r="N169" s="136">
        <f t="shared" si="97"/>
        <v>117</v>
      </c>
      <c r="O169" s="152">
        <f>IF(계획인구!Q169="미급수",0,IF(계획인구!Q169="마을",0,IF(계획인구!Q169="소규모",0,IF(계획인구!Q169=급수인구!$F169,계획인구!AA169,0))))</f>
        <v>124</v>
      </c>
      <c r="P169" s="152">
        <f>IF(계획인구!R169="미급수",0,IF(계획인구!R169="마을",0,IF(계획인구!R169="소규모",0,IF(계획인구!R169=급수인구!$F169,계획인구!AB169,0))))</f>
        <v>119</v>
      </c>
      <c r="Q169" s="152">
        <f>IF(계획인구!S169="미급수",0,IF(계획인구!S169="마을",0,IF(계획인구!S169="소규모",0,IF(계획인구!S169=급수인구!$F169,계획인구!AC169,0))))</f>
        <v>119</v>
      </c>
      <c r="R169" s="152">
        <f>IF(계획인구!T169="미급수",0,IF(계획인구!T169="마을",0,IF(계획인구!T169="소규모",0,IF(계획인구!T169=급수인구!$F169,계획인구!AD169,0))))</f>
        <v>118</v>
      </c>
      <c r="S169" s="152">
        <f>IF(계획인구!U169="미급수",0,IF(계획인구!U169="마을",0,IF(계획인구!U169="소규모",0,IF(계획인구!U169=급수인구!$F169,계획인구!AE169,0))))</f>
        <v>117</v>
      </c>
      <c r="T169" s="152">
        <f>IF(계획인구!Q169="미급수",0,IF(계획인구!Q169="마을",0,IF(계획인구!Q169="소규모",0,IF(계획인구!Q169=급수인구!$F169,계획인구!AF169,0))))</f>
        <v>0</v>
      </c>
      <c r="U169" s="152">
        <f>IF(계획인구!R169="미급수",0,IF(계획인구!R169="마을",0,IF(계획인구!R169="소규모",0,IF(계획인구!R169=급수인구!$F169,계획인구!AG169,0))))</f>
        <v>0</v>
      </c>
      <c r="V169" s="152">
        <f>IF(계획인구!S169="미급수",0,IF(계획인구!S169="마을",0,IF(계획인구!S169="소규모",0,IF(계획인구!S169=급수인구!$F169,계획인구!AH169,0))))</f>
        <v>0</v>
      </c>
      <c r="W169" s="152">
        <f>IF(계획인구!T169="미급수",0,IF(계획인구!T169="마을",0,IF(계획인구!T169="소규모",0,IF(계획인구!T169=급수인구!$F169,계획인구!AI169,0))))</f>
        <v>0</v>
      </c>
      <c r="X169" s="152">
        <f>IF(계획인구!U169="미급수",0,IF(계획인구!U169="마을",0,IF(계획인구!U169="소규모",0,IF(계획인구!U169=급수인구!$F169,계획인구!AJ169,0))))</f>
        <v>0</v>
      </c>
    </row>
    <row r="170" spans="1:24" ht="16.350000000000001" customHeight="1">
      <c r="A170" s="308" t="s">
        <v>171</v>
      </c>
      <c r="B170" s="233" t="s">
        <v>192</v>
      </c>
      <c r="C170" s="52" t="s">
        <v>767</v>
      </c>
      <c r="D170" s="53">
        <f>계획인구!J170</f>
        <v>57</v>
      </c>
      <c r="E170" s="53">
        <f>계획인구!K170</f>
        <v>125</v>
      </c>
      <c r="F170" s="54" t="str">
        <f>계획인구!L170</f>
        <v>지방</v>
      </c>
      <c r="G170" s="54" t="str">
        <f>계획인구!M170</f>
        <v>김천</v>
      </c>
      <c r="H170" s="54" t="str">
        <f>계획인구!N170</f>
        <v>공단</v>
      </c>
      <c r="I170" s="55">
        <f>IF(F170="마을",0,IF(F170="소규모",0,계획인구!P170))</f>
        <v>2015</v>
      </c>
      <c r="J170" s="135">
        <f t="shared" si="93"/>
        <v>125</v>
      </c>
      <c r="K170" s="135">
        <f t="shared" si="94"/>
        <v>120</v>
      </c>
      <c r="L170" s="135">
        <f t="shared" si="95"/>
        <v>120</v>
      </c>
      <c r="M170" s="135">
        <f t="shared" si="96"/>
        <v>119</v>
      </c>
      <c r="N170" s="136">
        <f t="shared" si="97"/>
        <v>118</v>
      </c>
      <c r="O170" s="152">
        <f>IF(계획인구!Q170="미급수",0,IF(계획인구!Q170="마을",0,IF(계획인구!Q170="소규모",0,IF(계획인구!Q170=급수인구!$F170,계획인구!AA170,0))))</f>
        <v>125</v>
      </c>
      <c r="P170" s="152">
        <f>IF(계획인구!R170="미급수",0,IF(계획인구!R170="마을",0,IF(계획인구!R170="소규모",0,IF(계획인구!R170=급수인구!$F170,계획인구!AB170,0))))</f>
        <v>120</v>
      </c>
      <c r="Q170" s="152">
        <f>IF(계획인구!S170="미급수",0,IF(계획인구!S170="마을",0,IF(계획인구!S170="소규모",0,IF(계획인구!S170=급수인구!$F170,계획인구!AC170,0))))</f>
        <v>120</v>
      </c>
      <c r="R170" s="152">
        <f>IF(계획인구!T170="미급수",0,IF(계획인구!T170="마을",0,IF(계획인구!T170="소규모",0,IF(계획인구!T170=급수인구!$F170,계획인구!AD170,0))))</f>
        <v>119</v>
      </c>
      <c r="S170" s="152">
        <f>IF(계획인구!U170="미급수",0,IF(계획인구!U170="마을",0,IF(계획인구!U170="소규모",0,IF(계획인구!U170=급수인구!$F170,계획인구!AE170,0))))</f>
        <v>118</v>
      </c>
      <c r="T170" s="152">
        <f>IF(계획인구!Q170="미급수",0,IF(계획인구!Q170="마을",0,IF(계획인구!Q170="소규모",0,IF(계획인구!Q170=급수인구!$F170,계획인구!AF170,0))))</f>
        <v>0</v>
      </c>
      <c r="U170" s="152">
        <f>IF(계획인구!R170="미급수",0,IF(계획인구!R170="마을",0,IF(계획인구!R170="소규모",0,IF(계획인구!R170=급수인구!$F170,계획인구!AG170,0))))</f>
        <v>0</v>
      </c>
      <c r="V170" s="152">
        <f>IF(계획인구!S170="미급수",0,IF(계획인구!S170="마을",0,IF(계획인구!S170="소규모",0,IF(계획인구!S170=급수인구!$F170,계획인구!AH170,0))))</f>
        <v>0</v>
      </c>
      <c r="W170" s="152">
        <f>IF(계획인구!T170="미급수",0,IF(계획인구!T170="마을",0,IF(계획인구!T170="소규모",0,IF(계획인구!T170=급수인구!$F170,계획인구!AI170,0))))</f>
        <v>0</v>
      </c>
      <c r="X170" s="152">
        <f>IF(계획인구!U170="미급수",0,IF(계획인구!U170="마을",0,IF(계획인구!U170="소규모",0,IF(계획인구!U170=급수인구!$F170,계획인구!AJ170,0))))</f>
        <v>0</v>
      </c>
    </row>
    <row r="171" spans="1:24" ht="16.350000000000001" customHeight="1">
      <c r="A171" s="308" t="s">
        <v>171</v>
      </c>
      <c r="B171" s="312"/>
      <c r="C171" s="52" t="s">
        <v>193</v>
      </c>
      <c r="D171" s="53">
        <f>계획인구!J171</f>
        <v>34</v>
      </c>
      <c r="E171" s="53">
        <f>계획인구!K171</f>
        <v>63</v>
      </c>
      <c r="F171" s="54" t="str">
        <f>계획인구!L171</f>
        <v>지방</v>
      </c>
      <c r="G171" s="54" t="str">
        <f>계획인구!M171</f>
        <v>김천</v>
      </c>
      <c r="H171" s="54" t="str">
        <f>계획인구!N171</f>
        <v>공단</v>
      </c>
      <c r="I171" s="55">
        <f>IF(F171="마을",0,IF(F171="소규모",0,계획인구!P171))</f>
        <v>2015</v>
      </c>
      <c r="J171" s="135">
        <f t="shared" si="93"/>
        <v>63</v>
      </c>
      <c r="K171" s="135">
        <f t="shared" si="94"/>
        <v>60</v>
      </c>
      <c r="L171" s="135">
        <f t="shared" si="95"/>
        <v>60</v>
      </c>
      <c r="M171" s="135">
        <f t="shared" si="96"/>
        <v>60</v>
      </c>
      <c r="N171" s="136">
        <f t="shared" si="97"/>
        <v>60</v>
      </c>
      <c r="O171" s="152">
        <f>IF(계획인구!Q171="미급수",0,IF(계획인구!Q171="마을",0,IF(계획인구!Q171="소규모",0,IF(계획인구!Q171=급수인구!$F171,계획인구!AA171,0))))</f>
        <v>63</v>
      </c>
      <c r="P171" s="152">
        <f>IF(계획인구!R171="미급수",0,IF(계획인구!R171="마을",0,IF(계획인구!R171="소규모",0,IF(계획인구!R171=급수인구!$F171,계획인구!AB171,0))))</f>
        <v>60</v>
      </c>
      <c r="Q171" s="152">
        <f>IF(계획인구!S171="미급수",0,IF(계획인구!S171="마을",0,IF(계획인구!S171="소규모",0,IF(계획인구!S171=급수인구!$F171,계획인구!AC171,0))))</f>
        <v>60</v>
      </c>
      <c r="R171" s="152">
        <f>IF(계획인구!T171="미급수",0,IF(계획인구!T171="마을",0,IF(계획인구!T171="소규모",0,IF(계획인구!T171=급수인구!$F171,계획인구!AD171,0))))</f>
        <v>60</v>
      </c>
      <c r="S171" s="152">
        <f>IF(계획인구!U171="미급수",0,IF(계획인구!U171="마을",0,IF(계획인구!U171="소규모",0,IF(계획인구!U171=급수인구!$F171,계획인구!AE171,0))))</f>
        <v>60</v>
      </c>
      <c r="T171" s="152">
        <f>IF(계획인구!Q171="미급수",0,IF(계획인구!Q171="마을",0,IF(계획인구!Q171="소규모",0,IF(계획인구!Q171=급수인구!$F171,계획인구!AF171,0))))</f>
        <v>0</v>
      </c>
      <c r="U171" s="152">
        <f>IF(계획인구!R171="미급수",0,IF(계획인구!R171="마을",0,IF(계획인구!R171="소규모",0,IF(계획인구!R171=급수인구!$F171,계획인구!AG171,0))))</f>
        <v>0</v>
      </c>
      <c r="V171" s="152">
        <f>IF(계획인구!S171="미급수",0,IF(계획인구!S171="마을",0,IF(계획인구!S171="소규모",0,IF(계획인구!S171=급수인구!$F171,계획인구!AH171,0))))</f>
        <v>0</v>
      </c>
      <c r="W171" s="152">
        <f>IF(계획인구!T171="미급수",0,IF(계획인구!T171="마을",0,IF(계획인구!T171="소규모",0,IF(계획인구!T171=급수인구!$F171,계획인구!AI171,0))))</f>
        <v>0</v>
      </c>
      <c r="X171" s="152">
        <f>IF(계획인구!U171="미급수",0,IF(계획인구!U171="마을",0,IF(계획인구!U171="소규모",0,IF(계획인구!U171=급수인구!$F171,계획인구!AJ171,0))))</f>
        <v>0</v>
      </c>
    </row>
    <row r="172" spans="1:24" ht="16.350000000000001" customHeight="1">
      <c r="A172" s="308" t="s">
        <v>171</v>
      </c>
      <c r="B172" s="233" t="s">
        <v>194</v>
      </c>
      <c r="C172" s="52" t="s">
        <v>195</v>
      </c>
      <c r="D172" s="53">
        <f>계획인구!J172</f>
        <v>44</v>
      </c>
      <c r="E172" s="53">
        <f>계획인구!K172</f>
        <v>89</v>
      </c>
      <c r="F172" s="54" t="str">
        <f>계획인구!L172</f>
        <v>마을</v>
      </c>
      <c r="G172" s="54" t="str">
        <f>계획인구!M172</f>
        <v>마을</v>
      </c>
      <c r="H172" s="54" t="str">
        <f>계획인구!N172</f>
        <v>오성</v>
      </c>
      <c r="I172" s="55">
        <f>IF(F172="마을",0,IF(F172="소규모",0,계획인구!P172))</f>
        <v>0</v>
      </c>
      <c r="J172" s="135">
        <f t="shared" si="93"/>
        <v>0</v>
      </c>
      <c r="K172" s="135">
        <f t="shared" si="94"/>
        <v>0</v>
      </c>
      <c r="L172" s="135">
        <f t="shared" si="95"/>
        <v>0</v>
      </c>
      <c r="M172" s="135">
        <f t="shared" si="96"/>
        <v>0</v>
      </c>
      <c r="N172" s="136">
        <f t="shared" si="97"/>
        <v>0</v>
      </c>
      <c r="O172" s="152">
        <f>IF(계획인구!Q172="미급수",0,IF(계획인구!Q172="마을",0,IF(계획인구!Q172="소규모",0,IF(계획인구!Q172=급수인구!$F172,계획인구!AA172,0))))</f>
        <v>0</v>
      </c>
      <c r="P172" s="152">
        <f>IF(계획인구!R172="미급수",0,IF(계획인구!R172="마을",0,IF(계획인구!R172="소규모",0,IF(계획인구!R172=급수인구!$F172,계획인구!AB172,0))))</f>
        <v>0</v>
      </c>
      <c r="Q172" s="152">
        <f>IF(계획인구!S172="미급수",0,IF(계획인구!S172="마을",0,IF(계획인구!S172="소규모",0,IF(계획인구!S172=급수인구!$F172,계획인구!AC172,0))))</f>
        <v>0</v>
      </c>
      <c r="R172" s="152">
        <f>IF(계획인구!T172="미급수",0,IF(계획인구!T172="마을",0,IF(계획인구!T172="소규모",0,IF(계획인구!T172=급수인구!$F172,계획인구!AD172,0))))</f>
        <v>0</v>
      </c>
      <c r="S172" s="152">
        <f>IF(계획인구!U172="미급수",0,IF(계획인구!U172="마을",0,IF(계획인구!U172="소규모",0,IF(계획인구!U172=급수인구!$F172,계획인구!AE172,0))))</f>
        <v>0</v>
      </c>
      <c r="T172" s="152">
        <f>IF(계획인구!Q172="미급수",0,IF(계획인구!Q172="마을",0,IF(계획인구!Q172="소규모",0,IF(계획인구!Q172=급수인구!$F172,계획인구!AF172,0))))</f>
        <v>0</v>
      </c>
      <c r="U172" s="152">
        <f>IF(계획인구!R172="미급수",0,IF(계획인구!R172="마을",0,IF(계획인구!R172="소규모",0,IF(계획인구!R172=급수인구!$F172,계획인구!AG172,0))))</f>
        <v>0</v>
      </c>
      <c r="V172" s="152">
        <f>IF(계획인구!S172="미급수",0,IF(계획인구!S172="마을",0,IF(계획인구!S172="소규모",0,IF(계획인구!S172=급수인구!$F172,계획인구!AH172,0))))</f>
        <v>0</v>
      </c>
      <c r="W172" s="152">
        <f>IF(계획인구!T172="미급수",0,IF(계획인구!T172="마을",0,IF(계획인구!T172="소규모",0,IF(계획인구!T172=급수인구!$F172,계획인구!AI172,0))))</f>
        <v>0</v>
      </c>
      <c r="X172" s="152">
        <f>IF(계획인구!U172="미급수",0,IF(계획인구!U172="마을",0,IF(계획인구!U172="소규모",0,IF(계획인구!U172=급수인구!$F172,계획인구!AJ172,0))))</f>
        <v>0</v>
      </c>
    </row>
    <row r="173" spans="1:24" ht="16.350000000000001" customHeight="1">
      <c r="A173" s="308" t="s">
        <v>171</v>
      </c>
      <c r="B173" s="312"/>
      <c r="C173" s="52" t="s">
        <v>345</v>
      </c>
      <c r="D173" s="53">
        <f>계획인구!J173</f>
        <v>10</v>
      </c>
      <c r="E173" s="53">
        <f>계획인구!K173</f>
        <v>23</v>
      </c>
      <c r="F173" s="54" t="str">
        <f>계획인구!L173</f>
        <v>지방</v>
      </c>
      <c r="G173" s="54" t="str">
        <f>계획인구!M173</f>
        <v>김천</v>
      </c>
      <c r="H173" s="54" t="str">
        <f>계획인구!N173</f>
        <v>공단</v>
      </c>
      <c r="I173" s="55">
        <f>IF(F173="마을",0,IF(F173="소규모",0,계획인구!P173))</f>
        <v>2015</v>
      </c>
      <c r="J173" s="135">
        <f t="shared" si="93"/>
        <v>23</v>
      </c>
      <c r="K173" s="135">
        <f t="shared" si="94"/>
        <v>22</v>
      </c>
      <c r="L173" s="135">
        <f t="shared" si="95"/>
        <v>22</v>
      </c>
      <c r="M173" s="135">
        <f t="shared" si="96"/>
        <v>22</v>
      </c>
      <c r="N173" s="136">
        <f t="shared" si="97"/>
        <v>22</v>
      </c>
      <c r="O173" s="152">
        <f>IF(계획인구!Q173="미급수",0,IF(계획인구!Q173="마을",0,IF(계획인구!Q173="소규모",0,IF(계획인구!Q173=급수인구!$F173,계획인구!AA173,0))))</f>
        <v>23</v>
      </c>
      <c r="P173" s="152">
        <f>IF(계획인구!R173="미급수",0,IF(계획인구!R173="마을",0,IF(계획인구!R173="소규모",0,IF(계획인구!R173=급수인구!$F173,계획인구!AB173,0))))</f>
        <v>22</v>
      </c>
      <c r="Q173" s="152">
        <f>IF(계획인구!S173="미급수",0,IF(계획인구!S173="마을",0,IF(계획인구!S173="소규모",0,IF(계획인구!S173=급수인구!$F173,계획인구!AC173,0))))</f>
        <v>22</v>
      </c>
      <c r="R173" s="152">
        <f>IF(계획인구!T173="미급수",0,IF(계획인구!T173="마을",0,IF(계획인구!T173="소규모",0,IF(계획인구!T173=급수인구!$F173,계획인구!AD173,0))))</f>
        <v>22</v>
      </c>
      <c r="S173" s="152">
        <f>IF(계획인구!U173="미급수",0,IF(계획인구!U173="마을",0,IF(계획인구!U173="소규모",0,IF(계획인구!U173=급수인구!$F173,계획인구!AE173,0))))</f>
        <v>22</v>
      </c>
      <c r="T173" s="152">
        <f>IF(계획인구!Q173="미급수",0,IF(계획인구!Q173="마을",0,IF(계획인구!Q173="소규모",0,IF(계획인구!Q173=급수인구!$F173,계획인구!AF173,0))))</f>
        <v>0</v>
      </c>
      <c r="U173" s="152">
        <f>IF(계획인구!R173="미급수",0,IF(계획인구!R173="마을",0,IF(계획인구!R173="소규모",0,IF(계획인구!R173=급수인구!$F173,계획인구!AG173,0))))</f>
        <v>0</v>
      </c>
      <c r="V173" s="152">
        <f>IF(계획인구!S173="미급수",0,IF(계획인구!S173="마을",0,IF(계획인구!S173="소규모",0,IF(계획인구!S173=급수인구!$F173,계획인구!AH173,0))))</f>
        <v>0</v>
      </c>
      <c r="W173" s="152">
        <f>IF(계획인구!T173="미급수",0,IF(계획인구!T173="마을",0,IF(계획인구!T173="소규모",0,IF(계획인구!T173=급수인구!$F173,계획인구!AI173,0))))</f>
        <v>0</v>
      </c>
      <c r="X173" s="152">
        <f>IF(계획인구!U173="미급수",0,IF(계획인구!U173="마을",0,IF(계획인구!U173="소규모",0,IF(계획인구!U173=급수인구!$F173,계획인구!AJ173,0))))</f>
        <v>0</v>
      </c>
    </row>
    <row r="174" spans="1:24" ht="16.350000000000001" customHeight="1">
      <c r="A174" s="308" t="s">
        <v>171</v>
      </c>
      <c r="B174" s="52" t="s">
        <v>196</v>
      </c>
      <c r="C174" s="52" t="s">
        <v>329</v>
      </c>
      <c r="D174" s="53">
        <f>계획인구!J174</f>
        <v>49</v>
      </c>
      <c r="E174" s="53">
        <f>계획인구!K174</f>
        <v>86</v>
      </c>
      <c r="F174" s="54" t="str">
        <f>계획인구!L174</f>
        <v>소규모</v>
      </c>
      <c r="G174" s="54" t="str">
        <f>계획인구!M174</f>
        <v>소규모</v>
      </c>
      <c r="H174" s="54" t="str">
        <f>계획인구!N174</f>
        <v>가척</v>
      </c>
      <c r="I174" s="55">
        <f>IF(F174="마을",0,IF(F174="소규모",0,계획인구!P174))</f>
        <v>0</v>
      </c>
      <c r="J174" s="135">
        <f t="shared" si="93"/>
        <v>0</v>
      </c>
      <c r="K174" s="135">
        <f t="shared" si="94"/>
        <v>0</v>
      </c>
      <c r="L174" s="135">
        <f t="shared" si="95"/>
        <v>0</v>
      </c>
      <c r="M174" s="135">
        <f t="shared" si="96"/>
        <v>0</v>
      </c>
      <c r="N174" s="136">
        <f t="shared" si="97"/>
        <v>0</v>
      </c>
      <c r="O174" s="152">
        <f>IF(계획인구!Q174="미급수",0,IF(계획인구!Q174="마을",0,IF(계획인구!Q174="소규모",0,IF(계획인구!Q174=급수인구!$F174,계획인구!AA174,0))))</f>
        <v>0</v>
      </c>
      <c r="P174" s="152">
        <f>IF(계획인구!R174="미급수",0,IF(계획인구!R174="마을",0,IF(계획인구!R174="소규모",0,IF(계획인구!R174=급수인구!$F174,계획인구!AB174,0))))</f>
        <v>0</v>
      </c>
      <c r="Q174" s="152">
        <f>IF(계획인구!S174="미급수",0,IF(계획인구!S174="마을",0,IF(계획인구!S174="소규모",0,IF(계획인구!S174=급수인구!$F174,계획인구!AC174,0))))</f>
        <v>0</v>
      </c>
      <c r="R174" s="152">
        <f>IF(계획인구!T174="미급수",0,IF(계획인구!T174="마을",0,IF(계획인구!T174="소규모",0,IF(계획인구!T174=급수인구!$F174,계획인구!AD174,0))))</f>
        <v>0</v>
      </c>
      <c r="S174" s="152">
        <f>IF(계획인구!U174="미급수",0,IF(계획인구!U174="마을",0,IF(계획인구!U174="소규모",0,IF(계획인구!U174=급수인구!$F174,계획인구!AE174,0))))</f>
        <v>0</v>
      </c>
      <c r="T174" s="152">
        <f>IF(계획인구!Q174="미급수",0,IF(계획인구!Q174="마을",0,IF(계획인구!Q174="소규모",0,IF(계획인구!Q174=급수인구!$F174,계획인구!AF174,0))))</f>
        <v>0</v>
      </c>
      <c r="U174" s="152">
        <f>IF(계획인구!R174="미급수",0,IF(계획인구!R174="마을",0,IF(계획인구!R174="소규모",0,IF(계획인구!R174=급수인구!$F174,계획인구!AG174,0))))</f>
        <v>0</v>
      </c>
      <c r="V174" s="152">
        <f>IF(계획인구!S174="미급수",0,IF(계획인구!S174="마을",0,IF(계획인구!S174="소규모",0,IF(계획인구!S174=급수인구!$F174,계획인구!AH174,0))))</f>
        <v>0</v>
      </c>
      <c r="W174" s="152">
        <f>IF(계획인구!T174="미급수",0,IF(계획인구!T174="마을",0,IF(계획인구!T174="소규모",0,IF(계획인구!T174=급수인구!$F174,계획인구!AI174,0))))</f>
        <v>0</v>
      </c>
      <c r="X174" s="152">
        <f>IF(계획인구!U174="미급수",0,IF(계획인구!U174="마을",0,IF(계획인구!U174="소규모",0,IF(계획인구!U174=급수인구!$F174,계획인구!AJ174,0))))</f>
        <v>0</v>
      </c>
    </row>
    <row r="175" spans="1:24" ht="16.350000000000001" customHeight="1">
      <c r="A175" s="308" t="s">
        <v>171</v>
      </c>
      <c r="B175" s="233" t="s">
        <v>197</v>
      </c>
      <c r="C175" s="52" t="s">
        <v>198</v>
      </c>
      <c r="D175" s="53">
        <f>계획인구!J175</f>
        <v>48</v>
      </c>
      <c r="E175" s="53">
        <f>계획인구!K175</f>
        <v>95</v>
      </c>
      <c r="F175" s="54" t="str">
        <f>계획인구!L175</f>
        <v>지방</v>
      </c>
      <c r="G175" s="54" t="str">
        <f>계획인구!M175</f>
        <v>김천</v>
      </c>
      <c r="H175" s="54" t="str">
        <f>계획인구!N175</f>
        <v>공단</v>
      </c>
      <c r="I175" s="55">
        <f>IF(F175="마을",0,IF(F175="소규모",0,계획인구!P175))</f>
        <v>2015</v>
      </c>
      <c r="J175" s="135">
        <f t="shared" si="93"/>
        <v>95</v>
      </c>
      <c r="K175" s="135">
        <f t="shared" si="94"/>
        <v>91</v>
      </c>
      <c r="L175" s="135">
        <f t="shared" si="95"/>
        <v>91</v>
      </c>
      <c r="M175" s="135">
        <f t="shared" si="96"/>
        <v>91</v>
      </c>
      <c r="N175" s="136">
        <f t="shared" si="97"/>
        <v>90</v>
      </c>
      <c r="O175" s="152">
        <f>IF(계획인구!Q175="미급수",0,IF(계획인구!Q175="마을",0,IF(계획인구!Q175="소규모",0,IF(계획인구!Q175=급수인구!$F175,계획인구!AA175,0))))</f>
        <v>95</v>
      </c>
      <c r="P175" s="152">
        <f>IF(계획인구!R175="미급수",0,IF(계획인구!R175="마을",0,IF(계획인구!R175="소규모",0,IF(계획인구!R175=급수인구!$F175,계획인구!AB175,0))))</f>
        <v>91</v>
      </c>
      <c r="Q175" s="152">
        <f>IF(계획인구!S175="미급수",0,IF(계획인구!S175="마을",0,IF(계획인구!S175="소규모",0,IF(계획인구!S175=급수인구!$F175,계획인구!AC175,0))))</f>
        <v>91</v>
      </c>
      <c r="R175" s="152">
        <f>IF(계획인구!T175="미급수",0,IF(계획인구!T175="마을",0,IF(계획인구!T175="소규모",0,IF(계획인구!T175=급수인구!$F175,계획인구!AD175,0))))</f>
        <v>91</v>
      </c>
      <c r="S175" s="152">
        <f>IF(계획인구!U175="미급수",0,IF(계획인구!U175="마을",0,IF(계획인구!U175="소규모",0,IF(계획인구!U175=급수인구!$F175,계획인구!AE175,0))))</f>
        <v>90</v>
      </c>
      <c r="T175" s="152">
        <f>IF(계획인구!Q175="미급수",0,IF(계획인구!Q175="마을",0,IF(계획인구!Q175="소규모",0,IF(계획인구!Q175=급수인구!$F175,계획인구!AF175,0))))</f>
        <v>0</v>
      </c>
      <c r="U175" s="152">
        <f>IF(계획인구!R175="미급수",0,IF(계획인구!R175="마을",0,IF(계획인구!R175="소규모",0,IF(계획인구!R175=급수인구!$F175,계획인구!AG175,0))))</f>
        <v>0</v>
      </c>
      <c r="V175" s="152">
        <f>IF(계획인구!S175="미급수",0,IF(계획인구!S175="마을",0,IF(계획인구!S175="소규모",0,IF(계획인구!S175=급수인구!$F175,계획인구!AH175,0))))</f>
        <v>0</v>
      </c>
      <c r="W175" s="152">
        <f>IF(계획인구!T175="미급수",0,IF(계획인구!T175="마을",0,IF(계획인구!T175="소규모",0,IF(계획인구!T175=급수인구!$F175,계획인구!AI175,0))))</f>
        <v>0</v>
      </c>
      <c r="X175" s="152">
        <f>IF(계획인구!U175="미급수",0,IF(계획인구!U175="마을",0,IF(계획인구!U175="소규모",0,IF(계획인구!U175=급수인구!$F175,계획인구!AJ175,0))))</f>
        <v>0</v>
      </c>
    </row>
    <row r="176" spans="1:24" ht="16.350000000000001" customHeight="1">
      <c r="A176" s="308" t="s">
        <v>171</v>
      </c>
      <c r="B176" s="312"/>
      <c r="C176" s="52" t="s">
        <v>199</v>
      </c>
      <c r="D176" s="53">
        <f>계획인구!J176</f>
        <v>26</v>
      </c>
      <c r="E176" s="53">
        <f>계획인구!K176</f>
        <v>52</v>
      </c>
      <c r="F176" s="54" t="str">
        <f>계획인구!L176</f>
        <v>지방</v>
      </c>
      <c r="G176" s="54" t="str">
        <f>계획인구!M176</f>
        <v>김천</v>
      </c>
      <c r="H176" s="54" t="str">
        <f>계획인구!N176</f>
        <v>공단</v>
      </c>
      <c r="I176" s="55">
        <f>IF(F176="마을",0,IF(F176="소규모",0,계획인구!P176))</f>
        <v>2015</v>
      </c>
      <c r="J176" s="135">
        <f t="shared" si="93"/>
        <v>52</v>
      </c>
      <c r="K176" s="135">
        <f t="shared" si="94"/>
        <v>50</v>
      </c>
      <c r="L176" s="135">
        <f t="shared" si="95"/>
        <v>50</v>
      </c>
      <c r="M176" s="135">
        <f t="shared" si="96"/>
        <v>50</v>
      </c>
      <c r="N176" s="136">
        <f t="shared" si="97"/>
        <v>49</v>
      </c>
      <c r="O176" s="152">
        <f>IF(계획인구!Q176="미급수",0,IF(계획인구!Q176="마을",0,IF(계획인구!Q176="소규모",0,IF(계획인구!Q176=급수인구!$F176,계획인구!AA176,0))))</f>
        <v>52</v>
      </c>
      <c r="P176" s="152">
        <f>IF(계획인구!R176="미급수",0,IF(계획인구!R176="마을",0,IF(계획인구!R176="소규모",0,IF(계획인구!R176=급수인구!$F176,계획인구!AB176,0))))</f>
        <v>50</v>
      </c>
      <c r="Q176" s="152">
        <f>IF(계획인구!S176="미급수",0,IF(계획인구!S176="마을",0,IF(계획인구!S176="소규모",0,IF(계획인구!S176=급수인구!$F176,계획인구!AC176,0))))</f>
        <v>50</v>
      </c>
      <c r="R176" s="152">
        <f>IF(계획인구!T176="미급수",0,IF(계획인구!T176="마을",0,IF(계획인구!T176="소규모",0,IF(계획인구!T176=급수인구!$F176,계획인구!AD176,0))))</f>
        <v>50</v>
      </c>
      <c r="S176" s="152">
        <f>IF(계획인구!U176="미급수",0,IF(계획인구!U176="마을",0,IF(계획인구!U176="소규모",0,IF(계획인구!U176=급수인구!$F176,계획인구!AE176,0))))</f>
        <v>49</v>
      </c>
      <c r="T176" s="152">
        <f>IF(계획인구!Q176="미급수",0,IF(계획인구!Q176="마을",0,IF(계획인구!Q176="소규모",0,IF(계획인구!Q176=급수인구!$F176,계획인구!AF176,0))))</f>
        <v>0</v>
      </c>
      <c r="U176" s="152">
        <f>IF(계획인구!R176="미급수",0,IF(계획인구!R176="마을",0,IF(계획인구!R176="소규모",0,IF(계획인구!R176=급수인구!$F176,계획인구!AG176,0))))</f>
        <v>0</v>
      </c>
      <c r="V176" s="152">
        <f>IF(계획인구!S176="미급수",0,IF(계획인구!S176="마을",0,IF(계획인구!S176="소규모",0,IF(계획인구!S176=급수인구!$F176,계획인구!AH176,0))))</f>
        <v>0</v>
      </c>
      <c r="W176" s="152">
        <f>IF(계획인구!T176="미급수",0,IF(계획인구!T176="마을",0,IF(계획인구!T176="소규모",0,IF(계획인구!T176=급수인구!$F176,계획인구!AI176,0))))</f>
        <v>0</v>
      </c>
      <c r="X176" s="152">
        <f>IF(계획인구!U176="미급수",0,IF(계획인구!U176="마을",0,IF(계획인구!U176="소규모",0,IF(계획인구!U176=급수인구!$F176,계획인구!AJ176,0))))</f>
        <v>0</v>
      </c>
    </row>
    <row r="177" spans="1:24" ht="16.350000000000001" customHeight="1">
      <c r="A177" s="308" t="s">
        <v>171</v>
      </c>
      <c r="B177" s="52" t="s">
        <v>200</v>
      </c>
      <c r="C177" s="52" t="s">
        <v>201</v>
      </c>
      <c r="D177" s="53">
        <f>계획인구!J177</f>
        <v>90</v>
      </c>
      <c r="E177" s="53">
        <f>계획인구!K177</f>
        <v>191</v>
      </c>
      <c r="F177" s="54" t="str">
        <f>계획인구!L177</f>
        <v>지방</v>
      </c>
      <c r="G177" s="54" t="str">
        <f>계획인구!M177</f>
        <v>김천</v>
      </c>
      <c r="H177" s="54" t="str">
        <f>계획인구!N177</f>
        <v>공단</v>
      </c>
      <c r="I177" s="55">
        <f>IF(F177="마을",0,IF(F177="소규모",0,계획인구!P177))</f>
        <v>2015</v>
      </c>
      <c r="J177" s="135">
        <f t="shared" si="93"/>
        <v>191</v>
      </c>
      <c r="K177" s="135">
        <f t="shared" si="94"/>
        <v>183</v>
      </c>
      <c r="L177" s="135">
        <f t="shared" si="95"/>
        <v>183</v>
      </c>
      <c r="M177" s="135">
        <f t="shared" si="96"/>
        <v>182</v>
      </c>
      <c r="N177" s="136">
        <f t="shared" si="97"/>
        <v>181</v>
      </c>
      <c r="O177" s="152">
        <f>IF(계획인구!Q177="미급수",0,IF(계획인구!Q177="마을",0,IF(계획인구!Q177="소규모",0,IF(계획인구!Q177=급수인구!$F177,계획인구!AA177,0))))</f>
        <v>191</v>
      </c>
      <c r="P177" s="152">
        <f>IF(계획인구!R177="미급수",0,IF(계획인구!R177="마을",0,IF(계획인구!R177="소규모",0,IF(계획인구!R177=급수인구!$F177,계획인구!AB177,0))))</f>
        <v>183</v>
      </c>
      <c r="Q177" s="152">
        <f>IF(계획인구!S177="미급수",0,IF(계획인구!S177="마을",0,IF(계획인구!S177="소규모",0,IF(계획인구!S177=급수인구!$F177,계획인구!AC177,0))))</f>
        <v>183</v>
      </c>
      <c r="R177" s="152">
        <f>IF(계획인구!T177="미급수",0,IF(계획인구!T177="마을",0,IF(계획인구!T177="소규모",0,IF(계획인구!T177=급수인구!$F177,계획인구!AD177,0))))</f>
        <v>182</v>
      </c>
      <c r="S177" s="152">
        <f>IF(계획인구!U177="미급수",0,IF(계획인구!U177="마을",0,IF(계획인구!U177="소규모",0,IF(계획인구!U177=급수인구!$F177,계획인구!AE177,0))))</f>
        <v>181</v>
      </c>
      <c r="T177" s="152">
        <f>IF(계획인구!Q177="미급수",0,IF(계획인구!Q177="마을",0,IF(계획인구!Q177="소규모",0,IF(계획인구!Q177=급수인구!$F177,계획인구!AF177,0))))</f>
        <v>0</v>
      </c>
      <c r="U177" s="152">
        <f>IF(계획인구!R177="미급수",0,IF(계획인구!R177="마을",0,IF(계획인구!R177="소규모",0,IF(계획인구!R177=급수인구!$F177,계획인구!AG177,0))))</f>
        <v>0</v>
      </c>
      <c r="V177" s="152">
        <f>IF(계획인구!S177="미급수",0,IF(계획인구!S177="마을",0,IF(계획인구!S177="소규모",0,IF(계획인구!S177=급수인구!$F177,계획인구!AH177,0))))</f>
        <v>0</v>
      </c>
      <c r="W177" s="152">
        <f>IF(계획인구!T177="미급수",0,IF(계획인구!T177="마을",0,IF(계획인구!T177="소규모",0,IF(계획인구!T177=급수인구!$F177,계획인구!AI177,0))))</f>
        <v>0</v>
      </c>
      <c r="X177" s="152">
        <f>IF(계획인구!U177="미급수",0,IF(계획인구!U177="마을",0,IF(계획인구!U177="소규모",0,IF(계획인구!U177=급수인구!$F177,계획인구!AJ177,0))))</f>
        <v>0</v>
      </c>
    </row>
    <row r="178" spans="1:24" ht="16.350000000000001" customHeight="1">
      <c r="A178" s="308" t="s">
        <v>171</v>
      </c>
      <c r="B178" s="52" t="s">
        <v>202</v>
      </c>
      <c r="C178" s="52" t="s">
        <v>330</v>
      </c>
      <c r="D178" s="53">
        <f>계획인구!J178</f>
        <v>94</v>
      </c>
      <c r="E178" s="53">
        <f>계획인구!K178</f>
        <v>191</v>
      </c>
      <c r="F178" s="54" t="str">
        <f>계획인구!L178</f>
        <v>지방</v>
      </c>
      <c r="G178" s="54" t="str">
        <f>계획인구!M178</f>
        <v>김천</v>
      </c>
      <c r="H178" s="54" t="str">
        <f>계획인구!N178</f>
        <v>공단</v>
      </c>
      <c r="I178" s="55">
        <f>IF(F178="마을",0,IF(F178="소규모",0,계획인구!P178))</f>
        <v>2015</v>
      </c>
      <c r="J178" s="135">
        <f t="shared" si="93"/>
        <v>191</v>
      </c>
      <c r="K178" s="135">
        <f t="shared" si="94"/>
        <v>183</v>
      </c>
      <c r="L178" s="135">
        <f t="shared" si="95"/>
        <v>183</v>
      </c>
      <c r="M178" s="135">
        <f t="shared" si="96"/>
        <v>182</v>
      </c>
      <c r="N178" s="136">
        <f t="shared" si="97"/>
        <v>181</v>
      </c>
      <c r="O178" s="152">
        <f>IF(계획인구!Q178="미급수",0,IF(계획인구!Q178="마을",0,IF(계획인구!Q178="소규모",0,IF(계획인구!Q178=급수인구!$F178,계획인구!AA178,0))))</f>
        <v>191</v>
      </c>
      <c r="P178" s="152">
        <f>IF(계획인구!R178="미급수",0,IF(계획인구!R178="마을",0,IF(계획인구!R178="소규모",0,IF(계획인구!R178=급수인구!$F178,계획인구!AB178,0))))</f>
        <v>183</v>
      </c>
      <c r="Q178" s="152">
        <f>IF(계획인구!S178="미급수",0,IF(계획인구!S178="마을",0,IF(계획인구!S178="소규모",0,IF(계획인구!S178=급수인구!$F178,계획인구!AC178,0))))</f>
        <v>183</v>
      </c>
      <c r="R178" s="152">
        <f>IF(계획인구!T178="미급수",0,IF(계획인구!T178="마을",0,IF(계획인구!T178="소규모",0,IF(계획인구!T178=급수인구!$F178,계획인구!AD178,0))))</f>
        <v>182</v>
      </c>
      <c r="S178" s="152">
        <f>IF(계획인구!U178="미급수",0,IF(계획인구!U178="마을",0,IF(계획인구!U178="소규모",0,IF(계획인구!U178=급수인구!$F178,계획인구!AE178,0))))</f>
        <v>181</v>
      </c>
      <c r="T178" s="152">
        <f>IF(계획인구!Q178="미급수",0,IF(계획인구!Q178="마을",0,IF(계획인구!Q178="소규모",0,IF(계획인구!Q178=급수인구!$F178,계획인구!AF178,0))))</f>
        <v>0</v>
      </c>
      <c r="U178" s="152">
        <f>IF(계획인구!R178="미급수",0,IF(계획인구!R178="마을",0,IF(계획인구!R178="소규모",0,IF(계획인구!R178=급수인구!$F178,계획인구!AG178,0))))</f>
        <v>0</v>
      </c>
      <c r="V178" s="152">
        <f>IF(계획인구!S178="미급수",0,IF(계획인구!S178="마을",0,IF(계획인구!S178="소규모",0,IF(계획인구!S178=급수인구!$F178,계획인구!AH178,0))))</f>
        <v>0</v>
      </c>
      <c r="W178" s="152">
        <f>IF(계획인구!T178="미급수",0,IF(계획인구!T178="마을",0,IF(계획인구!T178="소규모",0,IF(계획인구!T178=급수인구!$F178,계획인구!AI178,0))))</f>
        <v>0</v>
      </c>
      <c r="X178" s="152">
        <f>IF(계획인구!U178="미급수",0,IF(계획인구!U178="마을",0,IF(계획인구!U178="소규모",0,IF(계획인구!U178=급수인구!$F178,계획인구!AJ178,0))))</f>
        <v>0</v>
      </c>
    </row>
    <row r="179" spans="1:24" ht="16.350000000000001" customHeight="1">
      <c r="A179" s="308" t="s">
        <v>171</v>
      </c>
      <c r="B179" s="52" t="s">
        <v>203</v>
      </c>
      <c r="C179" s="52" t="s">
        <v>204</v>
      </c>
      <c r="D179" s="53">
        <f>계획인구!J179</f>
        <v>60</v>
      </c>
      <c r="E179" s="53">
        <f>계획인구!K179</f>
        <v>126</v>
      </c>
      <c r="F179" s="54" t="str">
        <f>계획인구!L179</f>
        <v>지방</v>
      </c>
      <c r="G179" s="54" t="str">
        <f>계획인구!M179</f>
        <v>김천</v>
      </c>
      <c r="H179" s="54" t="str">
        <f>계획인구!N179</f>
        <v>공단</v>
      </c>
      <c r="I179" s="55">
        <f>IF(F179="마을",0,IF(F179="소규모",0,계획인구!P179))</f>
        <v>2015</v>
      </c>
      <c r="J179" s="135">
        <f t="shared" si="93"/>
        <v>126</v>
      </c>
      <c r="K179" s="135">
        <f t="shared" si="94"/>
        <v>121</v>
      </c>
      <c r="L179" s="135">
        <f t="shared" si="95"/>
        <v>121</v>
      </c>
      <c r="M179" s="135">
        <f t="shared" si="96"/>
        <v>120</v>
      </c>
      <c r="N179" s="136">
        <f t="shared" si="97"/>
        <v>119</v>
      </c>
      <c r="O179" s="152">
        <f>IF(계획인구!Q179="미급수",0,IF(계획인구!Q179="마을",0,IF(계획인구!Q179="소규모",0,IF(계획인구!Q179=급수인구!$F179,계획인구!AA179,0))))</f>
        <v>126</v>
      </c>
      <c r="P179" s="152">
        <f>IF(계획인구!R179="미급수",0,IF(계획인구!R179="마을",0,IF(계획인구!R179="소규모",0,IF(계획인구!R179=급수인구!$F179,계획인구!AB179,0))))</f>
        <v>121</v>
      </c>
      <c r="Q179" s="152">
        <f>IF(계획인구!S179="미급수",0,IF(계획인구!S179="마을",0,IF(계획인구!S179="소규모",0,IF(계획인구!S179=급수인구!$F179,계획인구!AC179,0))))</f>
        <v>121</v>
      </c>
      <c r="R179" s="152">
        <f>IF(계획인구!T179="미급수",0,IF(계획인구!T179="마을",0,IF(계획인구!T179="소규모",0,IF(계획인구!T179=급수인구!$F179,계획인구!AD179,0))))</f>
        <v>120</v>
      </c>
      <c r="S179" s="152">
        <f>IF(계획인구!U179="미급수",0,IF(계획인구!U179="마을",0,IF(계획인구!U179="소규모",0,IF(계획인구!U179=급수인구!$F179,계획인구!AE179,0))))</f>
        <v>119</v>
      </c>
      <c r="T179" s="152">
        <f>IF(계획인구!Q179="미급수",0,IF(계획인구!Q179="마을",0,IF(계획인구!Q179="소규모",0,IF(계획인구!Q179=급수인구!$F179,계획인구!AF179,0))))</f>
        <v>0</v>
      </c>
      <c r="U179" s="152">
        <f>IF(계획인구!R179="미급수",0,IF(계획인구!R179="마을",0,IF(계획인구!R179="소규모",0,IF(계획인구!R179=급수인구!$F179,계획인구!AG179,0))))</f>
        <v>0</v>
      </c>
      <c r="V179" s="152">
        <f>IF(계획인구!S179="미급수",0,IF(계획인구!S179="마을",0,IF(계획인구!S179="소규모",0,IF(계획인구!S179=급수인구!$F179,계획인구!AH179,0))))</f>
        <v>0</v>
      </c>
      <c r="W179" s="152">
        <f>IF(계획인구!T179="미급수",0,IF(계획인구!T179="마을",0,IF(계획인구!T179="소규모",0,IF(계획인구!T179=급수인구!$F179,계획인구!AI179,0))))</f>
        <v>0</v>
      </c>
      <c r="X179" s="152">
        <f>IF(계획인구!U179="미급수",0,IF(계획인구!U179="마을",0,IF(계획인구!U179="소규모",0,IF(계획인구!U179=급수인구!$F179,계획인구!AJ179,0))))</f>
        <v>0</v>
      </c>
    </row>
    <row r="180" spans="1:24" ht="16.350000000000001" customHeight="1">
      <c r="A180" s="308" t="s">
        <v>171</v>
      </c>
      <c r="B180" s="52" t="s">
        <v>205</v>
      </c>
      <c r="C180" s="52" t="s">
        <v>206</v>
      </c>
      <c r="D180" s="53">
        <f>계획인구!J180</f>
        <v>57</v>
      </c>
      <c r="E180" s="53">
        <f>계획인구!K180</f>
        <v>127</v>
      </c>
      <c r="F180" s="54" t="str">
        <f>계획인구!L180</f>
        <v>지방</v>
      </c>
      <c r="G180" s="54" t="str">
        <f>계획인구!M180</f>
        <v>김천</v>
      </c>
      <c r="H180" s="54" t="str">
        <f>계획인구!N180</f>
        <v>공단</v>
      </c>
      <c r="I180" s="55">
        <f>IF(F180="마을",0,IF(F180="소규모",0,계획인구!P180))</f>
        <v>2015</v>
      </c>
      <c r="J180" s="135">
        <f t="shared" si="93"/>
        <v>127</v>
      </c>
      <c r="K180" s="135">
        <f t="shared" si="94"/>
        <v>122</v>
      </c>
      <c r="L180" s="135">
        <f t="shared" si="95"/>
        <v>121</v>
      </c>
      <c r="M180" s="135">
        <f t="shared" si="96"/>
        <v>121</v>
      </c>
      <c r="N180" s="136">
        <f t="shared" si="97"/>
        <v>120</v>
      </c>
      <c r="O180" s="152">
        <f>IF(계획인구!Q180="미급수",0,IF(계획인구!Q180="마을",0,IF(계획인구!Q180="소규모",0,IF(계획인구!Q180=급수인구!$F180,계획인구!AA180,0))))</f>
        <v>127</v>
      </c>
      <c r="P180" s="152">
        <f>IF(계획인구!R180="미급수",0,IF(계획인구!R180="마을",0,IF(계획인구!R180="소규모",0,IF(계획인구!R180=급수인구!$F180,계획인구!AB180,0))))</f>
        <v>122</v>
      </c>
      <c r="Q180" s="152">
        <f>IF(계획인구!S180="미급수",0,IF(계획인구!S180="마을",0,IF(계획인구!S180="소규모",0,IF(계획인구!S180=급수인구!$F180,계획인구!AC180,0))))</f>
        <v>121</v>
      </c>
      <c r="R180" s="152">
        <f>IF(계획인구!T180="미급수",0,IF(계획인구!T180="마을",0,IF(계획인구!T180="소규모",0,IF(계획인구!T180=급수인구!$F180,계획인구!AD180,0))))</f>
        <v>121</v>
      </c>
      <c r="S180" s="152">
        <f>IF(계획인구!U180="미급수",0,IF(계획인구!U180="마을",0,IF(계획인구!U180="소규모",0,IF(계획인구!U180=급수인구!$F180,계획인구!AE180,0))))</f>
        <v>120</v>
      </c>
      <c r="T180" s="152">
        <f>IF(계획인구!Q180="미급수",0,IF(계획인구!Q180="마을",0,IF(계획인구!Q180="소규모",0,IF(계획인구!Q180=급수인구!$F180,계획인구!AF180,0))))</f>
        <v>0</v>
      </c>
      <c r="U180" s="152">
        <f>IF(계획인구!R180="미급수",0,IF(계획인구!R180="마을",0,IF(계획인구!R180="소규모",0,IF(계획인구!R180=급수인구!$F180,계획인구!AG180,0))))</f>
        <v>0</v>
      </c>
      <c r="V180" s="152">
        <f>IF(계획인구!S180="미급수",0,IF(계획인구!S180="마을",0,IF(계획인구!S180="소규모",0,IF(계획인구!S180=급수인구!$F180,계획인구!AH180,0))))</f>
        <v>0</v>
      </c>
      <c r="W180" s="152">
        <f>IF(계획인구!T180="미급수",0,IF(계획인구!T180="마을",0,IF(계획인구!T180="소규모",0,IF(계획인구!T180=급수인구!$F180,계획인구!AI180,0))))</f>
        <v>0</v>
      </c>
      <c r="X180" s="152">
        <f>IF(계획인구!U180="미급수",0,IF(계획인구!U180="마을",0,IF(계획인구!U180="소규모",0,IF(계획인구!U180=급수인구!$F180,계획인구!AJ180,0))))</f>
        <v>0</v>
      </c>
    </row>
    <row r="181" spans="1:24" ht="16.350000000000001" customHeight="1">
      <c r="A181" s="308" t="s">
        <v>171</v>
      </c>
      <c r="B181" s="52" t="s">
        <v>207</v>
      </c>
      <c r="C181" s="52" t="s">
        <v>208</v>
      </c>
      <c r="D181" s="53">
        <f>계획인구!J181</f>
        <v>104</v>
      </c>
      <c r="E181" s="53">
        <f>계획인구!K181</f>
        <v>194</v>
      </c>
      <c r="F181" s="54" t="str">
        <f>계획인구!L181</f>
        <v>지방</v>
      </c>
      <c r="G181" s="54" t="str">
        <f>계획인구!M181</f>
        <v>김천</v>
      </c>
      <c r="H181" s="54" t="str">
        <f>계획인구!N181</f>
        <v>공단</v>
      </c>
      <c r="I181" s="55">
        <f>IF(F181="마을",0,IF(F181="소규모",0,계획인구!P181))</f>
        <v>2015</v>
      </c>
      <c r="J181" s="135">
        <f t="shared" si="93"/>
        <v>194</v>
      </c>
      <c r="K181" s="135">
        <f t="shared" si="94"/>
        <v>186</v>
      </c>
      <c r="L181" s="135">
        <f t="shared" si="95"/>
        <v>186</v>
      </c>
      <c r="M181" s="135">
        <f t="shared" si="96"/>
        <v>185</v>
      </c>
      <c r="N181" s="136">
        <f t="shared" si="97"/>
        <v>183</v>
      </c>
      <c r="O181" s="152">
        <f>IF(계획인구!Q181="미급수",0,IF(계획인구!Q181="마을",0,IF(계획인구!Q181="소규모",0,IF(계획인구!Q181=급수인구!$F181,계획인구!AA181,0))))</f>
        <v>194</v>
      </c>
      <c r="P181" s="152">
        <f>IF(계획인구!R181="미급수",0,IF(계획인구!R181="마을",0,IF(계획인구!R181="소규모",0,IF(계획인구!R181=급수인구!$F181,계획인구!AB181,0))))</f>
        <v>186</v>
      </c>
      <c r="Q181" s="152">
        <f>IF(계획인구!S181="미급수",0,IF(계획인구!S181="마을",0,IF(계획인구!S181="소규모",0,IF(계획인구!S181=급수인구!$F181,계획인구!AC181,0))))</f>
        <v>186</v>
      </c>
      <c r="R181" s="152">
        <f>IF(계획인구!T181="미급수",0,IF(계획인구!T181="마을",0,IF(계획인구!T181="소규모",0,IF(계획인구!T181=급수인구!$F181,계획인구!AD181,0))))</f>
        <v>185</v>
      </c>
      <c r="S181" s="152">
        <f>IF(계획인구!U181="미급수",0,IF(계획인구!U181="마을",0,IF(계획인구!U181="소규모",0,IF(계획인구!U181=급수인구!$F181,계획인구!AE181,0))))</f>
        <v>183</v>
      </c>
      <c r="T181" s="152">
        <f>IF(계획인구!Q181="미급수",0,IF(계획인구!Q181="마을",0,IF(계획인구!Q181="소규모",0,IF(계획인구!Q181=급수인구!$F181,계획인구!AF181,0))))</f>
        <v>0</v>
      </c>
      <c r="U181" s="152">
        <f>IF(계획인구!R181="미급수",0,IF(계획인구!R181="마을",0,IF(계획인구!R181="소규모",0,IF(계획인구!R181=급수인구!$F181,계획인구!AG181,0))))</f>
        <v>0</v>
      </c>
      <c r="V181" s="152">
        <f>IF(계획인구!S181="미급수",0,IF(계획인구!S181="마을",0,IF(계획인구!S181="소규모",0,IF(계획인구!S181=급수인구!$F181,계획인구!AH181,0))))</f>
        <v>0</v>
      </c>
      <c r="W181" s="152">
        <f>IF(계획인구!T181="미급수",0,IF(계획인구!T181="마을",0,IF(계획인구!T181="소규모",0,IF(계획인구!T181=급수인구!$F181,계획인구!AI181,0))))</f>
        <v>0</v>
      </c>
      <c r="X181" s="152">
        <f>IF(계획인구!U181="미급수",0,IF(계획인구!U181="마을",0,IF(계획인구!U181="소규모",0,IF(계획인구!U181=급수인구!$F181,계획인구!AJ181,0))))</f>
        <v>0</v>
      </c>
    </row>
    <row r="182" spans="1:24" ht="16.350000000000001" customHeight="1">
      <c r="A182" s="308" t="s">
        <v>171</v>
      </c>
      <c r="B182" s="233" t="s">
        <v>209</v>
      </c>
      <c r="C182" s="52" t="s">
        <v>210</v>
      </c>
      <c r="D182" s="53">
        <f>계획인구!J182</f>
        <v>27</v>
      </c>
      <c r="E182" s="53">
        <f>계획인구!K182</f>
        <v>56</v>
      </c>
      <c r="F182" s="54" t="str">
        <f>계획인구!L182</f>
        <v>지방</v>
      </c>
      <c r="G182" s="54" t="str">
        <f>계획인구!M182</f>
        <v>김천</v>
      </c>
      <c r="H182" s="54" t="str">
        <f>계획인구!N182</f>
        <v>공단</v>
      </c>
      <c r="I182" s="55">
        <f>IF(F182="마을",0,IF(F182="소규모",0,계획인구!P182))</f>
        <v>2015</v>
      </c>
      <c r="J182" s="135">
        <f t="shared" si="93"/>
        <v>56</v>
      </c>
      <c r="K182" s="135">
        <f t="shared" si="94"/>
        <v>54</v>
      </c>
      <c r="L182" s="135">
        <f t="shared" si="95"/>
        <v>54</v>
      </c>
      <c r="M182" s="135">
        <f t="shared" si="96"/>
        <v>53</v>
      </c>
      <c r="N182" s="136">
        <f t="shared" si="97"/>
        <v>53</v>
      </c>
      <c r="O182" s="152">
        <f>IF(계획인구!Q182="미급수",0,IF(계획인구!Q182="마을",0,IF(계획인구!Q182="소규모",0,IF(계획인구!Q182=급수인구!$F182,계획인구!AA182,0))))</f>
        <v>56</v>
      </c>
      <c r="P182" s="152">
        <f>IF(계획인구!R182="미급수",0,IF(계획인구!R182="마을",0,IF(계획인구!R182="소규모",0,IF(계획인구!R182=급수인구!$F182,계획인구!AB182,0))))</f>
        <v>54</v>
      </c>
      <c r="Q182" s="152">
        <f>IF(계획인구!S182="미급수",0,IF(계획인구!S182="마을",0,IF(계획인구!S182="소규모",0,IF(계획인구!S182=급수인구!$F182,계획인구!AC182,0))))</f>
        <v>54</v>
      </c>
      <c r="R182" s="152">
        <f>IF(계획인구!T182="미급수",0,IF(계획인구!T182="마을",0,IF(계획인구!T182="소규모",0,IF(계획인구!T182=급수인구!$F182,계획인구!AD182,0))))</f>
        <v>53</v>
      </c>
      <c r="S182" s="152">
        <f>IF(계획인구!U182="미급수",0,IF(계획인구!U182="마을",0,IF(계획인구!U182="소규모",0,IF(계획인구!U182=급수인구!$F182,계획인구!AE182,0))))</f>
        <v>53</v>
      </c>
      <c r="T182" s="152">
        <f>IF(계획인구!Q182="미급수",0,IF(계획인구!Q182="마을",0,IF(계획인구!Q182="소규모",0,IF(계획인구!Q182=급수인구!$F182,계획인구!AF182,0))))</f>
        <v>0</v>
      </c>
      <c r="U182" s="152">
        <f>IF(계획인구!R182="미급수",0,IF(계획인구!R182="마을",0,IF(계획인구!R182="소규모",0,IF(계획인구!R182=급수인구!$F182,계획인구!AG182,0))))</f>
        <v>0</v>
      </c>
      <c r="V182" s="152">
        <f>IF(계획인구!S182="미급수",0,IF(계획인구!S182="마을",0,IF(계획인구!S182="소규모",0,IF(계획인구!S182=급수인구!$F182,계획인구!AH182,0))))</f>
        <v>0</v>
      </c>
      <c r="W182" s="152">
        <f>IF(계획인구!T182="미급수",0,IF(계획인구!T182="마을",0,IF(계획인구!T182="소규모",0,IF(계획인구!T182=급수인구!$F182,계획인구!AI182,0))))</f>
        <v>0</v>
      </c>
      <c r="X182" s="152">
        <f>IF(계획인구!U182="미급수",0,IF(계획인구!U182="마을",0,IF(계획인구!U182="소규모",0,IF(계획인구!U182=급수인구!$F182,계획인구!AJ182,0))))</f>
        <v>0</v>
      </c>
    </row>
    <row r="183" spans="1:24" ht="16.350000000000001" customHeight="1">
      <c r="A183" s="308" t="s">
        <v>171</v>
      </c>
      <c r="B183" s="330"/>
      <c r="C183" s="52" t="s">
        <v>211</v>
      </c>
      <c r="D183" s="53">
        <f>계획인구!J183</f>
        <v>54</v>
      </c>
      <c r="E183" s="53">
        <f>계획인구!K183</f>
        <v>114</v>
      </c>
      <c r="F183" s="54" t="str">
        <f>계획인구!L183</f>
        <v>지방</v>
      </c>
      <c r="G183" s="54" t="str">
        <f>계획인구!M183</f>
        <v>김천</v>
      </c>
      <c r="H183" s="54" t="str">
        <f>계획인구!N183</f>
        <v>공단</v>
      </c>
      <c r="I183" s="55">
        <f>IF(F183="마을",0,IF(F183="소규모",0,계획인구!P183))</f>
        <v>2015</v>
      </c>
      <c r="J183" s="135">
        <f t="shared" si="93"/>
        <v>114</v>
      </c>
      <c r="K183" s="135">
        <f t="shared" si="94"/>
        <v>109</v>
      </c>
      <c r="L183" s="135">
        <f t="shared" si="95"/>
        <v>109</v>
      </c>
      <c r="M183" s="135">
        <f t="shared" si="96"/>
        <v>109</v>
      </c>
      <c r="N183" s="136">
        <f t="shared" si="97"/>
        <v>108</v>
      </c>
      <c r="O183" s="152">
        <f>IF(계획인구!Q183="미급수",0,IF(계획인구!Q183="마을",0,IF(계획인구!Q183="소규모",0,IF(계획인구!Q183=급수인구!$F183,계획인구!AA183,0))))</f>
        <v>114</v>
      </c>
      <c r="P183" s="152">
        <f>IF(계획인구!R183="미급수",0,IF(계획인구!R183="마을",0,IF(계획인구!R183="소규모",0,IF(계획인구!R183=급수인구!$F183,계획인구!AB183,0))))</f>
        <v>109</v>
      </c>
      <c r="Q183" s="152">
        <f>IF(계획인구!S183="미급수",0,IF(계획인구!S183="마을",0,IF(계획인구!S183="소규모",0,IF(계획인구!S183=급수인구!$F183,계획인구!AC183,0))))</f>
        <v>109</v>
      </c>
      <c r="R183" s="152">
        <f>IF(계획인구!T183="미급수",0,IF(계획인구!T183="마을",0,IF(계획인구!T183="소규모",0,IF(계획인구!T183=급수인구!$F183,계획인구!AD183,0))))</f>
        <v>109</v>
      </c>
      <c r="S183" s="152">
        <f>IF(계획인구!U183="미급수",0,IF(계획인구!U183="마을",0,IF(계획인구!U183="소규모",0,IF(계획인구!U183=급수인구!$F183,계획인구!AE183,0))))</f>
        <v>108</v>
      </c>
      <c r="T183" s="152">
        <f>IF(계획인구!Q183="미급수",0,IF(계획인구!Q183="마을",0,IF(계획인구!Q183="소규모",0,IF(계획인구!Q183=급수인구!$F183,계획인구!AF183,0))))</f>
        <v>0</v>
      </c>
      <c r="U183" s="152">
        <f>IF(계획인구!R183="미급수",0,IF(계획인구!R183="마을",0,IF(계획인구!R183="소규모",0,IF(계획인구!R183=급수인구!$F183,계획인구!AG183,0))))</f>
        <v>0</v>
      </c>
      <c r="V183" s="152">
        <f>IF(계획인구!S183="미급수",0,IF(계획인구!S183="마을",0,IF(계획인구!S183="소규모",0,IF(계획인구!S183=급수인구!$F183,계획인구!AH183,0))))</f>
        <v>0</v>
      </c>
      <c r="W183" s="152">
        <f>IF(계획인구!T183="미급수",0,IF(계획인구!T183="마을",0,IF(계획인구!T183="소규모",0,IF(계획인구!T183=급수인구!$F183,계획인구!AI183,0))))</f>
        <v>0</v>
      </c>
      <c r="X183" s="152">
        <f>IF(계획인구!U183="미급수",0,IF(계획인구!U183="마을",0,IF(계획인구!U183="소규모",0,IF(계획인구!U183=급수인구!$F183,계획인구!AJ183,0))))</f>
        <v>0</v>
      </c>
    </row>
    <row r="184" spans="1:24" ht="16.350000000000001" customHeight="1">
      <c r="A184" s="308" t="s">
        <v>171</v>
      </c>
      <c r="B184" s="312"/>
      <c r="C184" s="52" t="s">
        <v>212</v>
      </c>
      <c r="D184" s="53">
        <f>계획인구!J184</f>
        <v>27</v>
      </c>
      <c r="E184" s="53">
        <f>계획인구!K184</f>
        <v>54</v>
      </c>
      <c r="F184" s="54" t="str">
        <f>계획인구!L184</f>
        <v>지방</v>
      </c>
      <c r="G184" s="54" t="str">
        <f>계획인구!M184</f>
        <v>김천</v>
      </c>
      <c r="H184" s="54" t="str">
        <f>계획인구!N184</f>
        <v>공단</v>
      </c>
      <c r="I184" s="55">
        <f>IF(F184="마을",0,IF(F184="소규모",0,계획인구!P184))</f>
        <v>2015</v>
      </c>
      <c r="J184" s="135">
        <f t="shared" si="93"/>
        <v>54</v>
      </c>
      <c r="K184" s="135">
        <f t="shared" si="94"/>
        <v>52</v>
      </c>
      <c r="L184" s="135">
        <f t="shared" si="95"/>
        <v>52</v>
      </c>
      <c r="M184" s="135">
        <f t="shared" si="96"/>
        <v>51</v>
      </c>
      <c r="N184" s="136">
        <f t="shared" si="97"/>
        <v>51</v>
      </c>
      <c r="O184" s="152">
        <f>IF(계획인구!Q184="미급수",0,IF(계획인구!Q184="마을",0,IF(계획인구!Q184="소규모",0,IF(계획인구!Q184=급수인구!$F184,계획인구!AA184,0))))</f>
        <v>54</v>
      </c>
      <c r="P184" s="152">
        <f>IF(계획인구!R184="미급수",0,IF(계획인구!R184="마을",0,IF(계획인구!R184="소규모",0,IF(계획인구!R184=급수인구!$F184,계획인구!AB184,0))))</f>
        <v>52</v>
      </c>
      <c r="Q184" s="152">
        <f>IF(계획인구!S184="미급수",0,IF(계획인구!S184="마을",0,IF(계획인구!S184="소규모",0,IF(계획인구!S184=급수인구!$F184,계획인구!AC184,0))))</f>
        <v>52</v>
      </c>
      <c r="R184" s="152">
        <f>IF(계획인구!T184="미급수",0,IF(계획인구!T184="마을",0,IF(계획인구!T184="소규모",0,IF(계획인구!T184=급수인구!$F184,계획인구!AD184,0))))</f>
        <v>51</v>
      </c>
      <c r="S184" s="152">
        <f>IF(계획인구!U184="미급수",0,IF(계획인구!U184="마을",0,IF(계획인구!U184="소규모",0,IF(계획인구!U184=급수인구!$F184,계획인구!AE184,0))))</f>
        <v>51</v>
      </c>
      <c r="T184" s="152">
        <f>IF(계획인구!Q184="미급수",0,IF(계획인구!Q184="마을",0,IF(계획인구!Q184="소규모",0,IF(계획인구!Q184=급수인구!$F184,계획인구!AF184,0))))</f>
        <v>0</v>
      </c>
      <c r="U184" s="152">
        <f>IF(계획인구!R184="미급수",0,IF(계획인구!R184="마을",0,IF(계획인구!R184="소규모",0,IF(계획인구!R184=급수인구!$F184,계획인구!AG184,0))))</f>
        <v>0</v>
      </c>
      <c r="V184" s="152">
        <f>IF(계획인구!S184="미급수",0,IF(계획인구!S184="마을",0,IF(계획인구!S184="소규모",0,IF(계획인구!S184=급수인구!$F184,계획인구!AH184,0))))</f>
        <v>0</v>
      </c>
      <c r="W184" s="152">
        <f>IF(계획인구!T184="미급수",0,IF(계획인구!T184="마을",0,IF(계획인구!T184="소규모",0,IF(계획인구!T184=급수인구!$F184,계획인구!AI184,0))))</f>
        <v>0</v>
      </c>
      <c r="X184" s="152">
        <f>IF(계획인구!U184="미급수",0,IF(계획인구!U184="마을",0,IF(계획인구!U184="소규모",0,IF(계획인구!U184=급수인구!$F184,계획인구!AJ184,0))))</f>
        <v>0</v>
      </c>
    </row>
    <row r="185" spans="1:24" ht="16.350000000000001" customHeight="1">
      <c r="A185" s="308" t="s">
        <v>171</v>
      </c>
      <c r="B185" s="52" t="s">
        <v>213</v>
      </c>
      <c r="C185" s="52" t="s">
        <v>331</v>
      </c>
      <c r="D185" s="53">
        <f>계획인구!J185</f>
        <v>51</v>
      </c>
      <c r="E185" s="53">
        <f>계획인구!K185</f>
        <v>106</v>
      </c>
      <c r="F185" s="54" t="str">
        <f>계획인구!L185</f>
        <v>지방</v>
      </c>
      <c r="G185" s="54" t="str">
        <f>계획인구!M185</f>
        <v>김천</v>
      </c>
      <c r="H185" s="54" t="str">
        <f>계획인구!N185</f>
        <v>공단</v>
      </c>
      <c r="I185" s="55">
        <f>IF(F185="마을",0,IF(F185="소규모",0,계획인구!P185))</f>
        <v>2015</v>
      </c>
      <c r="J185" s="135">
        <f t="shared" si="93"/>
        <v>106</v>
      </c>
      <c r="K185" s="135">
        <f t="shared" si="94"/>
        <v>102</v>
      </c>
      <c r="L185" s="135">
        <f t="shared" si="95"/>
        <v>101</v>
      </c>
      <c r="M185" s="135">
        <f t="shared" si="96"/>
        <v>101</v>
      </c>
      <c r="N185" s="136">
        <f t="shared" si="97"/>
        <v>100</v>
      </c>
      <c r="O185" s="152">
        <f>IF(계획인구!Q185="미급수",0,IF(계획인구!Q185="마을",0,IF(계획인구!Q185="소규모",0,IF(계획인구!Q185=급수인구!$F185,계획인구!AA185,0))))</f>
        <v>106</v>
      </c>
      <c r="P185" s="152">
        <f>IF(계획인구!R185="미급수",0,IF(계획인구!R185="마을",0,IF(계획인구!R185="소규모",0,IF(계획인구!R185=급수인구!$F185,계획인구!AB185,0))))</f>
        <v>102</v>
      </c>
      <c r="Q185" s="152">
        <f>IF(계획인구!S185="미급수",0,IF(계획인구!S185="마을",0,IF(계획인구!S185="소규모",0,IF(계획인구!S185=급수인구!$F185,계획인구!AC185,0))))</f>
        <v>101</v>
      </c>
      <c r="R185" s="152">
        <f>IF(계획인구!T185="미급수",0,IF(계획인구!T185="마을",0,IF(계획인구!T185="소규모",0,IF(계획인구!T185=급수인구!$F185,계획인구!AD185,0))))</f>
        <v>101</v>
      </c>
      <c r="S185" s="152">
        <f>IF(계획인구!U185="미급수",0,IF(계획인구!U185="마을",0,IF(계획인구!U185="소규모",0,IF(계획인구!U185=급수인구!$F185,계획인구!AE185,0))))</f>
        <v>100</v>
      </c>
      <c r="T185" s="152">
        <f>IF(계획인구!Q185="미급수",0,IF(계획인구!Q185="마을",0,IF(계획인구!Q185="소규모",0,IF(계획인구!Q185=급수인구!$F185,계획인구!AF185,0))))</f>
        <v>0</v>
      </c>
      <c r="U185" s="152">
        <f>IF(계획인구!R185="미급수",0,IF(계획인구!R185="마을",0,IF(계획인구!R185="소규모",0,IF(계획인구!R185=급수인구!$F185,계획인구!AG185,0))))</f>
        <v>0</v>
      </c>
      <c r="V185" s="152">
        <f>IF(계획인구!S185="미급수",0,IF(계획인구!S185="마을",0,IF(계획인구!S185="소규모",0,IF(계획인구!S185=급수인구!$F185,계획인구!AH185,0))))</f>
        <v>0</v>
      </c>
      <c r="W185" s="152">
        <f>IF(계획인구!T185="미급수",0,IF(계획인구!T185="마을",0,IF(계획인구!T185="소규모",0,IF(계획인구!T185=급수인구!$F185,계획인구!AI185,0))))</f>
        <v>0</v>
      </c>
      <c r="X185" s="152">
        <f>IF(계획인구!U185="미급수",0,IF(계획인구!U185="마을",0,IF(계획인구!U185="소규모",0,IF(계획인구!U185=급수인구!$F185,계획인구!AJ185,0))))</f>
        <v>0</v>
      </c>
    </row>
    <row r="186" spans="1:24" ht="16.350000000000001" customHeight="1">
      <c r="A186" s="309" t="s">
        <v>171</v>
      </c>
      <c r="B186" s="233" t="s">
        <v>214</v>
      </c>
      <c r="C186" s="233" t="s">
        <v>678</v>
      </c>
      <c r="D186" s="234">
        <f>계획인구!J186</f>
        <v>41</v>
      </c>
      <c r="E186" s="234">
        <f>계획인구!K186</f>
        <v>99</v>
      </c>
      <c r="F186" s="235" t="str">
        <f>계획인구!L186</f>
        <v>지방</v>
      </c>
      <c r="G186" s="235" t="str">
        <f>계획인구!M186</f>
        <v>김천</v>
      </c>
      <c r="H186" s="235" t="str">
        <f>계획인구!N186</f>
        <v>공단</v>
      </c>
      <c r="I186" s="237">
        <f>IF(F186="마을",0,IF(F186="소규모",0,계획인구!P186))</f>
        <v>2015</v>
      </c>
      <c r="J186" s="239">
        <f t="shared" si="93"/>
        <v>99</v>
      </c>
      <c r="K186" s="239">
        <f t="shared" si="94"/>
        <v>97</v>
      </c>
      <c r="L186" s="239">
        <f t="shared" si="95"/>
        <v>93</v>
      </c>
      <c r="M186" s="239">
        <f t="shared" si="96"/>
        <v>93</v>
      </c>
      <c r="N186" s="240">
        <f t="shared" si="97"/>
        <v>93</v>
      </c>
      <c r="O186" s="152">
        <f>IF(계획인구!Q186="미급수",0,IF(계획인구!Q186="마을",0,IF(계획인구!Q186="소규모",0,IF(계획인구!Q186=급수인구!$F186,계획인구!AA186,0))))</f>
        <v>99</v>
      </c>
      <c r="P186" s="152">
        <f>IF(계획인구!R186="미급수",0,IF(계획인구!R186="마을",0,IF(계획인구!R186="소규모",0,IF(계획인구!R186=급수인구!$F186,계획인구!AB186,0))))</f>
        <v>97</v>
      </c>
      <c r="Q186" s="152">
        <f>IF(계획인구!S186="미급수",0,IF(계획인구!S186="마을",0,IF(계획인구!S186="소규모",0,IF(계획인구!S186=급수인구!$F186,계획인구!AC186,0))))</f>
        <v>93</v>
      </c>
      <c r="R186" s="152">
        <f>IF(계획인구!T186="미급수",0,IF(계획인구!T186="마을",0,IF(계획인구!T186="소규모",0,IF(계획인구!T186=급수인구!$F186,계획인구!AD186,0))))</f>
        <v>93</v>
      </c>
      <c r="S186" s="152">
        <f>IF(계획인구!U186="미급수",0,IF(계획인구!U186="마을",0,IF(계획인구!U186="소규모",0,IF(계획인구!U186=급수인구!$F186,계획인구!AE186,0))))</f>
        <v>93</v>
      </c>
      <c r="T186" s="152">
        <f>IF(계획인구!Q186="미급수",0,IF(계획인구!Q186="마을",0,IF(계획인구!Q186="소규모",0,IF(계획인구!Q186=급수인구!$F186,계획인구!AF186,0))))</f>
        <v>0</v>
      </c>
      <c r="U186" s="152">
        <f>IF(계획인구!R186="미급수",0,IF(계획인구!R186="마을",0,IF(계획인구!R186="소규모",0,IF(계획인구!R186=급수인구!$F186,계획인구!AG186,0))))</f>
        <v>0</v>
      </c>
      <c r="V186" s="152">
        <f>IF(계획인구!S186="미급수",0,IF(계획인구!S186="마을",0,IF(계획인구!S186="소규모",0,IF(계획인구!S186=급수인구!$F186,계획인구!AH186,0))))</f>
        <v>0</v>
      </c>
      <c r="W186" s="152">
        <f>IF(계획인구!T186="미급수",0,IF(계획인구!T186="마을",0,IF(계획인구!T186="소규모",0,IF(계획인구!T186=급수인구!$F186,계획인구!AI186,0))))</f>
        <v>0</v>
      </c>
      <c r="X186" s="152">
        <f>IF(계획인구!U186="미급수",0,IF(계획인구!U186="마을",0,IF(계획인구!U186="소규모",0,IF(계획인구!U186=급수인구!$F186,계획인구!AJ186,0))))</f>
        <v>0</v>
      </c>
    </row>
    <row r="187" spans="1:24" ht="16.350000000000001" customHeight="1">
      <c r="A187" s="305" t="s">
        <v>215</v>
      </c>
      <c r="B187" s="243" t="s">
        <v>3</v>
      </c>
      <c r="C187" s="244"/>
      <c r="D187" s="218">
        <f>계획인구!J187</f>
        <v>2259</v>
      </c>
      <c r="E187" s="218">
        <f>계획인구!K187</f>
        <v>4921</v>
      </c>
      <c r="F187" s="218">
        <f>계획인구!L187</f>
        <v>0</v>
      </c>
      <c r="G187" s="218">
        <f>계획인구!M187</f>
        <v>0</v>
      </c>
      <c r="H187" s="218">
        <f>계획인구!N187</f>
        <v>0</v>
      </c>
      <c r="I187" s="218">
        <f>계획인구!P187</f>
        <v>0</v>
      </c>
      <c r="J187" s="218">
        <f>O187+T187</f>
        <v>2483</v>
      </c>
      <c r="K187" s="218">
        <f>P187+U187</f>
        <v>3551</v>
      </c>
      <c r="L187" s="218">
        <f>Q187+V187</f>
        <v>3836</v>
      </c>
      <c r="M187" s="218">
        <f>R187+W187</f>
        <v>3821</v>
      </c>
      <c r="N187" s="251">
        <f>S187+X187</f>
        <v>3791</v>
      </c>
      <c r="O187" s="152">
        <f>SUM(O188:O222)</f>
        <v>2483</v>
      </c>
      <c r="P187" s="135">
        <f t="shared" ref="P187:X187" si="98">SUM(P188:P222)</f>
        <v>3551</v>
      </c>
      <c r="Q187" s="135">
        <f t="shared" si="98"/>
        <v>3836</v>
      </c>
      <c r="R187" s="135">
        <f t="shared" si="98"/>
        <v>3821</v>
      </c>
      <c r="S187" s="135">
        <f t="shared" si="98"/>
        <v>3791</v>
      </c>
      <c r="T187" s="135">
        <f t="shared" si="98"/>
        <v>0</v>
      </c>
      <c r="U187" s="135">
        <f t="shared" si="98"/>
        <v>0</v>
      </c>
      <c r="V187" s="135">
        <f t="shared" si="98"/>
        <v>0</v>
      </c>
      <c r="W187" s="135">
        <f t="shared" si="98"/>
        <v>0</v>
      </c>
      <c r="X187" s="135">
        <f t="shared" si="98"/>
        <v>0</v>
      </c>
    </row>
    <row r="188" spans="1:24" ht="16.350000000000001" customHeight="1">
      <c r="A188" s="308" t="s">
        <v>951</v>
      </c>
      <c r="B188" s="52" t="s">
        <v>696</v>
      </c>
      <c r="C188" s="52" t="s">
        <v>216</v>
      </c>
      <c r="D188" s="53">
        <f>계획인구!J188</f>
        <v>170</v>
      </c>
      <c r="E188" s="53">
        <f>계획인구!K188</f>
        <v>398</v>
      </c>
      <c r="F188" s="54" t="str">
        <f>계획인구!L188</f>
        <v>지방</v>
      </c>
      <c r="G188" s="54" t="str">
        <f>계획인구!M188</f>
        <v>김천</v>
      </c>
      <c r="H188" s="54" t="str">
        <f>계획인구!N188</f>
        <v>공단</v>
      </c>
      <c r="I188" s="55">
        <f>IF(F188="마을",0,IF(F188="소규모",0,계획인구!P188))</f>
        <v>2015</v>
      </c>
      <c r="J188" s="135">
        <f t="shared" ref="J188:J222" si="99">O188+T188</f>
        <v>398</v>
      </c>
      <c r="K188" s="135">
        <f t="shared" ref="K188:K222" si="100">P188+U188</f>
        <v>382</v>
      </c>
      <c r="L188" s="135">
        <f t="shared" ref="L188:L222" si="101">Q188+V188</f>
        <v>381</v>
      </c>
      <c r="M188" s="135">
        <f t="shared" ref="M188:M222" si="102">R188+W188</f>
        <v>379</v>
      </c>
      <c r="N188" s="136">
        <f t="shared" ref="N188:N222" si="103">S188+X188</f>
        <v>376</v>
      </c>
      <c r="O188" s="152">
        <f>IF(계획인구!Q188="미급수",0,IF(계획인구!Q188="마을",0,IF(계획인구!Q188="소규모",0,IF(계획인구!Q188=급수인구!$F188,계획인구!AA188,0))))</f>
        <v>398</v>
      </c>
      <c r="P188" s="152">
        <f>IF(계획인구!R188="미급수",0,IF(계획인구!R188="마을",0,IF(계획인구!R188="소규모",0,IF(계획인구!R188=급수인구!$F188,계획인구!AB188,0))))</f>
        <v>382</v>
      </c>
      <c r="Q188" s="152">
        <f>IF(계획인구!S188="미급수",0,IF(계획인구!S188="마을",0,IF(계획인구!S188="소규모",0,IF(계획인구!S188=급수인구!$F188,계획인구!AC188,0))))</f>
        <v>381</v>
      </c>
      <c r="R188" s="152">
        <f>IF(계획인구!T188="미급수",0,IF(계획인구!T188="마을",0,IF(계획인구!T188="소규모",0,IF(계획인구!T188=급수인구!$F188,계획인구!AD188,0))))</f>
        <v>379</v>
      </c>
      <c r="S188" s="152">
        <f>IF(계획인구!U188="미급수",0,IF(계획인구!U188="마을",0,IF(계획인구!U188="소규모",0,IF(계획인구!U188=급수인구!$F188,계획인구!AE188,0))))</f>
        <v>376</v>
      </c>
      <c r="T188" s="152">
        <f>IF(계획인구!Q188="미급수",0,IF(계획인구!Q188="마을",0,IF(계획인구!Q188="소규모",0,IF(계획인구!Q188=급수인구!$F188,계획인구!AF188,0))))</f>
        <v>0</v>
      </c>
      <c r="U188" s="152">
        <f>IF(계획인구!R188="미급수",0,IF(계획인구!R188="마을",0,IF(계획인구!R188="소규모",0,IF(계획인구!R188=급수인구!$F188,계획인구!AG188,0))))</f>
        <v>0</v>
      </c>
      <c r="V188" s="152">
        <f>IF(계획인구!S188="미급수",0,IF(계획인구!S188="마을",0,IF(계획인구!S188="소규모",0,IF(계획인구!S188=급수인구!$F188,계획인구!AH188,0))))</f>
        <v>0</v>
      </c>
      <c r="W188" s="152">
        <f>IF(계획인구!T188="미급수",0,IF(계획인구!T188="마을",0,IF(계획인구!T188="소규모",0,IF(계획인구!T188=급수인구!$F188,계획인구!AI188,0))))</f>
        <v>0</v>
      </c>
      <c r="X188" s="152">
        <f>IF(계획인구!U188="미급수",0,IF(계획인구!U188="마을",0,IF(계획인구!U188="소규모",0,IF(계획인구!U188=급수인구!$F188,계획인구!AJ188,0))))</f>
        <v>0</v>
      </c>
    </row>
    <row r="189" spans="1:24" ht="16.350000000000001" customHeight="1">
      <c r="A189" s="308" t="s">
        <v>215</v>
      </c>
      <c r="B189" s="52" t="s">
        <v>697</v>
      </c>
      <c r="C189" s="52" t="s">
        <v>332</v>
      </c>
      <c r="D189" s="53">
        <f>계획인구!J189</f>
        <v>71</v>
      </c>
      <c r="E189" s="53">
        <f>계획인구!K189</f>
        <v>141</v>
      </c>
      <c r="F189" s="54" t="str">
        <f>계획인구!L189</f>
        <v>지방</v>
      </c>
      <c r="G189" s="54" t="str">
        <f>계획인구!M189</f>
        <v>김천</v>
      </c>
      <c r="H189" s="54" t="str">
        <f>계획인구!N189</f>
        <v>공단</v>
      </c>
      <c r="I189" s="55">
        <f>IF(F189="마을",0,IF(F189="소규모",0,계획인구!P189))</f>
        <v>2015</v>
      </c>
      <c r="J189" s="135">
        <f t="shared" si="99"/>
        <v>141</v>
      </c>
      <c r="K189" s="135">
        <f t="shared" si="100"/>
        <v>135</v>
      </c>
      <c r="L189" s="135">
        <f t="shared" si="101"/>
        <v>135</v>
      </c>
      <c r="M189" s="135">
        <f t="shared" si="102"/>
        <v>134</v>
      </c>
      <c r="N189" s="136">
        <f t="shared" si="103"/>
        <v>133</v>
      </c>
      <c r="O189" s="152">
        <f>IF(계획인구!Q189="미급수",0,IF(계획인구!Q189="마을",0,IF(계획인구!Q189="소규모",0,IF(계획인구!Q189=급수인구!$F189,계획인구!AA189,0))))</f>
        <v>141</v>
      </c>
      <c r="P189" s="152">
        <f>IF(계획인구!R189="미급수",0,IF(계획인구!R189="마을",0,IF(계획인구!R189="소규모",0,IF(계획인구!R189=급수인구!$F189,계획인구!AB189,0))))</f>
        <v>135</v>
      </c>
      <c r="Q189" s="152">
        <f>IF(계획인구!S189="미급수",0,IF(계획인구!S189="마을",0,IF(계획인구!S189="소규모",0,IF(계획인구!S189=급수인구!$F189,계획인구!AC189,0))))</f>
        <v>135</v>
      </c>
      <c r="R189" s="152">
        <f>IF(계획인구!T189="미급수",0,IF(계획인구!T189="마을",0,IF(계획인구!T189="소규모",0,IF(계획인구!T189=급수인구!$F189,계획인구!AD189,0))))</f>
        <v>134</v>
      </c>
      <c r="S189" s="152">
        <f>IF(계획인구!U189="미급수",0,IF(계획인구!U189="마을",0,IF(계획인구!U189="소규모",0,IF(계획인구!U189=급수인구!$F189,계획인구!AE189,0))))</f>
        <v>133</v>
      </c>
      <c r="T189" s="152">
        <f>IF(계획인구!Q189="미급수",0,IF(계획인구!Q189="마을",0,IF(계획인구!Q189="소규모",0,IF(계획인구!Q189=급수인구!$F189,계획인구!AF189,0))))</f>
        <v>0</v>
      </c>
      <c r="U189" s="152">
        <f>IF(계획인구!R189="미급수",0,IF(계획인구!R189="마을",0,IF(계획인구!R189="소규모",0,IF(계획인구!R189=급수인구!$F189,계획인구!AG189,0))))</f>
        <v>0</v>
      </c>
      <c r="V189" s="152">
        <f>IF(계획인구!S189="미급수",0,IF(계획인구!S189="마을",0,IF(계획인구!S189="소규모",0,IF(계획인구!S189=급수인구!$F189,계획인구!AH189,0))))</f>
        <v>0</v>
      </c>
      <c r="W189" s="152">
        <f>IF(계획인구!T189="미급수",0,IF(계획인구!T189="마을",0,IF(계획인구!T189="소규모",0,IF(계획인구!T189=급수인구!$F189,계획인구!AI189,0))))</f>
        <v>0</v>
      </c>
      <c r="X189" s="152">
        <f>IF(계획인구!U189="미급수",0,IF(계획인구!U189="마을",0,IF(계획인구!U189="소규모",0,IF(계획인구!U189=급수인구!$F189,계획인구!AJ189,0))))</f>
        <v>0</v>
      </c>
    </row>
    <row r="190" spans="1:24" ht="16.350000000000001" customHeight="1">
      <c r="A190" s="308" t="s">
        <v>951</v>
      </c>
      <c r="B190" s="52" t="s">
        <v>698</v>
      </c>
      <c r="C190" s="52" t="s">
        <v>333</v>
      </c>
      <c r="D190" s="53">
        <f>계획인구!J190</f>
        <v>352</v>
      </c>
      <c r="E190" s="53">
        <f>계획인구!K190</f>
        <v>918</v>
      </c>
      <c r="F190" s="54" t="str">
        <f>계획인구!L190</f>
        <v>지방</v>
      </c>
      <c r="G190" s="54" t="str">
        <f>계획인구!M190</f>
        <v>김천</v>
      </c>
      <c r="H190" s="54" t="str">
        <f>계획인구!N190</f>
        <v>공단</v>
      </c>
      <c r="I190" s="55">
        <f>IF(F190="마을",0,IF(F190="소규모",0,계획인구!P190))</f>
        <v>2015</v>
      </c>
      <c r="J190" s="135">
        <f t="shared" si="99"/>
        <v>918</v>
      </c>
      <c r="K190" s="135">
        <f t="shared" si="100"/>
        <v>881</v>
      </c>
      <c r="L190" s="135">
        <f t="shared" si="101"/>
        <v>878</v>
      </c>
      <c r="M190" s="135">
        <f t="shared" si="102"/>
        <v>875</v>
      </c>
      <c r="N190" s="136">
        <f t="shared" si="103"/>
        <v>868</v>
      </c>
      <c r="O190" s="152">
        <f>IF(계획인구!Q190="미급수",0,IF(계획인구!Q190="마을",0,IF(계획인구!Q190="소규모",0,IF(계획인구!Q190=급수인구!$F190,계획인구!AA190,0))))</f>
        <v>918</v>
      </c>
      <c r="P190" s="152">
        <f>IF(계획인구!R190="미급수",0,IF(계획인구!R190="마을",0,IF(계획인구!R190="소규모",0,IF(계획인구!R190=급수인구!$F190,계획인구!AB190,0))))</f>
        <v>881</v>
      </c>
      <c r="Q190" s="152">
        <f>IF(계획인구!S190="미급수",0,IF(계획인구!S190="마을",0,IF(계획인구!S190="소규모",0,IF(계획인구!S190=급수인구!$F190,계획인구!AC190,0))))</f>
        <v>878</v>
      </c>
      <c r="R190" s="152">
        <f>IF(계획인구!T190="미급수",0,IF(계획인구!T190="마을",0,IF(계획인구!T190="소규모",0,IF(계획인구!T190=급수인구!$F190,계획인구!AD190,0))))</f>
        <v>875</v>
      </c>
      <c r="S190" s="152">
        <f>IF(계획인구!U190="미급수",0,IF(계획인구!U190="마을",0,IF(계획인구!U190="소규모",0,IF(계획인구!U190=급수인구!$F190,계획인구!AE190,0))))</f>
        <v>868</v>
      </c>
      <c r="T190" s="152">
        <f>IF(계획인구!Q190="미급수",0,IF(계획인구!Q190="마을",0,IF(계획인구!Q190="소규모",0,IF(계획인구!Q190=급수인구!$F190,계획인구!AF190,0))))</f>
        <v>0</v>
      </c>
      <c r="U190" s="152">
        <f>IF(계획인구!R190="미급수",0,IF(계획인구!R190="마을",0,IF(계획인구!R190="소규모",0,IF(계획인구!R190=급수인구!$F190,계획인구!AG190,0))))</f>
        <v>0</v>
      </c>
      <c r="V190" s="152">
        <f>IF(계획인구!S190="미급수",0,IF(계획인구!S190="마을",0,IF(계획인구!S190="소규모",0,IF(계획인구!S190=급수인구!$F190,계획인구!AH190,0))))</f>
        <v>0</v>
      </c>
      <c r="W190" s="152">
        <f>IF(계획인구!T190="미급수",0,IF(계획인구!T190="마을",0,IF(계획인구!T190="소규모",0,IF(계획인구!T190=급수인구!$F190,계획인구!AI190,0))))</f>
        <v>0</v>
      </c>
      <c r="X190" s="152">
        <f>IF(계획인구!U190="미급수",0,IF(계획인구!U190="마을",0,IF(계획인구!U190="소규모",0,IF(계획인구!U190=급수인구!$F190,계획인구!AJ190,0))))</f>
        <v>0</v>
      </c>
    </row>
    <row r="191" spans="1:24" ht="16.350000000000001" customHeight="1">
      <c r="A191" s="308" t="s">
        <v>951</v>
      </c>
      <c r="B191" s="52" t="s">
        <v>699</v>
      </c>
      <c r="C191" s="52" t="s">
        <v>217</v>
      </c>
      <c r="D191" s="53">
        <f>계획인구!J191</f>
        <v>99</v>
      </c>
      <c r="E191" s="53">
        <f>계획인구!K191</f>
        <v>249</v>
      </c>
      <c r="F191" s="54" t="str">
        <f>계획인구!L191</f>
        <v>지방</v>
      </c>
      <c r="G191" s="54" t="str">
        <f>계획인구!M191</f>
        <v>김천</v>
      </c>
      <c r="H191" s="54" t="str">
        <f>계획인구!N191</f>
        <v>공단</v>
      </c>
      <c r="I191" s="55">
        <f>IF(F191="마을",0,IF(F191="소규모",0,계획인구!P191))</f>
        <v>2020</v>
      </c>
      <c r="J191" s="135">
        <f t="shared" si="99"/>
        <v>0</v>
      </c>
      <c r="K191" s="135">
        <f t="shared" si="100"/>
        <v>239</v>
      </c>
      <c r="L191" s="135">
        <f t="shared" si="101"/>
        <v>238</v>
      </c>
      <c r="M191" s="135">
        <f t="shared" si="102"/>
        <v>237</v>
      </c>
      <c r="N191" s="136">
        <f t="shared" si="103"/>
        <v>235</v>
      </c>
      <c r="O191" s="152">
        <f>IF(계획인구!Q191="미급수",0,IF(계획인구!Q191="마을",0,IF(계획인구!Q191="소규모",0,IF(계획인구!Q191=급수인구!$F191,계획인구!AA191,0))))</f>
        <v>0</v>
      </c>
      <c r="P191" s="152">
        <f>IF(계획인구!R191="미급수",0,IF(계획인구!R191="마을",0,IF(계획인구!R191="소규모",0,IF(계획인구!R191=급수인구!$F191,계획인구!AB191,0))))</f>
        <v>239</v>
      </c>
      <c r="Q191" s="152">
        <f>IF(계획인구!S191="미급수",0,IF(계획인구!S191="마을",0,IF(계획인구!S191="소규모",0,IF(계획인구!S191=급수인구!$F191,계획인구!AC191,0))))</f>
        <v>238</v>
      </c>
      <c r="R191" s="152">
        <f>IF(계획인구!T191="미급수",0,IF(계획인구!T191="마을",0,IF(계획인구!T191="소규모",0,IF(계획인구!T191=급수인구!$F191,계획인구!AD191,0))))</f>
        <v>237</v>
      </c>
      <c r="S191" s="152">
        <f>IF(계획인구!U191="미급수",0,IF(계획인구!U191="마을",0,IF(계획인구!U191="소규모",0,IF(계획인구!U191=급수인구!$F191,계획인구!AE191,0))))</f>
        <v>235</v>
      </c>
      <c r="T191" s="152">
        <f>IF(계획인구!Q191="미급수",0,IF(계획인구!Q191="마을",0,IF(계획인구!Q191="소규모",0,IF(계획인구!Q191=급수인구!$F191,계획인구!AF191,0))))</f>
        <v>0</v>
      </c>
      <c r="U191" s="152">
        <f>IF(계획인구!R191="미급수",0,IF(계획인구!R191="마을",0,IF(계획인구!R191="소규모",0,IF(계획인구!R191=급수인구!$F191,계획인구!AG191,0))))</f>
        <v>0</v>
      </c>
      <c r="V191" s="152">
        <f>IF(계획인구!S191="미급수",0,IF(계획인구!S191="마을",0,IF(계획인구!S191="소규모",0,IF(계획인구!S191=급수인구!$F191,계획인구!AH191,0))))</f>
        <v>0</v>
      </c>
      <c r="W191" s="152">
        <f>IF(계획인구!T191="미급수",0,IF(계획인구!T191="마을",0,IF(계획인구!T191="소규모",0,IF(계획인구!T191=급수인구!$F191,계획인구!AI191,0))))</f>
        <v>0</v>
      </c>
      <c r="X191" s="152">
        <f>IF(계획인구!U191="미급수",0,IF(계획인구!U191="마을",0,IF(계획인구!U191="소규모",0,IF(계획인구!U191=급수인구!$F191,계획인구!AJ191,0))))</f>
        <v>0</v>
      </c>
    </row>
    <row r="192" spans="1:24" s="10" customFormat="1" ht="16.350000000000001" customHeight="1">
      <c r="A192" s="308" t="s">
        <v>951</v>
      </c>
      <c r="B192" s="233" t="s">
        <v>700</v>
      </c>
      <c r="C192" s="52" t="s">
        <v>334</v>
      </c>
      <c r="D192" s="53">
        <f>계획인구!J192</f>
        <v>35</v>
      </c>
      <c r="E192" s="53">
        <f>계획인구!K192</f>
        <v>61</v>
      </c>
      <c r="F192" s="54" t="str">
        <f>계획인구!L192</f>
        <v>지방</v>
      </c>
      <c r="G192" s="54" t="str">
        <f>계획인구!M192</f>
        <v>김천</v>
      </c>
      <c r="H192" s="54" t="str">
        <f>계획인구!N192</f>
        <v>공단</v>
      </c>
      <c r="I192" s="55">
        <f>IF(F192="마을",0,IF(F192="소규모",0,계획인구!P192))</f>
        <v>2020</v>
      </c>
      <c r="J192" s="135">
        <f t="shared" si="99"/>
        <v>0</v>
      </c>
      <c r="K192" s="135">
        <f t="shared" si="100"/>
        <v>59</v>
      </c>
      <c r="L192" s="135">
        <f t="shared" si="101"/>
        <v>58</v>
      </c>
      <c r="M192" s="135">
        <f t="shared" si="102"/>
        <v>58</v>
      </c>
      <c r="N192" s="136">
        <f t="shared" si="103"/>
        <v>58</v>
      </c>
      <c r="O192" s="152">
        <f>IF(계획인구!Q192="미급수",0,IF(계획인구!Q192="마을",0,IF(계획인구!Q192="소규모",0,IF(계획인구!Q192=급수인구!$F192,계획인구!AA192,0))))</f>
        <v>0</v>
      </c>
      <c r="P192" s="152">
        <f>IF(계획인구!R192="미급수",0,IF(계획인구!R192="마을",0,IF(계획인구!R192="소규모",0,IF(계획인구!R192=급수인구!$F192,계획인구!AB192,0))))</f>
        <v>59</v>
      </c>
      <c r="Q192" s="152">
        <f>IF(계획인구!S192="미급수",0,IF(계획인구!S192="마을",0,IF(계획인구!S192="소규모",0,IF(계획인구!S192=급수인구!$F192,계획인구!AC192,0))))</f>
        <v>58</v>
      </c>
      <c r="R192" s="152">
        <f>IF(계획인구!T192="미급수",0,IF(계획인구!T192="마을",0,IF(계획인구!T192="소규모",0,IF(계획인구!T192=급수인구!$F192,계획인구!AD192,0))))</f>
        <v>58</v>
      </c>
      <c r="S192" s="152">
        <f>IF(계획인구!U192="미급수",0,IF(계획인구!U192="마을",0,IF(계획인구!U192="소규모",0,IF(계획인구!U192=급수인구!$F192,계획인구!AE192,0))))</f>
        <v>58</v>
      </c>
      <c r="T192" s="152">
        <f>IF(계획인구!Q192="미급수",0,IF(계획인구!Q192="마을",0,IF(계획인구!Q192="소규모",0,IF(계획인구!Q192=급수인구!$F192,계획인구!AF192,0))))</f>
        <v>0</v>
      </c>
      <c r="U192" s="152">
        <f>IF(계획인구!R192="미급수",0,IF(계획인구!R192="마을",0,IF(계획인구!R192="소규모",0,IF(계획인구!R192=급수인구!$F192,계획인구!AG192,0))))</f>
        <v>0</v>
      </c>
      <c r="V192" s="152">
        <f>IF(계획인구!S192="미급수",0,IF(계획인구!S192="마을",0,IF(계획인구!S192="소규모",0,IF(계획인구!S192=급수인구!$F192,계획인구!AH192,0))))</f>
        <v>0</v>
      </c>
      <c r="W192" s="152">
        <f>IF(계획인구!T192="미급수",0,IF(계획인구!T192="마을",0,IF(계획인구!T192="소규모",0,IF(계획인구!T192=급수인구!$F192,계획인구!AI192,0))))</f>
        <v>0</v>
      </c>
      <c r="X192" s="152">
        <f>IF(계획인구!U192="미급수",0,IF(계획인구!U192="마을",0,IF(계획인구!U192="소규모",0,IF(계획인구!U192=급수인구!$F192,계획인구!AJ192,0))))</f>
        <v>0</v>
      </c>
    </row>
    <row r="193" spans="1:24" ht="16.350000000000001" customHeight="1">
      <c r="A193" s="308" t="s">
        <v>951</v>
      </c>
      <c r="B193" s="312"/>
      <c r="C193" s="52" t="s">
        <v>335</v>
      </c>
      <c r="D193" s="53">
        <f>계획인구!J193</f>
        <v>17</v>
      </c>
      <c r="E193" s="53">
        <f>계획인구!K193</f>
        <v>59</v>
      </c>
      <c r="F193" s="54" t="str">
        <f>계획인구!L193</f>
        <v>지방</v>
      </c>
      <c r="G193" s="54" t="str">
        <f>계획인구!M193</f>
        <v>김천</v>
      </c>
      <c r="H193" s="54" t="str">
        <f>계획인구!N193</f>
        <v>공단</v>
      </c>
      <c r="I193" s="55">
        <f>IF(F193="마을",0,IF(F193="소규모",0,계획인구!P193))</f>
        <v>2015</v>
      </c>
      <c r="J193" s="135">
        <f t="shared" si="99"/>
        <v>59</v>
      </c>
      <c r="K193" s="135">
        <f t="shared" si="100"/>
        <v>57</v>
      </c>
      <c r="L193" s="135">
        <f t="shared" si="101"/>
        <v>56</v>
      </c>
      <c r="M193" s="135">
        <f t="shared" si="102"/>
        <v>56</v>
      </c>
      <c r="N193" s="136">
        <f t="shared" si="103"/>
        <v>56</v>
      </c>
      <c r="O193" s="152">
        <f>IF(계획인구!Q193="미급수",0,IF(계획인구!Q193="마을",0,IF(계획인구!Q193="소규모",0,IF(계획인구!Q193=급수인구!$F193,계획인구!AA193,0))))</f>
        <v>59</v>
      </c>
      <c r="P193" s="152">
        <f>IF(계획인구!R193="미급수",0,IF(계획인구!R193="마을",0,IF(계획인구!R193="소규모",0,IF(계획인구!R193=급수인구!$F193,계획인구!AB193,0))))</f>
        <v>57</v>
      </c>
      <c r="Q193" s="152">
        <f>IF(계획인구!S193="미급수",0,IF(계획인구!S193="마을",0,IF(계획인구!S193="소규모",0,IF(계획인구!S193=급수인구!$F193,계획인구!AC193,0))))</f>
        <v>56</v>
      </c>
      <c r="R193" s="152">
        <f>IF(계획인구!T193="미급수",0,IF(계획인구!T193="마을",0,IF(계획인구!T193="소규모",0,IF(계획인구!T193=급수인구!$F193,계획인구!AD193,0))))</f>
        <v>56</v>
      </c>
      <c r="S193" s="152">
        <f>IF(계획인구!U193="미급수",0,IF(계획인구!U193="마을",0,IF(계획인구!U193="소규모",0,IF(계획인구!U193=급수인구!$F193,계획인구!AE193,0))))</f>
        <v>56</v>
      </c>
      <c r="T193" s="152">
        <f>IF(계획인구!Q193="미급수",0,IF(계획인구!Q193="마을",0,IF(계획인구!Q193="소규모",0,IF(계획인구!Q193=급수인구!$F193,계획인구!AF193,0))))</f>
        <v>0</v>
      </c>
      <c r="U193" s="152">
        <f>IF(계획인구!R193="미급수",0,IF(계획인구!R193="마을",0,IF(계획인구!R193="소규모",0,IF(계획인구!R193=급수인구!$F193,계획인구!AG193,0))))</f>
        <v>0</v>
      </c>
      <c r="V193" s="152">
        <f>IF(계획인구!S193="미급수",0,IF(계획인구!S193="마을",0,IF(계획인구!S193="소규모",0,IF(계획인구!S193=급수인구!$F193,계획인구!AH193,0))))</f>
        <v>0</v>
      </c>
      <c r="W193" s="152">
        <f>IF(계획인구!T193="미급수",0,IF(계획인구!T193="마을",0,IF(계획인구!T193="소규모",0,IF(계획인구!T193=급수인구!$F193,계획인구!AI193,0))))</f>
        <v>0</v>
      </c>
      <c r="X193" s="152">
        <f>IF(계획인구!U193="미급수",0,IF(계획인구!U193="마을",0,IF(계획인구!U193="소규모",0,IF(계획인구!U193=급수인구!$F193,계획인구!AJ193,0))))</f>
        <v>0</v>
      </c>
    </row>
    <row r="194" spans="1:24" ht="16.350000000000001" customHeight="1">
      <c r="A194" s="308" t="s">
        <v>951</v>
      </c>
      <c r="B194" s="52" t="s">
        <v>701</v>
      </c>
      <c r="C194" s="52" t="s">
        <v>218</v>
      </c>
      <c r="D194" s="53">
        <f>계획인구!J194</f>
        <v>104</v>
      </c>
      <c r="E194" s="53">
        <f>계획인구!K194</f>
        <v>206</v>
      </c>
      <c r="F194" s="54" t="str">
        <f>계획인구!L194</f>
        <v>지방</v>
      </c>
      <c r="G194" s="54" t="str">
        <f>계획인구!M194</f>
        <v>김천</v>
      </c>
      <c r="H194" s="54" t="str">
        <f>계획인구!N194</f>
        <v>공단</v>
      </c>
      <c r="I194" s="55">
        <f>IF(F194="마을",0,IF(F194="소규모",0,계획인구!P194))</f>
        <v>2015</v>
      </c>
      <c r="J194" s="135">
        <f t="shared" si="99"/>
        <v>206</v>
      </c>
      <c r="K194" s="135">
        <f t="shared" si="100"/>
        <v>198</v>
      </c>
      <c r="L194" s="135">
        <f t="shared" si="101"/>
        <v>197</v>
      </c>
      <c r="M194" s="135">
        <f t="shared" si="102"/>
        <v>196</v>
      </c>
      <c r="N194" s="136">
        <f t="shared" si="103"/>
        <v>195</v>
      </c>
      <c r="O194" s="152">
        <f>IF(계획인구!Q194="미급수",0,IF(계획인구!Q194="마을",0,IF(계획인구!Q194="소규모",0,IF(계획인구!Q194=급수인구!$F194,계획인구!AA194,0))))</f>
        <v>206</v>
      </c>
      <c r="P194" s="152">
        <f>IF(계획인구!R194="미급수",0,IF(계획인구!R194="마을",0,IF(계획인구!R194="소규모",0,IF(계획인구!R194=급수인구!$F194,계획인구!AB194,0))))</f>
        <v>198</v>
      </c>
      <c r="Q194" s="152">
        <f>IF(계획인구!S194="미급수",0,IF(계획인구!S194="마을",0,IF(계획인구!S194="소규모",0,IF(계획인구!S194=급수인구!$F194,계획인구!AC194,0))))</f>
        <v>197</v>
      </c>
      <c r="R194" s="152">
        <f>IF(계획인구!T194="미급수",0,IF(계획인구!T194="마을",0,IF(계획인구!T194="소규모",0,IF(계획인구!T194=급수인구!$F194,계획인구!AD194,0))))</f>
        <v>196</v>
      </c>
      <c r="S194" s="152">
        <f>IF(계획인구!U194="미급수",0,IF(계획인구!U194="마을",0,IF(계획인구!U194="소규모",0,IF(계획인구!U194=급수인구!$F194,계획인구!AE194,0))))</f>
        <v>195</v>
      </c>
      <c r="T194" s="152">
        <f>IF(계획인구!Q194="미급수",0,IF(계획인구!Q194="마을",0,IF(계획인구!Q194="소규모",0,IF(계획인구!Q194=급수인구!$F194,계획인구!AF194,0))))</f>
        <v>0</v>
      </c>
      <c r="U194" s="152">
        <f>IF(계획인구!R194="미급수",0,IF(계획인구!R194="마을",0,IF(계획인구!R194="소규모",0,IF(계획인구!R194=급수인구!$F194,계획인구!AG194,0))))</f>
        <v>0</v>
      </c>
      <c r="V194" s="152">
        <f>IF(계획인구!S194="미급수",0,IF(계획인구!S194="마을",0,IF(계획인구!S194="소규모",0,IF(계획인구!S194=급수인구!$F194,계획인구!AH194,0))))</f>
        <v>0</v>
      </c>
      <c r="W194" s="152">
        <f>IF(계획인구!T194="미급수",0,IF(계획인구!T194="마을",0,IF(계획인구!T194="소규모",0,IF(계획인구!T194=급수인구!$F194,계획인구!AI194,0))))</f>
        <v>0</v>
      </c>
      <c r="X194" s="152">
        <f>IF(계획인구!U194="미급수",0,IF(계획인구!U194="마을",0,IF(계획인구!U194="소규모",0,IF(계획인구!U194=급수인구!$F194,계획인구!AJ194,0))))</f>
        <v>0</v>
      </c>
    </row>
    <row r="195" spans="1:24" ht="16.350000000000001" customHeight="1">
      <c r="A195" s="308" t="s">
        <v>951</v>
      </c>
      <c r="B195" s="52" t="s">
        <v>702</v>
      </c>
      <c r="C195" s="52" t="s">
        <v>219</v>
      </c>
      <c r="D195" s="53">
        <f>계획인구!J195</f>
        <v>74</v>
      </c>
      <c r="E195" s="53">
        <f>계획인구!K195</f>
        <v>152</v>
      </c>
      <c r="F195" s="54" t="str">
        <f>계획인구!L195</f>
        <v>지방</v>
      </c>
      <c r="G195" s="54" t="str">
        <f>계획인구!M195</f>
        <v>김천</v>
      </c>
      <c r="H195" s="54" t="str">
        <f>계획인구!N195</f>
        <v>공단</v>
      </c>
      <c r="I195" s="55">
        <f>IF(F195="마을",0,IF(F195="소규모",0,계획인구!P195))</f>
        <v>2015</v>
      </c>
      <c r="J195" s="135">
        <f t="shared" si="99"/>
        <v>152</v>
      </c>
      <c r="K195" s="135">
        <f t="shared" si="100"/>
        <v>146</v>
      </c>
      <c r="L195" s="135">
        <f t="shared" si="101"/>
        <v>145</v>
      </c>
      <c r="M195" s="135">
        <f t="shared" si="102"/>
        <v>145</v>
      </c>
      <c r="N195" s="136">
        <f t="shared" si="103"/>
        <v>144</v>
      </c>
      <c r="O195" s="152">
        <f>IF(계획인구!Q195="미급수",0,IF(계획인구!Q195="마을",0,IF(계획인구!Q195="소규모",0,IF(계획인구!Q195=급수인구!$F195,계획인구!AA195,0))))</f>
        <v>152</v>
      </c>
      <c r="P195" s="152">
        <f>IF(계획인구!R195="미급수",0,IF(계획인구!R195="마을",0,IF(계획인구!R195="소규모",0,IF(계획인구!R195=급수인구!$F195,계획인구!AB195,0))))</f>
        <v>146</v>
      </c>
      <c r="Q195" s="152">
        <f>IF(계획인구!S195="미급수",0,IF(계획인구!S195="마을",0,IF(계획인구!S195="소규모",0,IF(계획인구!S195=급수인구!$F195,계획인구!AC195,0))))</f>
        <v>145</v>
      </c>
      <c r="R195" s="152">
        <f>IF(계획인구!T195="미급수",0,IF(계획인구!T195="마을",0,IF(계획인구!T195="소규모",0,IF(계획인구!T195=급수인구!$F195,계획인구!AD195,0))))</f>
        <v>145</v>
      </c>
      <c r="S195" s="152">
        <f>IF(계획인구!U195="미급수",0,IF(계획인구!U195="마을",0,IF(계획인구!U195="소규모",0,IF(계획인구!U195=급수인구!$F195,계획인구!AE195,0))))</f>
        <v>144</v>
      </c>
      <c r="T195" s="152">
        <f>IF(계획인구!Q195="미급수",0,IF(계획인구!Q195="마을",0,IF(계획인구!Q195="소규모",0,IF(계획인구!Q195=급수인구!$F195,계획인구!AF195,0))))</f>
        <v>0</v>
      </c>
      <c r="U195" s="152">
        <f>IF(계획인구!R195="미급수",0,IF(계획인구!R195="마을",0,IF(계획인구!R195="소규모",0,IF(계획인구!R195=급수인구!$F195,계획인구!AG195,0))))</f>
        <v>0</v>
      </c>
      <c r="V195" s="152">
        <f>IF(계획인구!S195="미급수",0,IF(계획인구!S195="마을",0,IF(계획인구!S195="소규모",0,IF(계획인구!S195=급수인구!$F195,계획인구!AH195,0))))</f>
        <v>0</v>
      </c>
      <c r="W195" s="152">
        <f>IF(계획인구!T195="미급수",0,IF(계획인구!T195="마을",0,IF(계획인구!T195="소규모",0,IF(계획인구!T195=급수인구!$F195,계획인구!AI195,0))))</f>
        <v>0</v>
      </c>
      <c r="X195" s="152">
        <f>IF(계획인구!U195="미급수",0,IF(계획인구!U195="마을",0,IF(계획인구!U195="소규모",0,IF(계획인구!U195=급수인구!$F195,계획인구!AJ195,0))))</f>
        <v>0</v>
      </c>
    </row>
    <row r="196" spans="1:24" ht="16.350000000000001" customHeight="1">
      <c r="A196" s="308" t="s">
        <v>951</v>
      </c>
      <c r="B196" s="52" t="s">
        <v>703</v>
      </c>
      <c r="C196" s="52" t="s">
        <v>220</v>
      </c>
      <c r="D196" s="53">
        <f>계획인구!J196</f>
        <v>113</v>
      </c>
      <c r="E196" s="53">
        <f>계획인구!K196</f>
        <v>173</v>
      </c>
      <c r="F196" s="54" t="str">
        <f>계획인구!L196</f>
        <v>지방</v>
      </c>
      <c r="G196" s="54" t="str">
        <f>계획인구!M196</f>
        <v>김천</v>
      </c>
      <c r="H196" s="54" t="str">
        <f>계획인구!N196</f>
        <v>공단</v>
      </c>
      <c r="I196" s="55">
        <f>IF(F196="마을",0,IF(F196="소규모",0,계획인구!P196))</f>
        <v>2015</v>
      </c>
      <c r="J196" s="135">
        <f t="shared" si="99"/>
        <v>173</v>
      </c>
      <c r="K196" s="135">
        <f t="shared" si="100"/>
        <v>166</v>
      </c>
      <c r="L196" s="135">
        <f t="shared" si="101"/>
        <v>165</v>
      </c>
      <c r="M196" s="135">
        <f t="shared" si="102"/>
        <v>165</v>
      </c>
      <c r="N196" s="136">
        <f t="shared" si="103"/>
        <v>164</v>
      </c>
      <c r="O196" s="152">
        <f>IF(계획인구!Q196="미급수",0,IF(계획인구!Q196="마을",0,IF(계획인구!Q196="소규모",0,IF(계획인구!Q196=급수인구!$F196,계획인구!AA196,0))))</f>
        <v>173</v>
      </c>
      <c r="P196" s="152">
        <f>IF(계획인구!R196="미급수",0,IF(계획인구!R196="마을",0,IF(계획인구!R196="소규모",0,IF(계획인구!R196=급수인구!$F196,계획인구!AB196,0))))</f>
        <v>166</v>
      </c>
      <c r="Q196" s="152">
        <f>IF(계획인구!S196="미급수",0,IF(계획인구!S196="마을",0,IF(계획인구!S196="소규모",0,IF(계획인구!S196=급수인구!$F196,계획인구!AC196,0))))</f>
        <v>165</v>
      </c>
      <c r="R196" s="152">
        <f>IF(계획인구!T196="미급수",0,IF(계획인구!T196="마을",0,IF(계획인구!T196="소규모",0,IF(계획인구!T196=급수인구!$F196,계획인구!AD196,0))))</f>
        <v>165</v>
      </c>
      <c r="S196" s="152">
        <f>IF(계획인구!U196="미급수",0,IF(계획인구!U196="마을",0,IF(계획인구!U196="소규모",0,IF(계획인구!U196=급수인구!$F196,계획인구!AE196,0))))</f>
        <v>164</v>
      </c>
      <c r="T196" s="152">
        <f>IF(계획인구!Q196="미급수",0,IF(계획인구!Q196="마을",0,IF(계획인구!Q196="소규모",0,IF(계획인구!Q196=급수인구!$F196,계획인구!AF196,0))))</f>
        <v>0</v>
      </c>
      <c r="U196" s="152">
        <f>IF(계획인구!R196="미급수",0,IF(계획인구!R196="마을",0,IF(계획인구!R196="소규모",0,IF(계획인구!R196=급수인구!$F196,계획인구!AG196,0))))</f>
        <v>0</v>
      </c>
      <c r="V196" s="152">
        <f>IF(계획인구!S196="미급수",0,IF(계획인구!S196="마을",0,IF(계획인구!S196="소규모",0,IF(계획인구!S196=급수인구!$F196,계획인구!AH196,0))))</f>
        <v>0</v>
      </c>
      <c r="W196" s="152">
        <f>IF(계획인구!T196="미급수",0,IF(계획인구!T196="마을",0,IF(계획인구!T196="소규모",0,IF(계획인구!T196=급수인구!$F196,계획인구!AI196,0))))</f>
        <v>0</v>
      </c>
      <c r="X196" s="152">
        <f>IF(계획인구!U196="미급수",0,IF(계획인구!U196="마을",0,IF(계획인구!U196="소규모",0,IF(계획인구!U196=급수인구!$F196,계획인구!AJ196,0))))</f>
        <v>0</v>
      </c>
    </row>
    <row r="197" spans="1:24" ht="16.350000000000001" customHeight="1">
      <c r="A197" s="308" t="s">
        <v>951</v>
      </c>
      <c r="B197" s="52" t="s">
        <v>704</v>
      </c>
      <c r="C197" s="52" t="s">
        <v>221</v>
      </c>
      <c r="D197" s="53">
        <f>계획인구!J197</f>
        <v>53</v>
      </c>
      <c r="E197" s="53">
        <f>계획인구!K197</f>
        <v>84</v>
      </c>
      <c r="F197" s="54" t="str">
        <f>계획인구!L197</f>
        <v>지방</v>
      </c>
      <c r="G197" s="54" t="str">
        <f>계획인구!M197</f>
        <v>김천</v>
      </c>
      <c r="H197" s="54" t="str">
        <f>계획인구!N197</f>
        <v>공단</v>
      </c>
      <c r="I197" s="55">
        <f>IF(F197="마을",0,IF(F197="소규모",0,계획인구!P197))</f>
        <v>2015</v>
      </c>
      <c r="J197" s="135">
        <f t="shared" si="99"/>
        <v>84</v>
      </c>
      <c r="K197" s="135">
        <f t="shared" si="100"/>
        <v>81</v>
      </c>
      <c r="L197" s="135">
        <f t="shared" si="101"/>
        <v>80</v>
      </c>
      <c r="M197" s="135">
        <f t="shared" si="102"/>
        <v>80</v>
      </c>
      <c r="N197" s="136">
        <f t="shared" si="103"/>
        <v>79</v>
      </c>
      <c r="O197" s="152">
        <f>IF(계획인구!Q197="미급수",0,IF(계획인구!Q197="마을",0,IF(계획인구!Q197="소규모",0,IF(계획인구!Q197=급수인구!$F197,계획인구!AA197,0))))</f>
        <v>84</v>
      </c>
      <c r="P197" s="152">
        <f>IF(계획인구!R197="미급수",0,IF(계획인구!R197="마을",0,IF(계획인구!R197="소규모",0,IF(계획인구!R197=급수인구!$F197,계획인구!AB197,0))))</f>
        <v>81</v>
      </c>
      <c r="Q197" s="152">
        <f>IF(계획인구!S197="미급수",0,IF(계획인구!S197="마을",0,IF(계획인구!S197="소규모",0,IF(계획인구!S197=급수인구!$F197,계획인구!AC197,0))))</f>
        <v>80</v>
      </c>
      <c r="R197" s="152">
        <f>IF(계획인구!T197="미급수",0,IF(계획인구!T197="마을",0,IF(계획인구!T197="소규모",0,IF(계획인구!T197=급수인구!$F197,계획인구!AD197,0))))</f>
        <v>80</v>
      </c>
      <c r="S197" s="152">
        <f>IF(계획인구!U197="미급수",0,IF(계획인구!U197="마을",0,IF(계획인구!U197="소규모",0,IF(계획인구!U197=급수인구!$F197,계획인구!AE197,0))))</f>
        <v>79</v>
      </c>
      <c r="T197" s="152">
        <f>IF(계획인구!Q197="미급수",0,IF(계획인구!Q197="마을",0,IF(계획인구!Q197="소규모",0,IF(계획인구!Q197=급수인구!$F197,계획인구!AF197,0))))</f>
        <v>0</v>
      </c>
      <c r="U197" s="152">
        <f>IF(계획인구!R197="미급수",0,IF(계획인구!R197="마을",0,IF(계획인구!R197="소규모",0,IF(계획인구!R197=급수인구!$F197,계획인구!AG197,0))))</f>
        <v>0</v>
      </c>
      <c r="V197" s="152">
        <f>IF(계획인구!S197="미급수",0,IF(계획인구!S197="마을",0,IF(계획인구!S197="소규모",0,IF(계획인구!S197=급수인구!$F197,계획인구!AH197,0))))</f>
        <v>0</v>
      </c>
      <c r="W197" s="152">
        <f>IF(계획인구!T197="미급수",0,IF(계획인구!T197="마을",0,IF(계획인구!T197="소규모",0,IF(계획인구!T197=급수인구!$F197,계획인구!AI197,0))))</f>
        <v>0</v>
      </c>
      <c r="X197" s="152">
        <f>IF(계획인구!U197="미급수",0,IF(계획인구!U197="마을",0,IF(계획인구!U197="소규모",0,IF(계획인구!U197=급수인구!$F197,계획인구!AJ197,0))))</f>
        <v>0</v>
      </c>
    </row>
    <row r="198" spans="1:24" ht="16.350000000000001" customHeight="1">
      <c r="A198" s="308" t="s">
        <v>951</v>
      </c>
      <c r="B198" s="52" t="s">
        <v>705</v>
      </c>
      <c r="C198" s="52" t="s">
        <v>222</v>
      </c>
      <c r="D198" s="53">
        <f>계획인구!J198</f>
        <v>50</v>
      </c>
      <c r="E198" s="53">
        <f>계획인구!K198</f>
        <v>117</v>
      </c>
      <c r="F198" s="54" t="str">
        <f>계획인구!L198</f>
        <v>지방</v>
      </c>
      <c r="G198" s="54" t="str">
        <f>계획인구!M198</f>
        <v>김천</v>
      </c>
      <c r="H198" s="54" t="str">
        <f>계획인구!N198</f>
        <v>공단</v>
      </c>
      <c r="I198" s="55">
        <f>IF(F198="마을",0,IF(F198="소규모",0,계획인구!P198))</f>
        <v>2015</v>
      </c>
      <c r="J198" s="135">
        <f t="shared" si="99"/>
        <v>117</v>
      </c>
      <c r="K198" s="135">
        <f t="shared" si="100"/>
        <v>112</v>
      </c>
      <c r="L198" s="135">
        <f t="shared" si="101"/>
        <v>112</v>
      </c>
      <c r="M198" s="135">
        <f t="shared" si="102"/>
        <v>112</v>
      </c>
      <c r="N198" s="136">
        <f t="shared" si="103"/>
        <v>111</v>
      </c>
      <c r="O198" s="152">
        <f>IF(계획인구!Q198="미급수",0,IF(계획인구!Q198="마을",0,IF(계획인구!Q198="소규모",0,IF(계획인구!Q198=급수인구!$F198,계획인구!AA198,0))))</f>
        <v>117</v>
      </c>
      <c r="P198" s="152">
        <f>IF(계획인구!R198="미급수",0,IF(계획인구!R198="마을",0,IF(계획인구!R198="소규모",0,IF(계획인구!R198=급수인구!$F198,계획인구!AB198,0))))</f>
        <v>112</v>
      </c>
      <c r="Q198" s="152">
        <f>IF(계획인구!S198="미급수",0,IF(계획인구!S198="마을",0,IF(계획인구!S198="소규모",0,IF(계획인구!S198=급수인구!$F198,계획인구!AC198,0))))</f>
        <v>112</v>
      </c>
      <c r="R198" s="152">
        <f>IF(계획인구!T198="미급수",0,IF(계획인구!T198="마을",0,IF(계획인구!T198="소규모",0,IF(계획인구!T198=급수인구!$F198,계획인구!AD198,0))))</f>
        <v>112</v>
      </c>
      <c r="S198" s="152">
        <f>IF(계획인구!U198="미급수",0,IF(계획인구!U198="마을",0,IF(계획인구!U198="소규모",0,IF(계획인구!U198=급수인구!$F198,계획인구!AE198,0))))</f>
        <v>111</v>
      </c>
      <c r="T198" s="152">
        <f>IF(계획인구!Q198="미급수",0,IF(계획인구!Q198="마을",0,IF(계획인구!Q198="소규모",0,IF(계획인구!Q198=급수인구!$F198,계획인구!AF198,0))))</f>
        <v>0</v>
      </c>
      <c r="U198" s="152">
        <f>IF(계획인구!R198="미급수",0,IF(계획인구!R198="마을",0,IF(계획인구!R198="소규모",0,IF(계획인구!R198=급수인구!$F198,계획인구!AG198,0))))</f>
        <v>0</v>
      </c>
      <c r="V198" s="152">
        <f>IF(계획인구!S198="미급수",0,IF(계획인구!S198="마을",0,IF(계획인구!S198="소규모",0,IF(계획인구!S198=급수인구!$F198,계획인구!AH198,0))))</f>
        <v>0</v>
      </c>
      <c r="W198" s="152">
        <f>IF(계획인구!T198="미급수",0,IF(계획인구!T198="마을",0,IF(계획인구!T198="소규모",0,IF(계획인구!T198=급수인구!$F198,계획인구!AI198,0))))</f>
        <v>0</v>
      </c>
      <c r="X198" s="152">
        <f>IF(계획인구!U198="미급수",0,IF(계획인구!U198="마을",0,IF(계획인구!U198="소규모",0,IF(계획인구!U198=급수인구!$F198,계획인구!AJ198,0))))</f>
        <v>0</v>
      </c>
    </row>
    <row r="199" spans="1:24" ht="16.350000000000001" customHeight="1">
      <c r="A199" s="308" t="s">
        <v>951</v>
      </c>
      <c r="B199" s="52" t="s">
        <v>706</v>
      </c>
      <c r="C199" s="52" t="s">
        <v>1141</v>
      </c>
      <c r="D199" s="53">
        <f>계획인구!J199</f>
        <v>16</v>
      </c>
      <c r="E199" s="53">
        <f>계획인구!K199</f>
        <v>36</v>
      </c>
      <c r="F199" s="54" t="str">
        <f>계획인구!L199</f>
        <v>지방</v>
      </c>
      <c r="G199" s="54" t="str">
        <f>계획인구!M199</f>
        <v>김천</v>
      </c>
      <c r="H199" s="54" t="str">
        <f>계획인구!N199</f>
        <v>공단</v>
      </c>
      <c r="I199" s="55">
        <f>IF(F199="마을",0,IF(F199="소규모",0,계획인구!P199))</f>
        <v>2015</v>
      </c>
      <c r="J199" s="135">
        <f t="shared" si="99"/>
        <v>36</v>
      </c>
      <c r="K199" s="135">
        <f t="shared" si="100"/>
        <v>35</v>
      </c>
      <c r="L199" s="135">
        <f t="shared" si="101"/>
        <v>34</v>
      </c>
      <c r="M199" s="135">
        <f t="shared" si="102"/>
        <v>34</v>
      </c>
      <c r="N199" s="136">
        <f t="shared" si="103"/>
        <v>34</v>
      </c>
      <c r="O199" s="152">
        <f>IF(계획인구!Q199="미급수",0,IF(계획인구!Q199="마을",0,IF(계획인구!Q199="소규모",0,IF(계획인구!Q199=급수인구!$F199,계획인구!AA199,0))))</f>
        <v>36</v>
      </c>
      <c r="P199" s="152">
        <f>IF(계획인구!R199="미급수",0,IF(계획인구!R199="마을",0,IF(계획인구!R199="소규모",0,IF(계획인구!R199=급수인구!$F199,계획인구!AB199,0))))</f>
        <v>35</v>
      </c>
      <c r="Q199" s="152">
        <f>IF(계획인구!S199="미급수",0,IF(계획인구!S199="마을",0,IF(계획인구!S199="소규모",0,IF(계획인구!S199=급수인구!$F199,계획인구!AC199,0))))</f>
        <v>34</v>
      </c>
      <c r="R199" s="152">
        <f>IF(계획인구!T199="미급수",0,IF(계획인구!T199="마을",0,IF(계획인구!T199="소규모",0,IF(계획인구!T199=급수인구!$F199,계획인구!AD199,0))))</f>
        <v>34</v>
      </c>
      <c r="S199" s="152">
        <f>IF(계획인구!U199="미급수",0,IF(계획인구!U199="마을",0,IF(계획인구!U199="소규모",0,IF(계획인구!U199=급수인구!$F199,계획인구!AE199,0))))</f>
        <v>34</v>
      </c>
      <c r="T199" s="152">
        <f>IF(계획인구!Q199="미급수",0,IF(계획인구!Q199="마을",0,IF(계획인구!Q199="소규모",0,IF(계획인구!Q199=급수인구!$F199,계획인구!AF199,0))))</f>
        <v>0</v>
      </c>
      <c r="U199" s="152">
        <f>IF(계획인구!R199="미급수",0,IF(계획인구!R199="마을",0,IF(계획인구!R199="소규모",0,IF(계획인구!R199=급수인구!$F199,계획인구!AG199,0))))</f>
        <v>0</v>
      </c>
      <c r="V199" s="152">
        <f>IF(계획인구!S199="미급수",0,IF(계획인구!S199="마을",0,IF(계획인구!S199="소규모",0,IF(계획인구!S199=급수인구!$F199,계획인구!AH199,0))))</f>
        <v>0</v>
      </c>
      <c r="W199" s="152">
        <f>IF(계획인구!T199="미급수",0,IF(계획인구!T199="마을",0,IF(계획인구!T199="소규모",0,IF(계획인구!T199=급수인구!$F199,계획인구!AI199,0))))</f>
        <v>0</v>
      </c>
      <c r="X199" s="152">
        <f>IF(계획인구!U199="미급수",0,IF(계획인구!U199="마을",0,IF(계획인구!U199="소규모",0,IF(계획인구!U199=급수인구!$F199,계획인구!AJ199,0))))</f>
        <v>0</v>
      </c>
    </row>
    <row r="200" spans="1:24" ht="16.350000000000001" customHeight="1">
      <c r="A200" s="308" t="s">
        <v>951</v>
      </c>
      <c r="B200" s="52" t="s">
        <v>707</v>
      </c>
      <c r="C200" s="52" t="s">
        <v>223</v>
      </c>
      <c r="D200" s="53">
        <f>계획인구!J200</f>
        <v>16</v>
      </c>
      <c r="E200" s="53">
        <f>계획인구!K200</f>
        <v>36</v>
      </c>
      <c r="F200" s="54" t="str">
        <f>계획인구!L200</f>
        <v>지방</v>
      </c>
      <c r="G200" s="54" t="str">
        <f>계획인구!M200</f>
        <v>김천</v>
      </c>
      <c r="H200" s="54" t="str">
        <f>계획인구!N200</f>
        <v>공단</v>
      </c>
      <c r="I200" s="55">
        <f>IF(F200="마을",0,IF(F200="소규모",0,계획인구!P200))</f>
        <v>2015</v>
      </c>
      <c r="J200" s="135">
        <f t="shared" si="99"/>
        <v>36</v>
      </c>
      <c r="K200" s="135">
        <f t="shared" si="100"/>
        <v>35</v>
      </c>
      <c r="L200" s="135">
        <f t="shared" si="101"/>
        <v>34</v>
      </c>
      <c r="M200" s="135">
        <f t="shared" si="102"/>
        <v>34</v>
      </c>
      <c r="N200" s="136">
        <f t="shared" si="103"/>
        <v>34</v>
      </c>
      <c r="O200" s="152">
        <f>IF(계획인구!Q200="미급수",0,IF(계획인구!Q200="마을",0,IF(계획인구!Q200="소규모",0,IF(계획인구!Q200=급수인구!$F200,계획인구!AA200,0))))</f>
        <v>36</v>
      </c>
      <c r="P200" s="152">
        <f>IF(계획인구!R200="미급수",0,IF(계획인구!R200="마을",0,IF(계획인구!R200="소규모",0,IF(계획인구!R200=급수인구!$F200,계획인구!AB200,0))))</f>
        <v>35</v>
      </c>
      <c r="Q200" s="152">
        <f>IF(계획인구!S200="미급수",0,IF(계획인구!S200="마을",0,IF(계획인구!S200="소규모",0,IF(계획인구!S200=급수인구!$F200,계획인구!AC200,0))))</f>
        <v>34</v>
      </c>
      <c r="R200" s="152">
        <f>IF(계획인구!T200="미급수",0,IF(계획인구!T200="마을",0,IF(계획인구!T200="소규모",0,IF(계획인구!T200=급수인구!$F200,계획인구!AD200,0))))</f>
        <v>34</v>
      </c>
      <c r="S200" s="152">
        <f>IF(계획인구!U200="미급수",0,IF(계획인구!U200="마을",0,IF(계획인구!U200="소규모",0,IF(계획인구!U200=급수인구!$F200,계획인구!AE200,0))))</f>
        <v>34</v>
      </c>
      <c r="T200" s="152">
        <f>IF(계획인구!Q200="미급수",0,IF(계획인구!Q200="마을",0,IF(계획인구!Q200="소규모",0,IF(계획인구!Q200=급수인구!$F200,계획인구!AF200,0))))</f>
        <v>0</v>
      </c>
      <c r="U200" s="152">
        <f>IF(계획인구!R200="미급수",0,IF(계획인구!R200="마을",0,IF(계획인구!R200="소규모",0,IF(계획인구!R200=급수인구!$F200,계획인구!AG200,0))))</f>
        <v>0</v>
      </c>
      <c r="V200" s="152">
        <f>IF(계획인구!S200="미급수",0,IF(계획인구!S200="마을",0,IF(계획인구!S200="소규모",0,IF(계획인구!S200=급수인구!$F200,계획인구!AH200,0))))</f>
        <v>0</v>
      </c>
      <c r="W200" s="152">
        <f>IF(계획인구!T200="미급수",0,IF(계획인구!T200="마을",0,IF(계획인구!T200="소규모",0,IF(계획인구!T200=급수인구!$F200,계획인구!AI200,0))))</f>
        <v>0</v>
      </c>
      <c r="X200" s="152">
        <f>IF(계획인구!U200="미급수",0,IF(계획인구!U200="마을",0,IF(계획인구!U200="소규모",0,IF(계획인구!U200=급수인구!$F200,계획인구!AJ200,0))))</f>
        <v>0</v>
      </c>
    </row>
    <row r="201" spans="1:24" ht="16.350000000000001" customHeight="1">
      <c r="A201" s="308" t="s">
        <v>951</v>
      </c>
      <c r="B201" s="52" t="s">
        <v>708</v>
      </c>
      <c r="C201" s="52" t="s">
        <v>224</v>
      </c>
      <c r="D201" s="53">
        <f>계획인구!J201</f>
        <v>18</v>
      </c>
      <c r="E201" s="53">
        <f>계획인구!K201</f>
        <v>35</v>
      </c>
      <c r="F201" s="54" t="str">
        <f>계획인구!L201</f>
        <v>지방</v>
      </c>
      <c r="G201" s="54" t="str">
        <f>계획인구!M201</f>
        <v>김천</v>
      </c>
      <c r="H201" s="54" t="str">
        <f>계획인구!N201</f>
        <v>공단</v>
      </c>
      <c r="I201" s="55">
        <f>IF(F201="마을",0,IF(F201="소규모",0,계획인구!P201))</f>
        <v>2020</v>
      </c>
      <c r="J201" s="135">
        <f t="shared" si="99"/>
        <v>0</v>
      </c>
      <c r="K201" s="135">
        <f t="shared" si="100"/>
        <v>34</v>
      </c>
      <c r="L201" s="135">
        <f t="shared" si="101"/>
        <v>33</v>
      </c>
      <c r="M201" s="135">
        <f t="shared" si="102"/>
        <v>33</v>
      </c>
      <c r="N201" s="136">
        <f t="shared" si="103"/>
        <v>33</v>
      </c>
      <c r="O201" s="152">
        <f>IF(계획인구!Q201="미급수",0,IF(계획인구!Q201="마을",0,IF(계획인구!Q201="소규모",0,IF(계획인구!Q201=급수인구!$F201,계획인구!AA201,0))))</f>
        <v>0</v>
      </c>
      <c r="P201" s="152">
        <f>IF(계획인구!R201="미급수",0,IF(계획인구!R201="마을",0,IF(계획인구!R201="소규모",0,IF(계획인구!R201=급수인구!$F201,계획인구!AB201,0))))</f>
        <v>34</v>
      </c>
      <c r="Q201" s="152">
        <f>IF(계획인구!S201="미급수",0,IF(계획인구!S201="마을",0,IF(계획인구!S201="소규모",0,IF(계획인구!S201=급수인구!$F201,계획인구!AC201,0))))</f>
        <v>33</v>
      </c>
      <c r="R201" s="152">
        <f>IF(계획인구!T201="미급수",0,IF(계획인구!T201="마을",0,IF(계획인구!T201="소규모",0,IF(계획인구!T201=급수인구!$F201,계획인구!AD201,0))))</f>
        <v>33</v>
      </c>
      <c r="S201" s="152">
        <f>IF(계획인구!U201="미급수",0,IF(계획인구!U201="마을",0,IF(계획인구!U201="소규모",0,IF(계획인구!U201=급수인구!$F201,계획인구!AE201,0))))</f>
        <v>33</v>
      </c>
      <c r="T201" s="152">
        <f>IF(계획인구!Q201="미급수",0,IF(계획인구!Q201="마을",0,IF(계획인구!Q201="소규모",0,IF(계획인구!Q201=급수인구!$F201,계획인구!AF201,0))))</f>
        <v>0</v>
      </c>
      <c r="U201" s="152">
        <f>IF(계획인구!R201="미급수",0,IF(계획인구!R201="마을",0,IF(계획인구!R201="소규모",0,IF(계획인구!R201=급수인구!$F201,계획인구!AG201,0))))</f>
        <v>0</v>
      </c>
      <c r="V201" s="152">
        <f>IF(계획인구!S201="미급수",0,IF(계획인구!S201="마을",0,IF(계획인구!S201="소규모",0,IF(계획인구!S201=급수인구!$F201,계획인구!AH201,0))))</f>
        <v>0</v>
      </c>
      <c r="W201" s="152">
        <f>IF(계획인구!T201="미급수",0,IF(계획인구!T201="마을",0,IF(계획인구!T201="소규모",0,IF(계획인구!T201=급수인구!$F201,계획인구!AI201,0))))</f>
        <v>0</v>
      </c>
      <c r="X201" s="152">
        <f>IF(계획인구!U201="미급수",0,IF(계획인구!U201="마을",0,IF(계획인구!U201="소규모",0,IF(계획인구!U201=급수인구!$F201,계획인구!AJ201,0))))</f>
        <v>0</v>
      </c>
    </row>
    <row r="202" spans="1:24" ht="16.350000000000001" customHeight="1">
      <c r="A202" s="308" t="s">
        <v>951</v>
      </c>
      <c r="B202" s="52" t="s">
        <v>709</v>
      </c>
      <c r="C202" s="52" t="s">
        <v>225</v>
      </c>
      <c r="D202" s="53">
        <f>계획인구!J202</f>
        <v>21</v>
      </c>
      <c r="E202" s="53">
        <f>계획인구!K202</f>
        <v>49</v>
      </c>
      <c r="F202" s="54" t="str">
        <f>계획인구!L202</f>
        <v>미급수</v>
      </c>
      <c r="G202" s="54" t="str">
        <f>계획인구!M202</f>
        <v>미급수</v>
      </c>
      <c r="H202" s="54" t="str">
        <f>계획인구!N202</f>
        <v>미급수</v>
      </c>
      <c r="I202" s="55">
        <f>IF(F202="마을",0,IF(F202="소규모",0,계획인구!P202))</f>
        <v>0</v>
      </c>
      <c r="J202" s="135">
        <f t="shared" si="99"/>
        <v>0</v>
      </c>
      <c r="K202" s="135">
        <f t="shared" si="100"/>
        <v>0</v>
      </c>
      <c r="L202" s="135">
        <f t="shared" si="101"/>
        <v>0</v>
      </c>
      <c r="M202" s="135">
        <f t="shared" si="102"/>
        <v>0</v>
      </c>
      <c r="N202" s="136">
        <f t="shared" si="103"/>
        <v>0</v>
      </c>
      <c r="O202" s="152">
        <f>IF(계획인구!Q202="미급수",0,IF(계획인구!Q202="마을",0,IF(계획인구!Q202="소규모",0,IF(계획인구!Q202=급수인구!$F202,계획인구!AA202,0))))</f>
        <v>0</v>
      </c>
      <c r="P202" s="152">
        <f>IF(계획인구!R202="미급수",0,IF(계획인구!R202="마을",0,IF(계획인구!R202="소규모",0,IF(계획인구!R202=급수인구!$F202,계획인구!AB202,0))))</f>
        <v>0</v>
      </c>
      <c r="Q202" s="152">
        <f>IF(계획인구!S202="미급수",0,IF(계획인구!S202="마을",0,IF(계획인구!S202="소규모",0,IF(계획인구!S202=급수인구!$F202,계획인구!AC202,0))))</f>
        <v>0</v>
      </c>
      <c r="R202" s="152">
        <f>IF(계획인구!T202="미급수",0,IF(계획인구!T202="마을",0,IF(계획인구!T202="소규모",0,IF(계획인구!T202=급수인구!$F202,계획인구!AD202,0))))</f>
        <v>0</v>
      </c>
      <c r="S202" s="152">
        <f>IF(계획인구!U202="미급수",0,IF(계획인구!U202="마을",0,IF(계획인구!U202="소규모",0,IF(계획인구!U202=급수인구!$F202,계획인구!AE202,0))))</f>
        <v>0</v>
      </c>
      <c r="T202" s="152">
        <f>IF(계획인구!Q202="미급수",0,IF(계획인구!Q202="마을",0,IF(계획인구!Q202="소규모",0,IF(계획인구!Q202=급수인구!$F202,계획인구!AF202,0))))</f>
        <v>0</v>
      </c>
      <c r="U202" s="152">
        <f>IF(계획인구!R202="미급수",0,IF(계획인구!R202="마을",0,IF(계획인구!R202="소규모",0,IF(계획인구!R202=급수인구!$F202,계획인구!AG202,0))))</f>
        <v>0</v>
      </c>
      <c r="V202" s="152">
        <f>IF(계획인구!S202="미급수",0,IF(계획인구!S202="마을",0,IF(계획인구!S202="소규모",0,IF(계획인구!S202=급수인구!$F202,계획인구!AH202,0))))</f>
        <v>0</v>
      </c>
      <c r="W202" s="152">
        <f>IF(계획인구!T202="미급수",0,IF(계획인구!T202="마을",0,IF(계획인구!T202="소규모",0,IF(계획인구!T202=급수인구!$F202,계획인구!AI202,0))))</f>
        <v>0</v>
      </c>
      <c r="X202" s="152">
        <f>IF(계획인구!U202="미급수",0,IF(계획인구!U202="마을",0,IF(계획인구!U202="소규모",0,IF(계획인구!U202=급수인구!$F202,계획인구!AJ202,0))))</f>
        <v>0</v>
      </c>
    </row>
    <row r="203" spans="1:24" s="11" customFormat="1" ht="16.350000000000001" customHeight="1">
      <c r="A203" s="308" t="s">
        <v>951</v>
      </c>
      <c r="B203" s="52" t="s">
        <v>710</v>
      </c>
      <c r="C203" s="52" t="s">
        <v>226</v>
      </c>
      <c r="D203" s="53">
        <f>계획인구!J203</f>
        <v>30</v>
      </c>
      <c r="E203" s="53">
        <f>계획인구!K203</f>
        <v>60</v>
      </c>
      <c r="F203" s="54" t="str">
        <f>계획인구!L203</f>
        <v>지방</v>
      </c>
      <c r="G203" s="54" t="str">
        <f>계획인구!M203</f>
        <v>김천</v>
      </c>
      <c r="H203" s="54" t="str">
        <f>계획인구!N203</f>
        <v>공단</v>
      </c>
      <c r="I203" s="55">
        <f>IF(F203="마을",0,IF(F203="소규모",0,계획인구!P203))</f>
        <v>2020</v>
      </c>
      <c r="J203" s="135">
        <f t="shared" si="99"/>
        <v>0</v>
      </c>
      <c r="K203" s="135">
        <f t="shared" si="100"/>
        <v>58</v>
      </c>
      <c r="L203" s="135">
        <f t="shared" si="101"/>
        <v>57</v>
      </c>
      <c r="M203" s="135">
        <f t="shared" si="102"/>
        <v>57</v>
      </c>
      <c r="N203" s="136">
        <f t="shared" si="103"/>
        <v>57</v>
      </c>
      <c r="O203" s="152">
        <f>IF(계획인구!Q203="미급수",0,IF(계획인구!Q203="마을",0,IF(계획인구!Q203="소규모",0,IF(계획인구!Q203=급수인구!$F203,계획인구!AA203,0))))</f>
        <v>0</v>
      </c>
      <c r="P203" s="152">
        <f>IF(계획인구!R203="미급수",0,IF(계획인구!R203="마을",0,IF(계획인구!R203="소규모",0,IF(계획인구!R203=급수인구!$F203,계획인구!AB203,0))))</f>
        <v>58</v>
      </c>
      <c r="Q203" s="152">
        <f>IF(계획인구!S203="미급수",0,IF(계획인구!S203="마을",0,IF(계획인구!S203="소규모",0,IF(계획인구!S203=급수인구!$F203,계획인구!AC203,0))))</f>
        <v>57</v>
      </c>
      <c r="R203" s="152">
        <f>IF(계획인구!T203="미급수",0,IF(계획인구!T203="마을",0,IF(계획인구!T203="소규모",0,IF(계획인구!T203=급수인구!$F203,계획인구!AD203,0))))</f>
        <v>57</v>
      </c>
      <c r="S203" s="152">
        <f>IF(계획인구!U203="미급수",0,IF(계획인구!U203="마을",0,IF(계획인구!U203="소규모",0,IF(계획인구!U203=급수인구!$F203,계획인구!AE203,0))))</f>
        <v>57</v>
      </c>
      <c r="T203" s="152">
        <f>IF(계획인구!Q203="미급수",0,IF(계획인구!Q203="마을",0,IF(계획인구!Q203="소규모",0,IF(계획인구!Q203=급수인구!$F203,계획인구!AF203,0))))</f>
        <v>0</v>
      </c>
      <c r="U203" s="152">
        <f>IF(계획인구!R203="미급수",0,IF(계획인구!R203="마을",0,IF(계획인구!R203="소규모",0,IF(계획인구!R203=급수인구!$F203,계획인구!AG203,0))))</f>
        <v>0</v>
      </c>
      <c r="V203" s="152">
        <f>IF(계획인구!S203="미급수",0,IF(계획인구!S203="마을",0,IF(계획인구!S203="소규모",0,IF(계획인구!S203=급수인구!$F203,계획인구!AH203,0))))</f>
        <v>0</v>
      </c>
      <c r="W203" s="152">
        <f>IF(계획인구!T203="미급수",0,IF(계획인구!T203="마을",0,IF(계획인구!T203="소규모",0,IF(계획인구!T203=급수인구!$F203,계획인구!AI203,0))))</f>
        <v>0</v>
      </c>
      <c r="X203" s="152">
        <f>IF(계획인구!U203="미급수",0,IF(계획인구!U203="마을",0,IF(계획인구!U203="소규모",0,IF(계획인구!U203=급수인구!$F203,계획인구!AJ203,0))))</f>
        <v>0</v>
      </c>
    </row>
    <row r="204" spans="1:24" ht="16.350000000000001" customHeight="1">
      <c r="A204" s="308" t="s">
        <v>951</v>
      </c>
      <c r="B204" s="52" t="s">
        <v>711</v>
      </c>
      <c r="C204" s="52" t="s">
        <v>227</v>
      </c>
      <c r="D204" s="53">
        <f>계획인구!J204</f>
        <v>44</v>
      </c>
      <c r="E204" s="53">
        <f>계획인구!K204</f>
        <v>86</v>
      </c>
      <c r="F204" s="54" t="str">
        <f>계획인구!L204</f>
        <v>지방</v>
      </c>
      <c r="G204" s="54" t="str">
        <f>계획인구!M204</f>
        <v>김천</v>
      </c>
      <c r="H204" s="54" t="str">
        <f>계획인구!N204</f>
        <v>공단</v>
      </c>
      <c r="I204" s="55">
        <f>IF(F204="마을",0,IF(F204="소규모",0,계획인구!P204))</f>
        <v>2020</v>
      </c>
      <c r="J204" s="135">
        <f t="shared" si="99"/>
        <v>0</v>
      </c>
      <c r="K204" s="135">
        <f t="shared" si="100"/>
        <v>83</v>
      </c>
      <c r="L204" s="135">
        <f t="shared" si="101"/>
        <v>82</v>
      </c>
      <c r="M204" s="135">
        <f t="shared" si="102"/>
        <v>82</v>
      </c>
      <c r="N204" s="136">
        <f t="shared" si="103"/>
        <v>81</v>
      </c>
      <c r="O204" s="152">
        <f>IF(계획인구!Q204="미급수",0,IF(계획인구!Q204="마을",0,IF(계획인구!Q204="소규모",0,IF(계획인구!Q204=급수인구!$F204,계획인구!AA204,0))))</f>
        <v>0</v>
      </c>
      <c r="P204" s="152">
        <f>IF(계획인구!R204="미급수",0,IF(계획인구!R204="마을",0,IF(계획인구!R204="소규모",0,IF(계획인구!R204=급수인구!$F204,계획인구!AB204,0))))</f>
        <v>83</v>
      </c>
      <c r="Q204" s="152">
        <f>IF(계획인구!S204="미급수",0,IF(계획인구!S204="마을",0,IF(계획인구!S204="소규모",0,IF(계획인구!S204=급수인구!$F204,계획인구!AC204,0))))</f>
        <v>82</v>
      </c>
      <c r="R204" s="152">
        <f>IF(계획인구!T204="미급수",0,IF(계획인구!T204="마을",0,IF(계획인구!T204="소규모",0,IF(계획인구!T204=급수인구!$F204,계획인구!AD204,0))))</f>
        <v>82</v>
      </c>
      <c r="S204" s="152">
        <f>IF(계획인구!U204="미급수",0,IF(계획인구!U204="마을",0,IF(계획인구!U204="소규모",0,IF(계획인구!U204=급수인구!$F204,계획인구!AE204,0))))</f>
        <v>81</v>
      </c>
      <c r="T204" s="152">
        <f>IF(계획인구!Q204="미급수",0,IF(계획인구!Q204="마을",0,IF(계획인구!Q204="소규모",0,IF(계획인구!Q204=급수인구!$F204,계획인구!AF204,0))))</f>
        <v>0</v>
      </c>
      <c r="U204" s="152">
        <f>IF(계획인구!R204="미급수",0,IF(계획인구!R204="마을",0,IF(계획인구!R204="소규모",0,IF(계획인구!R204=급수인구!$F204,계획인구!AG204,0))))</f>
        <v>0</v>
      </c>
      <c r="V204" s="152">
        <f>IF(계획인구!S204="미급수",0,IF(계획인구!S204="마을",0,IF(계획인구!S204="소규모",0,IF(계획인구!S204=급수인구!$F204,계획인구!AH204,0))))</f>
        <v>0</v>
      </c>
      <c r="W204" s="152">
        <f>IF(계획인구!T204="미급수",0,IF(계획인구!T204="마을",0,IF(계획인구!T204="소규모",0,IF(계획인구!T204=급수인구!$F204,계획인구!AI204,0))))</f>
        <v>0</v>
      </c>
      <c r="X204" s="152">
        <f>IF(계획인구!U204="미급수",0,IF(계획인구!U204="마을",0,IF(계획인구!U204="소규모",0,IF(계획인구!U204=급수인구!$F204,계획인구!AJ204,0))))</f>
        <v>0</v>
      </c>
    </row>
    <row r="205" spans="1:24" ht="16.350000000000001" customHeight="1">
      <c r="A205" s="308" t="s">
        <v>951</v>
      </c>
      <c r="B205" s="52" t="s">
        <v>712</v>
      </c>
      <c r="C205" s="52" t="s">
        <v>228</v>
      </c>
      <c r="D205" s="53">
        <f>계획인구!J205</f>
        <v>28</v>
      </c>
      <c r="E205" s="53">
        <f>계획인구!K205</f>
        <v>58</v>
      </c>
      <c r="F205" s="54" t="str">
        <f>계획인구!L205</f>
        <v>지방</v>
      </c>
      <c r="G205" s="54" t="str">
        <f>계획인구!M205</f>
        <v>김천</v>
      </c>
      <c r="H205" s="54" t="str">
        <f>계획인구!N205</f>
        <v>공단</v>
      </c>
      <c r="I205" s="55">
        <f>IF(F205="마을",0,IF(F205="소규모",0,계획인구!P205))</f>
        <v>2015</v>
      </c>
      <c r="J205" s="135">
        <f t="shared" si="99"/>
        <v>58</v>
      </c>
      <c r="K205" s="135">
        <f t="shared" si="100"/>
        <v>56</v>
      </c>
      <c r="L205" s="135">
        <f t="shared" si="101"/>
        <v>55</v>
      </c>
      <c r="M205" s="135">
        <f t="shared" si="102"/>
        <v>55</v>
      </c>
      <c r="N205" s="136">
        <f t="shared" si="103"/>
        <v>55</v>
      </c>
      <c r="O205" s="152">
        <f>IF(계획인구!Q205="미급수",0,IF(계획인구!Q205="마을",0,IF(계획인구!Q205="소규모",0,IF(계획인구!Q205=급수인구!$F205,계획인구!AA205,0))))</f>
        <v>58</v>
      </c>
      <c r="P205" s="152">
        <f>IF(계획인구!R205="미급수",0,IF(계획인구!R205="마을",0,IF(계획인구!R205="소규모",0,IF(계획인구!R205=급수인구!$F205,계획인구!AB205,0))))</f>
        <v>56</v>
      </c>
      <c r="Q205" s="152">
        <f>IF(계획인구!S205="미급수",0,IF(계획인구!S205="마을",0,IF(계획인구!S205="소규모",0,IF(계획인구!S205=급수인구!$F205,계획인구!AC205,0))))</f>
        <v>55</v>
      </c>
      <c r="R205" s="152">
        <f>IF(계획인구!T205="미급수",0,IF(계획인구!T205="마을",0,IF(계획인구!T205="소규모",0,IF(계획인구!T205=급수인구!$F205,계획인구!AD205,0))))</f>
        <v>55</v>
      </c>
      <c r="S205" s="152">
        <f>IF(계획인구!U205="미급수",0,IF(계획인구!U205="마을",0,IF(계획인구!U205="소규모",0,IF(계획인구!U205=급수인구!$F205,계획인구!AE205,0))))</f>
        <v>55</v>
      </c>
      <c r="T205" s="152">
        <f>IF(계획인구!Q205="미급수",0,IF(계획인구!Q205="마을",0,IF(계획인구!Q205="소규모",0,IF(계획인구!Q205=급수인구!$F205,계획인구!AF205,0))))</f>
        <v>0</v>
      </c>
      <c r="U205" s="152">
        <f>IF(계획인구!R205="미급수",0,IF(계획인구!R205="마을",0,IF(계획인구!R205="소규모",0,IF(계획인구!R205=급수인구!$F205,계획인구!AG205,0))))</f>
        <v>0</v>
      </c>
      <c r="V205" s="152">
        <f>IF(계획인구!S205="미급수",0,IF(계획인구!S205="마을",0,IF(계획인구!S205="소규모",0,IF(계획인구!S205=급수인구!$F205,계획인구!AH205,0))))</f>
        <v>0</v>
      </c>
      <c r="W205" s="152">
        <f>IF(계획인구!T205="미급수",0,IF(계획인구!T205="마을",0,IF(계획인구!T205="소규모",0,IF(계획인구!T205=급수인구!$F205,계획인구!AI205,0))))</f>
        <v>0</v>
      </c>
      <c r="X205" s="152">
        <f>IF(계획인구!U205="미급수",0,IF(계획인구!U205="마을",0,IF(계획인구!U205="소규모",0,IF(계획인구!U205=급수인구!$F205,계획인구!AJ205,0))))</f>
        <v>0</v>
      </c>
    </row>
    <row r="206" spans="1:24" ht="16.350000000000001" customHeight="1">
      <c r="A206" s="308" t="s">
        <v>951</v>
      </c>
      <c r="B206" s="52" t="s">
        <v>769</v>
      </c>
      <c r="C206" s="52" t="s">
        <v>679</v>
      </c>
      <c r="D206" s="53">
        <f>계획인구!J206</f>
        <v>41</v>
      </c>
      <c r="E206" s="53">
        <f>계획인구!K206</f>
        <v>78</v>
      </c>
      <c r="F206" s="54" t="str">
        <f>계획인구!L206</f>
        <v>지방</v>
      </c>
      <c r="G206" s="54" t="str">
        <f>계획인구!M206</f>
        <v>김천</v>
      </c>
      <c r="H206" s="54" t="str">
        <f>계획인구!N206</f>
        <v>공단</v>
      </c>
      <c r="I206" s="55">
        <f>IF(F206="마을",0,IF(F206="소규모",0,계획인구!P206))</f>
        <v>2020</v>
      </c>
      <c r="J206" s="135">
        <f t="shared" si="99"/>
        <v>0</v>
      </c>
      <c r="K206" s="135">
        <f t="shared" si="100"/>
        <v>75</v>
      </c>
      <c r="L206" s="135">
        <f t="shared" si="101"/>
        <v>75</v>
      </c>
      <c r="M206" s="135">
        <f t="shared" si="102"/>
        <v>74</v>
      </c>
      <c r="N206" s="136">
        <f t="shared" si="103"/>
        <v>74</v>
      </c>
      <c r="O206" s="152">
        <f>IF(계획인구!Q206="미급수",0,IF(계획인구!Q206="마을",0,IF(계획인구!Q206="소규모",0,IF(계획인구!Q206=급수인구!$F206,계획인구!AA206,0))))</f>
        <v>0</v>
      </c>
      <c r="P206" s="152">
        <f>IF(계획인구!R206="미급수",0,IF(계획인구!R206="마을",0,IF(계획인구!R206="소규모",0,IF(계획인구!R206=급수인구!$F206,계획인구!AB206,0))))</f>
        <v>75</v>
      </c>
      <c r="Q206" s="152">
        <f>IF(계획인구!S206="미급수",0,IF(계획인구!S206="마을",0,IF(계획인구!S206="소규모",0,IF(계획인구!S206=급수인구!$F206,계획인구!AC206,0))))</f>
        <v>75</v>
      </c>
      <c r="R206" s="152">
        <f>IF(계획인구!T206="미급수",0,IF(계획인구!T206="마을",0,IF(계획인구!T206="소규모",0,IF(계획인구!T206=급수인구!$F206,계획인구!AD206,0))))</f>
        <v>74</v>
      </c>
      <c r="S206" s="152">
        <f>IF(계획인구!U206="미급수",0,IF(계획인구!U206="마을",0,IF(계획인구!U206="소규모",0,IF(계획인구!U206=급수인구!$F206,계획인구!AE206,0))))</f>
        <v>74</v>
      </c>
      <c r="T206" s="152">
        <f>IF(계획인구!Q206="미급수",0,IF(계획인구!Q206="마을",0,IF(계획인구!Q206="소규모",0,IF(계획인구!Q206=급수인구!$F206,계획인구!AF206,0))))</f>
        <v>0</v>
      </c>
      <c r="U206" s="152">
        <f>IF(계획인구!R206="미급수",0,IF(계획인구!R206="마을",0,IF(계획인구!R206="소규모",0,IF(계획인구!R206=급수인구!$F206,계획인구!AG206,0))))</f>
        <v>0</v>
      </c>
      <c r="V206" s="152">
        <f>IF(계획인구!S206="미급수",0,IF(계획인구!S206="마을",0,IF(계획인구!S206="소규모",0,IF(계획인구!S206=급수인구!$F206,계획인구!AH206,0))))</f>
        <v>0</v>
      </c>
      <c r="W206" s="152">
        <f>IF(계획인구!T206="미급수",0,IF(계획인구!T206="마을",0,IF(계획인구!T206="소규모",0,IF(계획인구!T206=급수인구!$F206,계획인구!AI206,0))))</f>
        <v>0</v>
      </c>
      <c r="X206" s="152">
        <f>IF(계획인구!U206="미급수",0,IF(계획인구!U206="마을",0,IF(계획인구!U206="소규모",0,IF(계획인구!U206=급수인구!$F206,계획인구!AJ206,0))))</f>
        <v>0</v>
      </c>
    </row>
    <row r="207" spans="1:24" ht="16.350000000000001" customHeight="1">
      <c r="A207" s="308" t="s">
        <v>951</v>
      </c>
      <c r="B207" s="52" t="s">
        <v>770</v>
      </c>
      <c r="C207" s="52" t="s">
        <v>1142</v>
      </c>
      <c r="D207" s="53">
        <f>계획인구!J207</f>
        <v>54</v>
      </c>
      <c r="E207" s="53">
        <f>계획인구!K207</f>
        <v>99</v>
      </c>
      <c r="F207" s="54" t="str">
        <f>계획인구!L207</f>
        <v>지방</v>
      </c>
      <c r="G207" s="54" t="str">
        <f>계획인구!M207</f>
        <v>김천</v>
      </c>
      <c r="H207" s="54" t="str">
        <f>계획인구!N207</f>
        <v>공단</v>
      </c>
      <c r="I207" s="55">
        <f>IF(F207="마을",0,IF(F207="소규모",0,계획인구!P207))</f>
        <v>2025</v>
      </c>
      <c r="J207" s="135">
        <f t="shared" si="99"/>
        <v>0</v>
      </c>
      <c r="K207" s="135">
        <f t="shared" si="100"/>
        <v>0</v>
      </c>
      <c r="L207" s="135">
        <f t="shared" si="101"/>
        <v>95</v>
      </c>
      <c r="M207" s="135">
        <f t="shared" si="102"/>
        <v>94</v>
      </c>
      <c r="N207" s="136">
        <f t="shared" si="103"/>
        <v>94</v>
      </c>
      <c r="O207" s="152">
        <f>IF(계획인구!Q207="미급수",0,IF(계획인구!Q207="마을",0,IF(계획인구!Q207="소규모",0,IF(계획인구!Q207=급수인구!$F207,계획인구!AA207,0))))</f>
        <v>0</v>
      </c>
      <c r="P207" s="152">
        <f>IF(계획인구!R207="미급수",0,IF(계획인구!R207="마을",0,IF(계획인구!R207="소규모",0,IF(계획인구!R207=급수인구!$F207,계획인구!AB207,0))))</f>
        <v>0</v>
      </c>
      <c r="Q207" s="152">
        <f>IF(계획인구!S207="미급수",0,IF(계획인구!S207="마을",0,IF(계획인구!S207="소규모",0,IF(계획인구!S207=급수인구!$F207,계획인구!AC207,0))))</f>
        <v>95</v>
      </c>
      <c r="R207" s="152">
        <f>IF(계획인구!T207="미급수",0,IF(계획인구!T207="마을",0,IF(계획인구!T207="소규모",0,IF(계획인구!T207=급수인구!$F207,계획인구!AD207,0))))</f>
        <v>94</v>
      </c>
      <c r="S207" s="152">
        <f>IF(계획인구!U207="미급수",0,IF(계획인구!U207="마을",0,IF(계획인구!U207="소규모",0,IF(계획인구!U207=급수인구!$F207,계획인구!AE207,0))))</f>
        <v>94</v>
      </c>
      <c r="T207" s="152">
        <f>IF(계획인구!Q207="미급수",0,IF(계획인구!Q207="마을",0,IF(계획인구!Q207="소규모",0,IF(계획인구!Q207=급수인구!$F207,계획인구!AF207,0))))</f>
        <v>0</v>
      </c>
      <c r="U207" s="152">
        <f>IF(계획인구!R207="미급수",0,IF(계획인구!R207="마을",0,IF(계획인구!R207="소규모",0,IF(계획인구!R207=급수인구!$F207,계획인구!AG207,0))))</f>
        <v>0</v>
      </c>
      <c r="V207" s="152">
        <f>IF(계획인구!S207="미급수",0,IF(계획인구!S207="마을",0,IF(계획인구!S207="소규모",0,IF(계획인구!S207=급수인구!$F207,계획인구!AH207,0))))</f>
        <v>0</v>
      </c>
      <c r="W207" s="152">
        <f>IF(계획인구!T207="미급수",0,IF(계획인구!T207="마을",0,IF(계획인구!T207="소규모",0,IF(계획인구!T207=급수인구!$F207,계획인구!AI207,0))))</f>
        <v>0</v>
      </c>
      <c r="X207" s="152">
        <f>IF(계획인구!U207="미급수",0,IF(계획인구!U207="마을",0,IF(계획인구!U207="소규모",0,IF(계획인구!U207=급수인구!$F207,계획인구!AJ207,0))))</f>
        <v>0</v>
      </c>
    </row>
    <row r="208" spans="1:24" ht="16.350000000000001" customHeight="1">
      <c r="A208" s="308" t="s">
        <v>951</v>
      </c>
      <c r="B208" s="52" t="s">
        <v>771</v>
      </c>
      <c r="C208" s="52" t="s">
        <v>337</v>
      </c>
      <c r="D208" s="53">
        <f>계획인구!J208</f>
        <v>38</v>
      </c>
      <c r="E208" s="53">
        <f>계획인구!K208</f>
        <v>80</v>
      </c>
      <c r="F208" s="54" t="str">
        <f>계획인구!L208</f>
        <v>지방</v>
      </c>
      <c r="G208" s="54" t="str">
        <f>계획인구!M208</f>
        <v>김천</v>
      </c>
      <c r="H208" s="54" t="str">
        <f>계획인구!N208</f>
        <v>공단</v>
      </c>
      <c r="I208" s="55">
        <f>IF(F208="마을",0,IF(F208="소규모",0,계획인구!P208))</f>
        <v>2025</v>
      </c>
      <c r="J208" s="135">
        <f t="shared" si="99"/>
        <v>0</v>
      </c>
      <c r="K208" s="135">
        <f t="shared" si="100"/>
        <v>0</v>
      </c>
      <c r="L208" s="135">
        <f t="shared" si="101"/>
        <v>77</v>
      </c>
      <c r="M208" s="135">
        <f t="shared" si="102"/>
        <v>76</v>
      </c>
      <c r="N208" s="136">
        <f t="shared" si="103"/>
        <v>76</v>
      </c>
      <c r="O208" s="152">
        <f>IF(계획인구!Q208="미급수",0,IF(계획인구!Q208="마을",0,IF(계획인구!Q208="소규모",0,IF(계획인구!Q208=급수인구!$F208,계획인구!AA208,0))))</f>
        <v>0</v>
      </c>
      <c r="P208" s="152">
        <f>IF(계획인구!R208="미급수",0,IF(계획인구!R208="마을",0,IF(계획인구!R208="소규모",0,IF(계획인구!R208=급수인구!$F208,계획인구!AB208,0))))</f>
        <v>0</v>
      </c>
      <c r="Q208" s="152">
        <f>IF(계획인구!S208="미급수",0,IF(계획인구!S208="마을",0,IF(계획인구!S208="소규모",0,IF(계획인구!S208=급수인구!$F208,계획인구!AC208,0))))</f>
        <v>77</v>
      </c>
      <c r="R208" s="152">
        <f>IF(계획인구!T208="미급수",0,IF(계획인구!T208="마을",0,IF(계획인구!T208="소규모",0,IF(계획인구!T208=급수인구!$F208,계획인구!AD208,0))))</f>
        <v>76</v>
      </c>
      <c r="S208" s="152">
        <f>IF(계획인구!U208="미급수",0,IF(계획인구!U208="마을",0,IF(계획인구!U208="소규모",0,IF(계획인구!U208=급수인구!$F208,계획인구!AE208,0))))</f>
        <v>76</v>
      </c>
      <c r="T208" s="152">
        <f>IF(계획인구!Q208="미급수",0,IF(계획인구!Q208="마을",0,IF(계획인구!Q208="소규모",0,IF(계획인구!Q208=급수인구!$F208,계획인구!AF208,0))))</f>
        <v>0</v>
      </c>
      <c r="U208" s="152">
        <f>IF(계획인구!R208="미급수",0,IF(계획인구!R208="마을",0,IF(계획인구!R208="소규모",0,IF(계획인구!R208=급수인구!$F208,계획인구!AG208,0))))</f>
        <v>0</v>
      </c>
      <c r="V208" s="152">
        <f>IF(계획인구!S208="미급수",0,IF(계획인구!S208="마을",0,IF(계획인구!S208="소규모",0,IF(계획인구!S208=급수인구!$F208,계획인구!AH208,0))))</f>
        <v>0</v>
      </c>
      <c r="W208" s="152">
        <f>IF(계획인구!T208="미급수",0,IF(계획인구!T208="마을",0,IF(계획인구!T208="소규모",0,IF(계획인구!T208=급수인구!$F208,계획인구!AI208,0))))</f>
        <v>0</v>
      </c>
      <c r="X208" s="152">
        <f>IF(계획인구!U208="미급수",0,IF(계획인구!U208="마을",0,IF(계획인구!U208="소규모",0,IF(계획인구!U208=급수인구!$F208,계획인구!AJ208,0))))</f>
        <v>0</v>
      </c>
    </row>
    <row r="209" spans="1:24" ht="16.350000000000001" customHeight="1">
      <c r="A209" s="308" t="s">
        <v>951</v>
      </c>
      <c r="B209" s="52" t="s">
        <v>713</v>
      </c>
      <c r="C209" s="52" t="s">
        <v>338</v>
      </c>
      <c r="D209" s="53">
        <f>계획인구!J209</f>
        <v>28</v>
      </c>
      <c r="E209" s="53">
        <f>계획인구!K209</f>
        <v>64</v>
      </c>
      <c r="F209" s="54" t="str">
        <f>계획인구!L209</f>
        <v>소규모</v>
      </c>
      <c r="G209" s="54" t="str">
        <f>계획인구!M209</f>
        <v>소규모</v>
      </c>
      <c r="H209" s="54" t="str">
        <f>계획인구!N209</f>
        <v>미륵당</v>
      </c>
      <c r="I209" s="55">
        <f>IF(F209="마을",0,IF(F209="소규모",0,계획인구!P209))</f>
        <v>0</v>
      </c>
      <c r="J209" s="135">
        <f t="shared" si="99"/>
        <v>0</v>
      </c>
      <c r="K209" s="135">
        <f t="shared" si="100"/>
        <v>0</v>
      </c>
      <c r="L209" s="135">
        <f t="shared" si="101"/>
        <v>0</v>
      </c>
      <c r="M209" s="135">
        <f t="shared" si="102"/>
        <v>0</v>
      </c>
      <c r="N209" s="136">
        <f t="shared" si="103"/>
        <v>0</v>
      </c>
      <c r="O209" s="152">
        <f>IF(계획인구!Q209="미급수",0,IF(계획인구!Q209="마을",0,IF(계획인구!Q209="소규모",0,IF(계획인구!Q209=급수인구!$F209,계획인구!AA209,0))))</f>
        <v>0</v>
      </c>
      <c r="P209" s="152">
        <f>IF(계획인구!R209="미급수",0,IF(계획인구!R209="마을",0,IF(계획인구!R209="소규모",0,IF(계획인구!R209=급수인구!$F209,계획인구!AB209,0))))</f>
        <v>0</v>
      </c>
      <c r="Q209" s="152">
        <f>IF(계획인구!S209="미급수",0,IF(계획인구!S209="마을",0,IF(계획인구!S209="소규모",0,IF(계획인구!S209=급수인구!$F209,계획인구!AC209,0))))</f>
        <v>0</v>
      </c>
      <c r="R209" s="152">
        <f>IF(계획인구!T209="미급수",0,IF(계획인구!T209="마을",0,IF(계획인구!T209="소규모",0,IF(계획인구!T209=급수인구!$F209,계획인구!AD209,0))))</f>
        <v>0</v>
      </c>
      <c r="S209" s="152">
        <f>IF(계획인구!U209="미급수",0,IF(계획인구!U209="마을",0,IF(계획인구!U209="소규모",0,IF(계획인구!U209=급수인구!$F209,계획인구!AE209,0))))</f>
        <v>0</v>
      </c>
      <c r="T209" s="152">
        <f>IF(계획인구!Q209="미급수",0,IF(계획인구!Q209="마을",0,IF(계획인구!Q209="소규모",0,IF(계획인구!Q209=급수인구!$F209,계획인구!AF209,0))))</f>
        <v>0</v>
      </c>
      <c r="U209" s="152">
        <f>IF(계획인구!R209="미급수",0,IF(계획인구!R209="마을",0,IF(계획인구!R209="소규모",0,IF(계획인구!R209=급수인구!$F209,계획인구!AG209,0))))</f>
        <v>0</v>
      </c>
      <c r="V209" s="152">
        <f>IF(계획인구!S209="미급수",0,IF(계획인구!S209="마을",0,IF(계획인구!S209="소규모",0,IF(계획인구!S209=급수인구!$F209,계획인구!AH209,0))))</f>
        <v>0</v>
      </c>
      <c r="W209" s="152">
        <f>IF(계획인구!T209="미급수",0,IF(계획인구!T209="마을",0,IF(계획인구!T209="소규모",0,IF(계획인구!T209=급수인구!$F209,계획인구!AI209,0))))</f>
        <v>0</v>
      </c>
      <c r="X209" s="152">
        <f>IF(계획인구!U209="미급수",0,IF(계획인구!U209="마을",0,IF(계획인구!U209="소규모",0,IF(계획인구!U209=급수인구!$F209,계획인구!AJ209,0))))</f>
        <v>0</v>
      </c>
    </row>
    <row r="210" spans="1:24" ht="16.350000000000001" customHeight="1">
      <c r="A210" s="308" t="s">
        <v>951</v>
      </c>
      <c r="B210" s="52" t="s">
        <v>714</v>
      </c>
      <c r="C210" s="52" t="s">
        <v>339</v>
      </c>
      <c r="D210" s="53">
        <f>계획인구!J210</f>
        <v>64</v>
      </c>
      <c r="E210" s="53">
        <f>계획인구!K210</f>
        <v>133</v>
      </c>
      <c r="F210" s="54" t="str">
        <f>계획인구!L210</f>
        <v>지방</v>
      </c>
      <c r="G210" s="54" t="str">
        <f>계획인구!M210</f>
        <v>김천</v>
      </c>
      <c r="H210" s="54" t="str">
        <f>계획인구!N210</f>
        <v>공단</v>
      </c>
      <c r="I210" s="55">
        <f>IF(F210="마을",0,IF(F210="소규모",0,계획인구!P210))</f>
        <v>2025</v>
      </c>
      <c r="J210" s="135">
        <f t="shared" si="99"/>
        <v>0</v>
      </c>
      <c r="K210" s="135">
        <f t="shared" si="100"/>
        <v>0</v>
      </c>
      <c r="L210" s="135">
        <f t="shared" si="101"/>
        <v>127</v>
      </c>
      <c r="M210" s="135">
        <f t="shared" si="102"/>
        <v>127</v>
      </c>
      <c r="N210" s="136">
        <f t="shared" si="103"/>
        <v>126</v>
      </c>
      <c r="O210" s="152">
        <f>IF(계획인구!Q210="미급수",0,IF(계획인구!Q210="마을",0,IF(계획인구!Q210="소규모",0,IF(계획인구!Q210=급수인구!$F210,계획인구!AA210,0))))</f>
        <v>0</v>
      </c>
      <c r="P210" s="152">
        <f>IF(계획인구!R210="미급수",0,IF(계획인구!R210="마을",0,IF(계획인구!R210="소규모",0,IF(계획인구!R210=급수인구!$F210,계획인구!AB210,0))))</f>
        <v>0</v>
      </c>
      <c r="Q210" s="152">
        <f>IF(계획인구!S210="미급수",0,IF(계획인구!S210="마을",0,IF(계획인구!S210="소규모",0,IF(계획인구!S210=급수인구!$F210,계획인구!AC210,0))))</f>
        <v>127</v>
      </c>
      <c r="R210" s="152">
        <f>IF(계획인구!T210="미급수",0,IF(계획인구!T210="마을",0,IF(계획인구!T210="소규모",0,IF(계획인구!T210=급수인구!$F210,계획인구!AD210,0))))</f>
        <v>127</v>
      </c>
      <c r="S210" s="152">
        <f>IF(계획인구!U210="미급수",0,IF(계획인구!U210="마을",0,IF(계획인구!U210="소규모",0,IF(계획인구!U210=급수인구!$F210,계획인구!AE210,0))))</f>
        <v>126</v>
      </c>
      <c r="T210" s="152">
        <f>IF(계획인구!Q210="미급수",0,IF(계획인구!Q210="마을",0,IF(계획인구!Q210="소규모",0,IF(계획인구!Q210=급수인구!$F210,계획인구!AF210,0))))</f>
        <v>0</v>
      </c>
      <c r="U210" s="152">
        <f>IF(계획인구!R210="미급수",0,IF(계획인구!R210="마을",0,IF(계획인구!R210="소규모",0,IF(계획인구!R210=급수인구!$F210,계획인구!AG210,0))))</f>
        <v>0</v>
      </c>
      <c r="V210" s="152">
        <f>IF(계획인구!S210="미급수",0,IF(계획인구!S210="마을",0,IF(계획인구!S210="소규모",0,IF(계획인구!S210=급수인구!$F210,계획인구!AH210,0))))</f>
        <v>0</v>
      </c>
      <c r="W210" s="152">
        <f>IF(계획인구!T210="미급수",0,IF(계획인구!T210="마을",0,IF(계획인구!T210="소규모",0,IF(계획인구!T210=급수인구!$F210,계획인구!AI210,0))))</f>
        <v>0</v>
      </c>
      <c r="X210" s="152">
        <f>IF(계획인구!U210="미급수",0,IF(계획인구!U210="마을",0,IF(계획인구!U210="소규모",0,IF(계획인구!U210=급수인구!$F210,계획인구!AJ210,0))))</f>
        <v>0</v>
      </c>
    </row>
    <row r="211" spans="1:24" ht="16.350000000000001" customHeight="1">
      <c r="A211" s="308" t="s">
        <v>951</v>
      </c>
      <c r="B211" s="52" t="s">
        <v>715</v>
      </c>
      <c r="C211" s="52" t="s">
        <v>229</v>
      </c>
      <c r="D211" s="53">
        <f>계획인구!J211</f>
        <v>28</v>
      </c>
      <c r="E211" s="53">
        <f>계획인구!K211</f>
        <v>70</v>
      </c>
      <c r="F211" s="54" t="str">
        <f>계획인구!L211</f>
        <v>소규모</v>
      </c>
      <c r="G211" s="54" t="str">
        <f>계획인구!M211</f>
        <v>소규모</v>
      </c>
      <c r="H211" s="54" t="str">
        <f>계획인구!N211</f>
        <v>능청</v>
      </c>
      <c r="I211" s="55">
        <f>IF(F211="마을",0,IF(F211="소규모",0,계획인구!P211))</f>
        <v>0</v>
      </c>
      <c r="J211" s="135">
        <f t="shared" si="99"/>
        <v>0</v>
      </c>
      <c r="K211" s="135">
        <f t="shared" si="100"/>
        <v>0</v>
      </c>
      <c r="L211" s="135">
        <f t="shared" si="101"/>
        <v>0</v>
      </c>
      <c r="M211" s="135">
        <f t="shared" si="102"/>
        <v>0</v>
      </c>
      <c r="N211" s="136">
        <f t="shared" si="103"/>
        <v>0</v>
      </c>
      <c r="O211" s="152">
        <f>IF(계획인구!Q211="미급수",0,IF(계획인구!Q211="마을",0,IF(계획인구!Q211="소규모",0,IF(계획인구!Q211=급수인구!$F211,계획인구!AA211,0))))</f>
        <v>0</v>
      </c>
      <c r="P211" s="152">
        <f>IF(계획인구!R211="미급수",0,IF(계획인구!R211="마을",0,IF(계획인구!R211="소규모",0,IF(계획인구!R211=급수인구!$F211,계획인구!AB211,0))))</f>
        <v>0</v>
      </c>
      <c r="Q211" s="152">
        <f>IF(계획인구!S211="미급수",0,IF(계획인구!S211="마을",0,IF(계획인구!S211="소규모",0,IF(계획인구!S211=급수인구!$F211,계획인구!AC211,0))))</f>
        <v>0</v>
      </c>
      <c r="R211" s="152">
        <f>IF(계획인구!T211="미급수",0,IF(계획인구!T211="마을",0,IF(계획인구!T211="소규모",0,IF(계획인구!T211=급수인구!$F211,계획인구!AD211,0))))</f>
        <v>0</v>
      </c>
      <c r="S211" s="152">
        <f>IF(계획인구!U211="미급수",0,IF(계획인구!U211="마을",0,IF(계획인구!U211="소규모",0,IF(계획인구!U211=급수인구!$F211,계획인구!AE211,0))))</f>
        <v>0</v>
      </c>
      <c r="T211" s="152">
        <f>IF(계획인구!Q211="미급수",0,IF(계획인구!Q211="마을",0,IF(계획인구!Q211="소규모",0,IF(계획인구!Q211=급수인구!$F211,계획인구!AF211,0))))</f>
        <v>0</v>
      </c>
      <c r="U211" s="152">
        <f>IF(계획인구!R211="미급수",0,IF(계획인구!R211="마을",0,IF(계획인구!R211="소규모",0,IF(계획인구!R211=급수인구!$F211,계획인구!AG211,0))))</f>
        <v>0</v>
      </c>
      <c r="V211" s="152">
        <f>IF(계획인구!S211="미급수",0,IF(계획인구!S211="마을",0,IF(계획인구!S211="소규모",0,IF(계획인구!S211=급수인구!$F211,계획인구!AH211,0))))</f>
        <v>0</v>
      </c>
      <c r="W211" s="152">
        <f>IF(계획인구!T211="미급수",0,IF(계획인구!T211="마을",0,IF(계획인구!T211="소규모",0,IF(계획인구!T211=급수인구!$F211,계획인구!AI211,0))))</f>
        <v>0</v>
      </c>
      <c r="X211" s="152">
        <f>IF(계획인구!U211="미급수",0,IF(계획인구!U211="마을",0,IF(계획인구!U211="소규모",0,IF(계획인구!U211=급수인구!$F211,계획인구!AJ211,0))))</f>
        <v>0</v>
      </c>
    </row>
    <row r="212" spans="1:24" ht="16.350000000000001" customHeight="1">
      <c r="A212" s="308" t="s">
        <v>951</v>
      </c>
      <c r="B212" s="52" t="s">
        <v>716</v>
      </c>
      <c r="C212" s="52" t="s">
        <v>230</v>
      </c>
      <c r="D212" s="53">
        <f>계획인구!J212</f>
        <v>66</v>
      </c>
      <c r="E212" s="53">
        <f>계획인구!K212</f>
        <v>108</v>
      </c>
      <c r="F212" s="54" t="str">
        <f>계획인구!L212</f>
        <v>마을</v>
      </c>
      <c r="G212" s="54" t="str">
        <f>계획인구!M212</f>
        <v>마을</v>
      </c>
      <c r="H212" s="54" t="str">
        <f>계획인구!N212</f>
        <v>도치랑</v>
      </c>
      <c r="I212" s="55">
        <f>IF(F212="마을",0,IF(F212="소규모",0,계획인구!P212))</f>
        <v>0</v>
      </c>
      <c r="J212" s="135">
        <f t="shared" si="99"/>
        <v>0</v>
      </c>
      <c r="K212" s="135">
        <f t="shared" si="100"/>
        <v>0</v>
      </c>
      <c r="L212" s="135">
        <f t="shared" si="101"/>
        <v>0</v>
      </c>
      <c r="M212" s="135">
        <f t="shared" si="102"/>
        <v>0</v>
      </c>
      <c r="N212" s="136">
        <f t="shared" si="103"/>
        <v>0</v>
      </c>
      <c r="O212" s="152">
        <f>IF(계획인구!Q212="미급수",0,IF(계획인구!Q212="마을",0,IF(계획인구!Q212="소규모",0,IF(계획인구!Q212=급수인구!$F212,계획인구!AA212,0))))</f>
        <v>0</v>
      </c>
      <c r="P212" s="152">
        <f>IF(계획인구!R212="미급수",0,IF(계획인구!R212="마을",0,IF(계획인구!R212="소규모",0,IF(계획인구!R212=급수인구!$F212,계획인구!AB212,0))))</f>
        <v>0</v>
      </c>
      <c r="Q212" s="152">
        <f>IF(계획인구!S212="미급수",0,IF(계획인구!S212="마을",0,IF(계획인구!S212="소규모",0,IF(계획인구!S212=급수인구!$F212,계획인구!AC212,0))))</f>
        <v>0</v>
      </c>
      <c r="R212" s="152">
        <f>IF(계획인구!T212="미급수",0,IF(계획인구!T212="마을",0,IF(계획인구!T212="소규모",0,IF(계획인구!T212=급수인구!$F212,계획인구!AD212,0))))</f>
        <v>0</v>
      </c>
      <c r="S212" s="152">
        <f>IF(계획인구!U212="미급수",0,IF(계획인구!U212="마을",0,IF(계획인구!U212="소규모",0,IF(계획인구!U212=급수인구!$F212,계획인구!AE212,0))))</f>
        <v>0</v>
      </c>
      <c r="T212" s="152">
        <f>IF(계획인구!Q212="미급수",0,IF(계획인구!Q212="마을",0,IF(계획인구!Q212="소규모",0,IF(계획인구!Q212=급수인구!$F212,계획인구!AF212,0))))</f>
        <v>0</v>
      </c>
      <c r="U212" s="152">
        <f>IF(계획인구!R212="미급수",0,IF(계획인구!R212="마을",0,IF(계획인구!R212="소규모",0,IF(계획인구!R212=급수인구!$F212,계획인구!AG212,0))))</f>
        <v>0</v>
      </c>
      <c r="V212" s="152">
        <f>IF(계획인구!S212="미급수",0,IF(계획인구!S212="마을",0,IF(계획인구!S212="소규모",0,IF(계획인구!S212=급수인구!$F212,계획인구!AH212,0))))</f>
        <v>0</v>
      </c>
      <c r="W212" s="152">
        <f>IF(계획인구!T212="미급수",0,IF(계획인구!T212="마을",0,IF(계획인구!T212="소규모",0,IF(계획인구!T212=급수인구!$F212,계획인구!AI212,0))))</f>
        <v>0</v>
      </c>
      <c r="X212" s="152">
        <f>IF(계획인구!U212="미급수",0,IF(계획인구!U212="마을",0,IF(계획인구!U212="소규모",0,IF(계획인구!U212=급수인구!$F212,계획인구!AJ212,0))))</f>
        <v>0</v>
      </c>
    </row>
    <row r="213" spans="1:24" ht="16.350000000000001" customHeight="1">
      <c r="A213" s="308" t="s">
        <v>951</v>
      </c>
      <c r="B213" s="52" t="s">
        <v>717</v>
      </c>
      <c r="C213" s="52" t="s">
        <v>231</v>
      </c>
      <c r="D213" s="53">
        <f>계획인구!J213</f>
        <v>131</v>
      </c>
      <c r="E213" s="53">
        <f>계획인구!K213</f>
        <v>239</v>
      </c>
      <c r="F213" s="54" t="str">
        <f>계획인구!L213</f>
        <v>마을</v>
      </c>
      <c r="G213" s="54" t="str">
        <f>계획인구!M213</f>
        <v>마을</v>
      </c>
      <c r="H213" s="54" t="str">
        <f>계획인구!N213</f>
        <v>용문산</v>
      </c>
      <c r="I213" s="55">
        <f>IF(F213="마을",0,IF(F213="소규모",0,계획인구!P213))</f>
        <v>0</v>
      </c>
      <c r="J213" s="135">
        <f t="shared" si="99"/>
        <v>0</v>
      </c>
      <c r="K213" s="135">
        <f t="shared" si="100"/>
        <v>0</v>
      </c>
      <c r="L213" s="135">
        <f t="shared" si="101"/>
        <v>0</v>
      </c>
      <c r="M213" s="135">
        <f t="shared" si="102"/>
        <v>0</v>
      </c>
      <c r="N213" s="136">
        <f t="shared" si="103"/>
        <v>0</v>
      </c>
      <c r="O213" s="152">
        <f>IF(계획인구!Q213="미급수",0,IF(계획인구!Q213="마을",0,IF(계획인구!Q213="소규모",0,IF(계획인구!Q213=급수인구!$F213,계획인구!AA213,0))))</f>
        <v>0</v>
      </c>
      <c r="P213" s="152">
        <f>IF(계획인구!R213="미급수",0,IF(계획인구!R213="마을",0,IF(계획인구!R213="소규모",0,IF(계획인구!R213=급수인구!$F213,계획인구!AB213,0))))</f>
        <v>0</v>
      </c>
      <c r="Q213" s="152">
        <f>IF(계획인구!S213="미급수",0,IF(계획인구!S213="마을",0,IF(계획인구!S213="소규모",0,IF(계획인구!S213=급수인구!$F213,계획인구!AC213,0))))</f>
        <v>0</v>
      </c>
      <c r="R213" s="152">
        <f>IF(계획인구!T213="미급수",0,IF(계획인구!T213="마을",0,IF(계획인구!T213="소규모",0,IF(계획인구!T213=급수인구!$F213,계획인구!AD213,0))))</f>
        <v>0</v>
      </c>
      <c r="S213" s="152">
        <f>IF(계획인구!U213="미급수",0,IF(계획인구!U213="마을",0,IF(계획인구!U213="소규모",0,IF(계획인구!U213=급수인구!$F213,계획인구!AE213,0))))</f>
        <v>0</v>
      </c>
      <c r="T213" s="152">
        <f>IF(계획인구!Q213="미급수",0,IF(계획인구!Q213="마을",0,IF(계획인구!Q213="소규모",0,IF(계획인구!Q213=급수인구!$F213,계획인구!AF213,0))))</f>
        <v>0</v>
      </c>
      <c r="U213" s="152">
        <f>IF(계획인구!R213="미급수",0,IF(계획인구!R213="마을",0,IF(계획인구!R213="소규모",0,IF(계획인구!R213=급수인구!$F213,계획인구!AG213,0))))</f>
        <v>0</v>
      </c>
      <c r="V213" s="152">
        <f>IF(계획인구!S213="미급수",0,IF(계획인구!S213="마을",0,IF(계획인구!S213="소규모",0,IF(계획인구!S213=급수인구!$F213,계획인구!AH213,0))))</f>
        <v>0</v>
      </c>
      <c r="W213" s="152">
        <f>IF(계획인구!T213="미급수",0,IF(계획인구!T213="마을",0,IF(계획인구!T213="소규모",0,IF(계획인구!T213=급수인구!$F213,계획인구!AI213,0))))</f>
        <v>0</v>
      </c>
      <c r="X213" s="152">
        <f>IF(계획인구!U213="미급수",0,IF(계획인구!U213="마을",0,IF(계획인구!U213="소규모",0,IF(계획인구!U213=급수인구!$F213,계획인구!AJ213,0))))</f>
        <v>0</v>
      </c>
    </row>
    <row r="214" spans="1:24" ht="16.350000000000001" customHeight="1">
      <c r="A214" s="308" t="s">
        <v>951</v>
      </c>
      <c r="B214" s="52" t="s">
        <v>718</v>
      </c>
      <c r="C214" s="52" t="s">
        <v>232</v>
      </c>
      <c r="D214" s="53">
        <f>계획인구!J214</f>
        <v>148</v>
      </c>
      <c r="E214" s="53">
        <f>계획인구!K214</f>
        <v>381</v>
      </c>
      <c r="F214" s="54" t="str">
        <f>계획인구!L214</f>
        <v>소규모</v>
      </c>
      <c r="G214" s="54" t="str">
        <f>계획인구!M214</f>
        <v>소규모</v>
      </c>
      <c r="H214" s="54" t="str">
        <f>계획인구!N214</f>
        <v>능점</v>
      </c>
      <c r="I214" s="55">
        <f>IF(F214="마을",0,IF(F214="소규모",0,계획인구!P214))</f>
        <v>0</v>
      </c>
      <c r="J214" s="135">
        <f t="shared" si="99"/>
        <v>0</v>
      </c>
      <c r="K214" s="135">
        <f t="shared" si="100"/>
        <v>0</v>
      </c>
      <c r="L214" s="135">
        <f t="shared" si="101"/>
        <v>0</v>
      </c>
      <c r="M214" s="135">
        <f t="shared" si="102"/>
        <v>0</v>
      </c>
      <c r="N214" s="136">
        <f t="shared" si="103"/>
        <v>0</v>
      </c>
      <c r="O214" s="152">
        <f>IF(계획인구!Q214="미급수",0,IF(계획인구!Q214="마을",0,IF(계획인구!Q214="소규모",0,IF(계획인구!Q214=급수인구!$F214,계획인구!AA214,0))))</f>
        <v>0</v>
      </c>
      <c r="P214" s="152">
        <f>IF(계획인구!R214="미급수",0,IF(계획인구!R214="마을",0,IF(계획인구!R214="소규모",0,IF(계획인구!R214=급수인구!$F214,계획인구!AB214,0))))</f>
        <v>0</v>
      </c>
      <c r="Q214" s="152">
        <f>IF(계획인구!S214="미급수",0,IF(계획인구!S214="마을",0,IF(계획인구!S214="소규모",0,IF(계획인구!S214=급수인구!$F214,계획인구!AC214,0))))</f>
        <v>0</v>
      </c>
      <c r="R214" s="152">
        <f>IF(계획인구!T214="미급수",0,IF(계획인구!T214="마을",0,IF(계획인구!T214="소규모",0,IF(계획인구!T214=급수인구!$F214,계획인구!AD214,0))))</f>
        <v>0</v>
      </c>
      <c r="S214" s="152">
        <f>IF(계획인구!U214="미급수",0,IF(계획인구!U214="마을",0,IF(계획인구!U214="소규모",0,IF(계획인구!U214=급수인구!$F214,계획인구!AE214,0))))</f>
        <v>0</v>
      </c>
      <c r="T214" s="152">
        <f>IF(계획인구!Q214="미급수",0,IF(계획인구!Q214="마을",0,IF(계획인구!Q214="소규모",0,IF(계획인구!Q214=급수인구!$F214,계획인구!AF214,0))))</f>
        <v>0</v>
      </c>
      <c r="U214" s="152">
        <f>IF(계획인구!R214="미급수",0,IF(계획인구!R214="마을",0,IF(계획인구!R214="소규모",0,IF(계획인구!R214=급수인구!$F214,계획인구!AG214,0))))</f>
        <v>0</v>
      </c>
      <c r="V214" s="152">
        <f>IF(계획인구!S214="미급수",0,IF(계획인구!S214="마을",0,IF(계획인구!S214="소규모",0,IF(계획인구!S214=급수인구!$F214,계획인구!AH214,0))))</f>
        <v>0</v>
      </c>
      <c r="W214" s="152">
        <f>IF(계획인구!T214="미급수",0,IF(계획인구!T214="마을",0,IF(계획인구!T214="소규모",0,IF(계획인구!T214=급수인구!$F214,계획인구!AI214,0))))</f>
        <v>0</v>
      </c>
      <c r="X214" s="152">
        <f>IF(계획인구!U214="미급수",0,IF(계획인구!U214="마을",0,IF(계획인구!U214="소규모",0,IF(계획인구!U214=급수인구!$F214,계획인구!AJ214,0))))</f>
        <v>0</v>
      </c>
    </row>
    <row r="215" spans="1:24" s="11" customFormat="1" ht="16.350000000000001" customHeight="1">
      <c r="A215" s="308" t="s">
        <v>951</v>
      </c>
      <c r="B215" s="52" t="s">
        <v>719</v>
      </c>
      <c r="C215" s="52" t="s">
        <v>773</v>
      </c>
      <c r="D215" s="53">
        <f>계획인구!J215</f>
        <v>65</v>
      </c>
      <c r="E215" s="53">
        <f>계획인구!K215</f>
        <v>134</v>
      </c>
      <c r="F215" s="54" t="str">
        <f>계획인구!L215</f>
        <v>지방</v>
      </c>
      <c r="G215" s="54" t="str">
        <f>계획인구!M215</f>
        <v>김천</v>
      </c>
      <c r="H215" s="54" t="str">
        <f>계획인구!N215</f>
        <v>공단</v>
      </c>
      <c r="I215" s="55">
        <f>IF(F215="마을",0,IF(F215="소규모",0,계획인구!P215))</f>
        <v>2020</v>
      </c>
      <c r="J215" s="135">
        <f t="shared" si="99"/>
        <v>0</v>
      </c>
      <c r="K215" s="135">
        <f t="shared" si="100"/>
        <v>129</v>
      </c>
      <c r="L215" s="135">
        <f t="shared" si="101"/>
        <v>128</v>
      </c>
      <c r="M215" s="135">
        <f t="shared" si="102"/>
        <v>128</v>
      </c>
      <c r="N215" s="136">
        <f t="shared" si="103"/>
        <v>127</v>
      </c>
      <c r="O215" s="152">
        <f>IF(계획인구!Q215="미급수",0,IF(계획인구!Q215="마을",0,IF(계획인구!Q215="소규모",0,IF(계획인구!Q215=급수인구!$F215,계획인구!AA215,0))))</f>
        <v>0</v>
      </c>
      <c r="P215" s="152">
        <f>IF(계획인구!R215="미급수",0,IF(계획인구!R215="마을",0,IF(계획인구!R215="소규모",0,IF(계획인구!R215=급수인구!$F215,계획인구!AB215,0))))</f>
        <v>129</v>
      </c>
      <c r="Q215" s="152">
        <f>IF(계획인구!S215="미급수",0,IF(계획인구!S215="마을",0,IF(계획인구!S215="소규모",0,IF(계획인구!S215=급수인구!$F215,계획인구!AC215,0))))</f>
        <v>128</v>
      </c>
      <c r="R215" s="152">
        <f>IF(계획인구!T215="미급수",0,IF(계획인구!T215="마을",0,IF(계획인구!T215="소규모",0,IF(계획인구!T215=급수인구!$F215,계획인구!AD215,0))))</f>
        <v>128</v>
      </c>
      <c r="S215" s="152">
        <f>IF(계획인구!U215="미급수",0,IF(계획인구!U215="마을",0,IF(계획인구!U215="소규모",0,IF(계획인구!U215=급수인구!$F215,계획인구!AE215,0))))</f>
        <v>127</v>
      </c>
      <c r="T215" s="152">
        <f>IF(계획인구!Q215="미급수",0,IF(계획인구!Q215="마을",0,IF(계획인구!Q215="소규모",0,IF(계획인구!Q215=급수인구!$F215,계획인구!AF215,0))))</f>
        <v>0</v>
      </c>
      <c r="U215" s="152">
        <f>IF(계획인구!R215="미급수",0,IF(계획인구!R215="마을",0,IF(계획인구!R215="소규모",0,IF(계획인구!R215=급수인구!$F215,계획인구!AG215,0))))</f>
        <v>0</v>
      </c>
      <c r="V215" s="152">
        <f>IF(계획인구!S215="미급수",0,IF(계획인구!S215="마을",0,IF(계획인구!S215="소규모",0,IF(계획인구!S215=급수인구!$F215,계획인구!AH215,0))))</f>
        <v>0</v>
      </c>
      <c r="W215" s="152">
        <f>IF(계획인구!T215="미급수",0,IF(계획인구!T215="마을",0,IF(계획인구!T215="소규모",0,IF(계획인구!T215=급수인구!$F215,계획인구!AI215,0))))</f>
        <v>0</v>
      </c>
      <c r="X215" s="152">
        <f>IF(계획인구!U215="미급수",0,IF(계획인구!U215="마을",0,IF(계획인구!U215="소규모",0,IF(계획인구!U215=급수인구!$F215,계획인구!AJ215,0))))</f>
        <v>0</v>
      </c>
    </row>
    <row r="216" spans="1:24" s="11" customFormat="1" ht="16.350000000000001" customHeight="1">
      <c r="A216" s="308" t="s">
        <v>951</v>
      </c>
      <c r="B216" s="233" t="s">
        <v>720</v>
      </c>
      <c r="C216" s="52" t="s">
        <v>1143</v>
      </c>
      <c r="D216" s="53">
        <f>계획인구!J216</f>
        <v>53</v>
      </c>
      <c r="E216" s="53">
        <f>계획인구!K216</f>
        <v>136</v>
      </c>
      <c r="F216" s="54" t="str">
        <f>계획인구!L216</f>
        <v>지방</v>
      </c>
      <c r="G216" s="54" t="str">
        <f>계획인구!M216</f>
        <v>김천</v>
      </c>
      <c r="H216" s="54" t="str">
        <f>계획인구!N216</f>
        <v>공단</v>
      </c>
      <c r="I216" s="55">
        <f>IF(F216="마을",0,IF(F216="소규모",0,계획인구!P216))</f>
        <v>2020</v>
      </c>
      <c r="J216" s="135">
        <f t="shared" si="99"/>
        <v>0</v>
      </c>
      <c r="K216" s="135">
        <f t="shared" si="100"/>
        <v>131</v>
      </c>
      <c r="L216" s="135">
        <f t="shared" si="101"/>
        <v>130</v>
      </c>
      <c r="M216" s="135">
        <f t="shared" si="102"/>
        <v>130</v>
      </c>
      <c r="N216" s="136">
        <f t="shared" si="103"/>
        <v>129</v>
      </c>
      <c r="O216" s="152">
        <f>IF(계획인구!Q216="미급수",0,IF(계획인구!Q216="마을",0,IF(계획인구!Q216="소규모",0,IF(계획인구!Q216=급수인구!$F216,계획인구!AA216,0))))</f>
        <v>0</v>
      </c>
      <c r="P216" s="152">
        <f>IF(계획인구!R216="미급수",0,IF(계획인구!R216="마을",0,IF(계획인구!R216="소규모",0,IF(계획인구!R216=급수인구!$F216,계획인구!AB216,0))))</f>
        <v>131</v>
      </c>
      <c r="Q216" s="152">
        <f>IF(계획인구!S216="미급수",0,IF(계획인구!S216="마을",0,IF(계획인구!S216="소규모",0,IF(계획인구!S216=급수인구!$F216,계획인구!AC216,0))))</f>
        <v>130</v>
      </c>
      <c r="R216" s="152">
        <f>IF(계획인구!T216="미급수",0,IF(계획인구!T216="마을",0,IF(계획인구!T216="소규모",0,IF(계획인구!T216=급수인구!$F216,계획인구!AD216,0))))</f>
        <v>130</v>
      </c>
      <c r="S216" s="152">
        <f>IF(계획인구!U216="미급수",0,IF(계획인구!U216="마을",0,IF(계획인구!U216="소규모",0,IF(계획인구!U216=급수인구!$F216,계획인구!AE216,0))))</f>
        <v>129</v>
      </c>
      <c r="T216" s="152">
        <f>IF(계획인구!Q216="미급수",0,IF(계획인구!Q216="마을",0,IF(계획인구!Q216="소규모",0,IF(계획인구!Q216=급수인구!$F216,계획인구!AF216,0))))</f>
        <v>0</v>
      </c>
      <c r="U216" s="152">
        <f>IF(계획인구!R216="미급수",0,IF(계획인구!R216="마을",0,IF(계획인구!R216="소규모",0,IF(계획인구!R216=급수인구!$F216,계획인구!AG216,0))))</f>
        <v>0</v>
      </c>
      <c r="V216" s="152">
        <f>IF(계획인구!S216="미급수",0,IF(계획인구!S216="마을",0,IF(계획인구!S216="소규모",0,IF(계획인구!S216=급수인구!$F216,계획인구!AH216,0))))</f>
        <v>0</v>
      </c>
      <c r="W216" s="152">
        <f>IF(계획인구!T216="미급수",0,IF(계획인구!T216="마을",0,IF(계획인구!T216="소규모",0,IF(계획인구!T216=급수인구!$F216,계획인구!AI216,0))))</f>
        <v>0</v>
      </c>
      <c r="X216" s="152">
        <f>IF(계획인구!U216="미급수",0,IF(계획인구!U216="마을",0,IF(계획인구!U216="소규모",0,IF(계획인구!U216=급수인구!$F216,계획인구!AJ216,0))))</f>
        <v>0</v>
      </c>
    </row>
    <row r="217" spans="1:24" s="11" customFormat="1" ht="16.350000000000001" customHeight="1">
      <c r="A217" s="308" t="s">
        <v>951</v>
      </c>
      <c r="B217" s="312"/>
      <c r="C217" s="52" t="s">
        <v>726</v>
      </c>
      <c r="D217" s="53">
        <f>계획인구!J217</f>
        <v>0</v>
      </c>
      <c r="E217" s="53">
        <f>계획인구!K217</f>
        <v>0</v>
      </c>
      <c r="F217" s="54" t="str">
        <f>계획인구!L217</f>
        <v>마을</v>
      </c>
      <c r="G217" s="54" t="str">
        <f>계획인구!M217</f>
        <v>마을</v>
      </c>
      <c r="H217" s="54" t="str">
        <f>계획인구!N217</f>
        <v>그린빌리지</v>
      </c>
      <c r="I217" s="55">
        <f>IF(F217="마을",0,IF(F217="소규모",0,계획인구!P217))</f>
        <v>0</v>
      </c>
      <c r="J217" s="135">
        <f t="shared" si="99"/>
        <v>0</v>
      </c>
      <c r="K217" s="135">
        <f t="shared" si="100"/>
        <v>0</v>
      </c>
      <c r="L217" s="135">
        <f t="shared" si="101"/>
        <v>0</v>
      </c>
      <c r="M217" s="135">
        <f t="shared" si="102"/>
        <v>0</v>
      </c>
      <c r="N217" s="136">
        <f t="shared" si="103"/>
        <v>0</v>
      </c>
      <c r="O217" s="152">
        <f>IF(계획인구!Q217="미급수",0,IF(계획인구!Q217="마을",0,IF(계획인구!Q217="소규모",0,IF(계획인구!Q217=급수인구!$F217,계획인구!AA217,0))))</f>
        <v>0</v>
      </c>
      <c r="P217" s="152">
        <f>IF(계획인구!R217="미급수",0,IF(계획인구!R217="마을",0,IF(계획인구!R217="소규모",0,IF(계획인구!R217=급수인구!$F217,계획인구!AB217,0))))</f>
        <v>0</v>
      </c>
      <c r="Q217" s="152">
        <f>IF(계획인구!S217="미급수",0,IF(계획인구!S217="마을",0,IF(계획인구!S217="소규모",0,IF(계획인구!S217=급수인구!$F217,계획인구!AC217,0))))</f>
        <v>0</v>
      </c>
      <c r="R217" s="152">
        <f>IF(계획인구!T217="미급수",0,IF(계획인구!T217="마을",0,IF(계획인구!T217="소규모",0,IF(계획인구!T217=급수인구!$F217,계획인구!AD217,0))))</f>
        <v>0</v>
      </c>
      <c r="S217" s="152">
        <f>IF(계획인구!U217="미급수",0,IF(계획인구!U217="마을",0,IF(계획인구!U217="소규모",0,IF(계획인구!U217=급수인구!$F217,계획인구!AE217,0))))</f>
        <v>0</v>
      </c>
      <c r="T217" s="152">
        <f>IF(계획인구!Q217="미급수",0,IF(계획인구!Q217="마을",0,IF(계획인구!Q217="소규모",0,IF(계획인구!Q217=급수인구!$F217,계획인구!AF217,0))))</f>
        <v>0</v>
      </c>
      <c r="U217" s="152">
        <f>IF(계획인구!R217="미급수",0,IF(계획인구!R217="마을",0,IF(계획인구!R217="소규모",0,IF(계획인구!R217=급수인구!$F217,계획인구!AG217,0))))</f>
        <v>0</v>
      </c>
      <c r="V217" s="152">
        <f>IF(계획인구!S217="미급수",0,IF(계획인구!S217="마을",0,IF(계획인구!S217="소규모",0,IF(계획인구!S217=급수인구!$F217,계획인구!AH217,0))))</f>
        <v>0</v>
      </c>
      <c r="W217" s="152">
        <f>IF(계획인구!T217="미급수",0,IF(계획인구!T217="마을",0,IF(계획인구!T217="소규모",0,IF(계획인구!T217=급수인구!$F217,계획인구!AI217,0))))</f>
        <v>0</v>
      </c>
      <c r="X217" s="152">
        <f>IF(계획인구!U217="미급수",0,IF(계획인구!U217="마을",0,IF(계획인구!U217="소규모",0,IF(계획인구!U217=급수인구!$F217,계획인구!AJ217,0))))</f>
        <v>0</v>
      </c>
    </row>
    <row r="218" spans="1:24" s="11" customFormat="1" ht="16.350000000000001" customHeight="1">
      <c r="A218" s="308" t="s">
        <v>951</v>
      </c>
      <c r="B218" s="52" t="s">
        <v>721</v>
      </c>
      <c r="C218" s="52" t="s">
        <v>233</v>
      </c>
      <c r="D218" s="53">
        <f>계획인구!J218</f>
        <v>25</v>
      </c>
      <c r="E218" s="53">
        <f>계획인구!K218</f>
        <v>58</v>
      </c>
      <c r="F218" s="54" t="str">
        <f>계획인구!L218</f>
        <v>지방</v>
      </c>
      <c r="G218" s="54" t="str">
        <f>계획인구!M218</f>
        <v>김천</v>
      </c>
      <c r="H218" s="54" t="str">
        <f>계획인구!N218</f>
        <v>공단</v>
      </c>
      <c r="I218" s="55">
        <f>IF(F218="마을",0,IF(F218="소규모",0,계획인구!P218))</f>
        <v>2020</v>
      </c>
      <c r="J218" s="135">
        <f t="shared" si="99"/>
        <v>0</v>
      </c>
      <c r="K218" s="135">
        <f t="shared" si="100"/>
        <v>56</v>
      </c>
      <c r="L218" s="135">
        <f t="shared" si="101"/>
        <v>55</v>
      </c>
      <c r="M218" s="135">
        <f t="shared" si="102"/>
        <v>55</v>
      </c>
      <c r="N218" s="136">
        <f t="shared" si="103"/>
        <v>55</v>
      </c>
      <c r="O218" s="152">
        <f>IF(계획인구!Q218="미급수",0,IF(계획인구!Q218="마을",0,IF(계획인구!Q218="소규모",0,IF(계획인구!Q218=급수인구!$F218,계획인구!AA218,0))))</f>
        <v>0</v>
      </c>
      <c r="P218" s="152">
        <f>IF(계획인구!R218="미급수",0,IF(계획인구!R218="마을",0,IF(계획인구!R218="소규모",0,IF(계획인구!R218=급수인구!$F218,계획인구!AB218,0))))</f>
        <v>56</v>
      </c>
      <c r="Q218" s="152">
        <f>IF(계획인구!S218="미급수",0,IF(계획인구!S218="마을",0,IF(계획인구!S218="소규모",0,IF(계획인구!S218=급수인구!$F218,계획인구!AC218,0))))</f>
        <v>55</v>
      </c>
      <c r="R218" s="152">
        <f>IF(계획인구!T218="미급수",0,IF(계획인구!T218="마을",0,IF(계획인구!T218="소규모",0,IF(계획인구!T218=급수인구!$F218,계획인구!AD218,0))))</f>
        <v>55</v>
      </c>
      <c r="S218" s="152">
        <f>IF(계획인구!U218="미급수",0,IF(계획인구!U218="마을",0,IF(계획인구!U218="소규모",0,IF(계획인구!U218=급수인구!$F218,계획인구!AE218,0))))</f>
        <v>55</v>
      </c>
      <c r="T218" s="152">
        <f>IF(계획인구!Q218="미급수",0,IF(계획인구!Q218="마을",0,IF(계획인구!Q218="소규모",0,IF(계획인구!Q218=급수인구!$F218,계획인구!AF218,0))))</f>
        <v>0</v>
      </c>
      <c r="U218" s="152">
        <f>IF(계획인구!R218="미급수",0,IF(계획인구!R218="마을",0,IF(계획인구!R218="소규모",0,IF(계획인구!R218=급수인구!$F218,계획인구!AG218,0))))</f>
        <v>0</v>
      </c>
      <c r="V218" s="152">
        <f>IF(계획인구!S218="미급수",0,IF(계획인구!S218="마을",0,IF(계획인구!S218="소규모",0,IF(계획인구!S218=급수인구!$F218,계획인구!AH218,0))))</f>
        <v>0</v>
      </c>
      <c r="W218" s="152">
        <f>IF(계획인구!T218="미급수",0,IF(계획인구!T218="마을",0,IF(계획인구!T218="소규모",0,IF(계획인구!T218=급수인구!$F218,계획인구!AI218,0))))</f>
        <v>0</v>
      </c>
      <c r="X218" s="152">
        <f>IF(계획인구!U218="미급수",0,IF(계획인구!U218="마을",0,IF(계획인구!U218="소규모",0,IF(계획인구!U218=급수인구!$F218,계획인구!AJ218,0))))</f>
        <v>0</v>
      </c>
    </row>
    <row r="219" spans="1:24" s="11" customFormat="1" ht="16.350000000000001" customHeight="1">
      <c r="A219" s="308" t="s">
        <v>951</v>
      </c>
      <c r="B219" s="52" t="s">
        <v>722</v>
      </c>
      <c r="C219" s="52" t="s">
        <v>234</v>
      </c>
      <c r="D219" s="53">
        <f>계획인구!J219</f>
        <v>38</v>
      </c>
      <c r="E219" s="53">
        <f>계획인구!K219</f>
        <v>73</v>
      </c>
      <c r="F219" s="54" t="str">
        <f>계획인구!L219</f>
        <v>지방</v>
      </c>
      <c r="G219" s="54" t="str">
        <f>계획인구!M219</f>
        <v>김천</v>
      </c>
      <c r="H219" s="54" t="str">
        <f>계획인구!N219</f>
        <v>공단</v>
      </c>
      <c r="I219" s="55">
        <f>IF(F219="마을",0,IF(F219="소규모",0,계획인구!P219))</f>
        <v>2020</v>
      </c>
      <c r="J219" s="135">
        <f t="shared" si="99"/>
        <v>0</v>
      </c>
      <c r="K219" s="135">
        <f t="shared" si="100"/>
        <v>70</v>
      </c>
      <c r="L219" s="135">
        <f t="shared" si="101"/>
        <v>70</v>
      </c>
      <c r="M219" s="135">
        <f t="shared" si="102"/>
        <v>70</v>
      </c>
      <c r="N219" s="136">
        <f t="shared" si="103"/>
        <v>69</v>
      </c>
      <c r="O219" s="152">
        <f>IF(계획인구!Q219="미급수",0,IF(계획인구!Q219="마을",0,IF(계획인구!Q219="소규모",0,IF(계획인구!Q219=급수인구!$F219,계획인구!AA219,0))))</f>
        <v>0</v>
      </c>
      <c r="P219" s="152">
        <f>IF(계획인구!R219="미급수",0,IF(계획인구!R219="마을",0,IF(계획인구!R219="소규모",0,IF(계획인구!R219=급수인구!$F219,계획인구!AB219,0))))</f>
        <v>70</v>
      </c>
      <c r="Q219" s="152">
        <f>IF(계획인구!S219="미급수",0,IF(계획인구!S219="마을",0,IF(계획인구!S219="소규모",0,IF(계획인구!S219=급수인구!$F219,계획인구!AC219,0))))</f>
        <v>70</v>
      </c>
      <c r="R219" s="152">
        <f>IF(계획인구!T219="미급수",0,IF(계획인구!T219="마을",0,IF(계획인구!T219="소규모",0,IF(계획인구!T219=급수인구!$F219,계획인구!AD219,0))))</f>
        <v>70</v>
      </c>
      <c r="S219" s="152">
        <f>IF(계획인구!U219="미급수",0,IF(계획인구!U219="마을",0,IF(계획인구!U219="소규모",0,IF(계획인구!U219=급수인구!$F219,계획인구!AE219,0))))</f>
        <v>69</v>
      </c>
      <c r="T219" s="152">
        <f>IF(계획인구!Q219="미급수",0,IF(계획인구!Q219="마을",0,IF(계획인구!Q219="소규모",0,IF(계획인구!Q219=급수인구!$F219,계획인구!AF219,0))))</f>
        <v>0</v>
      </c>
      <c r="U219" s="152">
        <f>IF(계획인구!R219="미급수",0,IF(계획인구!R219="마을",0,IF(계획인구!R219="소규모",0,IF(계획인구!R219=급수인구!$F219,계획인구!AG219,0))))</f>
        <v>0</v>
      </c>
      <c r="V219" s="152">
        <f>IF(계획인구!S219="미급수",0,IF(계획인구!S219="마을",0,IF(계획인구!S219="소규모",0,IF(계획인구!S219=급수인구!$F219,계획인구!AH219,0))))</f>
        <v>0</v>
      </c>
      <c r="W219" s="152">
        <f>IF(계획인구!T219="미급수",0,IF(계획인구!T219="마을",0,IF(계획인구!T219="소규모",0,IF(계획인구!T219=급수인구!$F219,계획인구!AI219,0))))</f>
        <v>0</v>
      </c>
      <c r="X219" s="152">
        <f>IF(계획인구!U219="미급수",0,IF(계획인구!U219="마을",0,IF(계획인구!U219="소규모",0,IF(계획인구!U219=급수인구!$F219,계획인구!AJ219,0))))</f>
        <v>0</v>
      </c>
    </row>
    <row r="220" spans="1:24" s="11" customFormat="1" ht="16.350000000000001" customHeight="1">
      <c r="A220" s="308" t="s">
        <v>951</v>
      </c>
      <c r="B220" s="52" t="s">
        <v>723</v>
      </c>
      <c r="C220" s="52" t="s">
        <v>235</v>
      </c>
      <c r="D220" s="53">
        <f>계획인구!J220</f>
        <v>45</v>
      </c>
      <c r="E220" s="53">
        <f>계획인구!K220</f>
        <v>83</v>
      </c>
      <c r="F220" s="54" t="str">
        <f>계획인구!L220</f>
        <v>지방</v>
      </c>
      <c r="G220" s="54" t="str">
        <f>계획인구!M220</f>
        <v>김천</v>
      </c>
      <c r="H220" s="54" t="str">
        <f>계획인구!N220</f>
        <v>공단</v>
      </c>
      <c r="I220" s="55">
        <f>IF(F220="마을",0,IF(F220="소규모",0,계획인구!P220))</f>
        <v>2020</v>
      </c>
      <c r="J220" s="135">
        <f t="shared" si="99"/>
        <v>0</v>
      </c>
      <c r="K220" s="135">
        <f t="shared" si="100"/>
        <v>80</v>
      </c>
      <c r="L220" s="135">
        <f t="shared" si="101"/>
        <v>79</v>
      </c>
      <c r="M220" s="135">
        <f t="shared" si="102"/>
        <v>79</v>
      </c>
      <c r="N220" s="136">
        <f t="shared" si="103"/>
        <v>78</v>
      </c>
      <c r="O220" s="152">
        <f>IF(계획인구!Q220="미급수",0,IF(계획인구!Q220="마을",0,IF(계획인구!Q220="소규모",0,IF(계획인구!Q220=급수인구!$F220,계획인구!AA220,0))))</f>
        <v>0</v>
      </c>
      <c r="P220" s="152">
        <f>IF(계획인구!R220="미급수",0,IF(계획인구!R220="마을",0,IF(계획인구!R220="소규모",0,IF(계획인구!R220=급수인구!$F220,계획인구!AB220,0))))</f>
        <v>80</v>
      </c>
      <c r="Q220" s="152">
        <f>IF(계획인구!S220="미급수",0,IF(계획인구!S220="마을",0,IF(계획인구!S220="소규모",0,IF(계획인구!S220=급수인구!$F220,계획인구!AC220,0))))</f>
        <v>79</v>
      </c>
      <c r="R220" s="152">
        <f>IF(계획인구!T220="미급수",0,IF(계획인구!T220="마을",0,IF(계획인구!T220="소규모",0,IF(계획인구!T220=급수인구!$F220,계획인구!AD220,0))))</f>
        <v>79</v>
      </c>
      <c r="S220" s="152">
        <f>IF(계획인구!U220="미급수",0,IF(계획인구!U220="마을",0,IF(계획인구!U220="소규모",0,IF(계획인구!U220=급수인구!$F220,계획인구!AE220,0))))</f>
        <v>78</v>
      </c>
      <c r="T220" s="152">
        <f>IF(계획인구!Q220="미급수",0,IF(계획인구!Q220="마을",0,IF(계획인구!Q220="소규모",0,IF(계획인구!Q220=급수인구!$F220,계획인구!AF220,0))))</f>
        <v>0</v>
      </c>
      <c r="U220" s="152">
        <f>IF(계획인구!R220="미급수",0,IF(계획인구!R220="마을",0,IF(계획인구!R220="소규모",0,IF(계획인구!R220=급수인구!$F220,계획인구!AG220,0))))</f>
        <v>0</v>
      </c>
      <c r="V220" s="152">
        <f>IF(계획인구!S220="미급수",0,IF(계획인구!S220="마을",0,IF(계획인구!S220="소규모",0,IF(계획인구!S220=급수인구!$F220,계획인구!AH220,0))))</f>
        <v>0</v>
      </c>
      <c r="W220" s="152">
        <f>IF(계획인구!T220="미급수",0,IF(계획인구!T220="마을",0,IF(계획인구!T220="소규모",0,IF(계획인구!T220=급수인구!$F220,계획인구!AI220,0))))</f>
        <v>0</v>
      </c>
      <c r="X220" s="152">
        <f>IF(계획인구!U220="미급수",0,IF(계획인구!U220="마을",0,IF(계획인구!U220="소규모",0,IF(계획인구!U220=급수인구!$F220,계획인구!AJ220,0))))</f>
        <v>0</v>
      </c>
    </row>
    <row r="221" spans="1:24" s="11" customFormat="1" ht="16.350000000000001" customHeight="1">
      <c r="A221" s="308" t="s">
        <v>951</v>
      </c>
      <c r="B221" s="52" t="s">
        <v>724</v>
      </c>
      <c r="C221" s="52" t="s">
        <v>772</v>
      </c>
      <c r="D221" s="53">
        <f>계획인구!J221</f>
        <v>51</v>
      </c>
      <c r="E221" s="53">
        <f>계획인구!K221</f>
        <v>105</v>
      </c>
      <c r="F221" s="54" t="str">
        <f>계획인구!L221</f>
        <v>지방</v>
      </c>
      <c r="G221" s="54" t="str">
        <f>계획인구!M221</f>
        <v>김천</v>
      </c>
      <c r="H221" s="54" t="str">
        <f>계획인구!N221</f>
        <v>공단</v>
      </c>
      <c r="I221" s="55">
        <f>IF(F221="마을",0,IF(F221="소규모",0,계획인구!P221))</f>
        <v>2015</v>
      </c>
      <c r="J221" s="135">
        <f t="shared" si="99"/>
        <v>105</v>
      </c>
      <c r="K221" s="135">
        <f t="shared" si="100"/>
        <v>101</v>
      </c>
      <c r="L221" s="135">
        <f t="shared" si="101"/>
        <v>100</v>
      </c>
      <c r="M221" s="135">
        <f t="shared" si="102"/>
        <v>100</v>
      </c>
      <c r="N221" s="136">
        <f t="shared" si="103"/>
        <v>99</v>
      </c>
      <c r="O221" s="152">
        <f>IF(계획인구!Q221="미급수",0,IF(계획인구!Q221="마을",0,IF(계획인구!Q221="소규모",0,IF(계획인구!Q221=급수인구!$F221,계획인구!AA221,0))))</f>
        <v>105</v>
      </c>
      <c r="P221" s="152">
        <f>IF(계획인구!R221="미급수",0,IF(계획인구!R221="마을",0,IF(계획인구!R221="소규모",0,IF(계획인구!R221=급수인구!$F221,계획인구!AB221,0))))</f>
        <v>101</v>
      </c>
      <c r="Q221" s="152">
        <f>IF(계획인구!S221="미급수",0,IF(계획인구!S221="마을",0,IF(계획인구!S221="소규모",0,IF(계획인구!S221=급수인구!$F221,계획인구!AC221,0))))</f>
        <v>100</v>
      </c>
      <c r="R221" s="152">
        <f>IF(계획인구!T221="미급수",0,IF(계획인구!T221="마을",0,IF(계획인구!T221="소규모",0,IF(계획인구!T221=급수인구!$F221,계획인구!AD221,0))))</f>
        <v>100</v>
      </c>
      <c r="S221" s="152">
        <f>IF(계획인구!U221="미급수",0,IF(계획인구!U221="마을",0,IF(계획인구!U221="소규모",0,IF(계획인구!U221=급수인구!$F221,계획인구!AE221,0))))</f>
        <v>99</v>
      </c>
      <c r="T221" s="152">
        <f>IF(계획인구!Q221="미급수",0,IF(계획인구!Q221="마을",0,IF(계획인구!Q221="소규모",0,IF(계획인구!Q221=급수인구!$F221,계획인구!AF221,0))))</f>
        <v>0</v>
      </c>
      <c r="U221" s="152">
        <f>IF(계획인구!R221="미급수",0,IF(계획인구!R221="마을",0,IF(계획인구!R221="소규모",0,IF(계획인구!R221=급수인구!$F221,계획인구!AG221,0))))</f>
        <v>0</v>
      </c>
      <c r="V221" s="152">
        <f>IF(계획인구!S221="미급수",0,IF(계획인구!S221="마을",0,IF(계획인구!S221="소규모",0,IF(계획인구!S221=급수인구!$F221,계획인구!AH221,0))))</f>
        <v>0</v>
      </c>
      <c r="W221" s="152">
        <f>IF(계획인구!T221="미급수",0,IF(계획인구!T221="마을",0,IF(계획인구!T221="소규모",0,IF(계획인구!T221=급수인구!$F221,계획인구!AI221,0))))</f>
        <v>0</v>
      </c>
      <c r="X221" s="152">
        <f>IF(계획인구!U221="미급수",0,IF(계획인구!U221="마을",0,IF(계획인구!U221="소규모",0,IF(계획인구!U221=급수인구!$F221,계획인구!AJ221,0))))</f>
        <v>0</v>
      </c>
    </row>
    <row r="222" spans="1:24" s="11" customFormat="1" ht="16.350000000000001" customHeight="1">
      <c r="A222" s="309" t="s">
        <v>951</v>
      </c>
      <c r="B222" s="75" t="s">
        <v>725</v>
      </c>
      <c r="C222" s="75" t="s">
        <v>236</v>
      </c>
      <c r="D222" s="56">
        <f>계획인구!J222</f>
        <v>73</v>
      </c>
      <c r="E222" s="56">
        <f>계획인구!K222</f>
        <v>162</v>
      </c>
      <c r="F222" s="63" t="str">
        <f>계획인구!L222</f>
        <v>지방</v>
      </c>
      <c r="G222" s="63" t="str">
        <f>계획인구!M222</f>
        <v>김천</v>
      </c>
      <c r="H222" s="63" t="str">
        <f>계획인구!N222</f>
        <v>공단</v>
      </c>
      <c r="I222" s="64">
        <f>IF(F222="마을",0,IF(F222="소규모",0,계획인구!P222))</f>
        <v>2020</v>
      </c>
      <c r="J222" s="147">
        <f t="shared" si="99"/>
        <v>0</v>
      </c>
      <c r="K222" s="147">
        <f t="shared" si="100"/>
        <v>152</v>
      </c>
      <c r="L222" s="147">
        <f t="shared" si="101"/>
        <v>160</v>
      </c>
      <c r="M222" s="147">
        <f t="shared" si="102"/>
        <v>156</v>
      </c>
      <c r="N222" s="148">
        <f t="shared" si="103"/>
        <v>151</v>
      </c>
      <c r="O222" s="152">
        <f>IF(계획인구!Q222="미급수",0,IF(계획인구!Q222="마을",0,IF(계획인구!Q222="소규모",0,IF(계획인구!Q222=급수인구!$F222,계획인구!AA222,0))))</f>
        <v>0</v>
      </c>
      <c r="P222" s="152">
        <f>IF(계획인구!R222="미급수",0,IF(계획인구!R222="마을",0,IF(계획인구!R222="소규모",0,IF(계획인구!R222=급수인구!$F222,계획인구!AB222,0))))</f>
        <v>152</v>
      </c>
      <c r="Q222" s="152">
        <f>IF(계획인구!S222="미급수",0,IF(계획인구!S222="마을",0,IF(계획인구!S222="소규모",0,IF(계획인구!S222=급수인구!$F222,계획인구!AC222,0))))</f>
        <v>160</v>
      </c>
      <c r="R222" s="152">
        <f>IF(계획인구!T222="미급수",0,IF(계획인구!T222="마을",0,IF(계획인구!T222="소규모",0,IF(계획인구!T222=급수인구!$F222,계획인구!AD222,0))))</f>
        <v>156</v>
      </c>
      <c r="S222" s="152">
        <f>IF(계획인구!U222="미급수",0,IF(계획인구!U222="마을",0,IF(계획인구!U222="소규모",0,IF(계획인구!U222=급수인구!$F222,계획인구!AE222,0))))</f>
        <v>151</v>
      </c>
      <c r="T222" s="152">
        <f>IF(계획인구!Q222="미급수",0,IF(계획인구!Q222="마을",0,IF(계획인구!Q222="소규모",0,IF(계획인구!Q222=급수인구!$F222,계획인구!AF222,0))))</f>
        <v>0</v>
      </c>
      <c r="U222" s="152">
        <f>IF(계획인구!R222="미급수",0,IF(계획인구!R222="마을",0,IF(계획인구!R222="소규모",0,IF(계획인구!R222=급수인구!$F222,계획인구!AG222,0))))</f>
        <v>0</v>
      </c>
      <c r="V222" s="152">
        <f>IF(계획인구!S222="미급수",0,IF(계획인구!S222="마을",0,IF(계획인구!S222="소규모",0,IF(계획인구!S222=급수인구!$F222,계획인구!AH222,0))))</f>
        <v>0</v>
      </c>
      <c r="W222" s="152">
        <f>IF(계획인구!T222="미급수",0,IF(계획인구!T222="마을",0,IF(계획인구!T222="소규모",0,IF(계획인구!T222=급수인구!$F222,계획인구!AI222,0))))</f>
        <v>0</v>
      </c>
      <c r="X222" s="152">
        <f>IF(계획인구!U222="미급수",0,IF(계획인구!U222="마을",0,IF(계획인구!U222="소규모",0,IF(계획인구!U222=급수인구!$F222,계획인구!AJ222,0))))</f>
        <v>0</v>
      </c>
    </row>
    <row r="223" spans="1:24" s="11" customFormat="1" ht="16.350000000000001" customHeight="1">
      <c r="A223" s="305" t="s">
        <v>237</v>
      </c>
      <c r="B223" s="241" t="s">
        <v>3</v>
      </c>
      <c r="C223" s="242"/>
      <c r="D223" s="211">
        <f>계획인구!J223</f>
        <v>1670</v>
      </c>
      <c r="E223" s="211">
        <f>계획인구!K223</f>
        <v>3734</v>
      </c>
      <c r="F223" s="211">
        <f>계획인구!L223</f>
        <v>0</v>
      </c>
      <c r="G223" s="211">
        <f>계획인구!M223</f>
        <v>0</v>
      </c>
      <c r="H223" s="211">
        <f>계획인구!N223</f>
        <v>0</v>
      </c>
      <c r="I223" s="211">
        <f>계획인구!P223</f>
        <v>0</v>
      </c>
      <c r="J223" s="211">
        <f>O223+T223</f>
        <v>2137</v>
      </c>
      <c r="K223" s="211">
        <f>P223+U223</f>
        <v>3152</v>
      </c>
      <c r="L223" s="211">
        <f>Q223+V223</f>
        <v>3568</v>
      </c>
      <c r="M223" s="211">
        <f>R223+W223</f>
        <v>3555</v>
      </c>
      <c r="N223" s="249">
        <f>S223+X223</f>
        <v>3526</v>
      </c>
      <c r="O223" s="152">
        <f>SUM(O224:O255)</f>
        <v>2137</v>
      </c>
      <c r="P223" s="135">
        <f t="shared" ref="P223:X223" si="104">SUM(P224:P255)</f>
        <v>3152</v>
      </c>
      <c r="Q223" s="135">
        <f t="shared" si="104"/>
        <v>3568</v>
      </c>
      <c r="R223" s="135">
        <f t="shared" si="104"/>
        <v>3555</v>
      </c>
      <c r="S223" s="135">
        <f t="shared" si="104"/>
        <v>3526</v>
      </c>
      <c r="T223" s="135">
        <f t="shared" si="104"/>
        <v>0</v>
      </c>
      <c r="U223" s="135">
        <f t="shared" si="104"/>
        <v>0</v>
      </c>
      <c r="V223" s="135">
        <f t="shared" si="104"/>
        <v>0</v>
      </c>
      <c r="W223" s="135">
        <f t="shared" si="104"/>
        <v>0</v>
      </c>
      <c r="X223" s="135">
        <f t="shared" si="104"/>
        <v>0</v>
      </c>
    </row>
    <row r="224" spans="1:24" s="11" customFormat="1" ht="16.350000000000001" customHeight="1">
      <c r="A224" s="308" t="s">
        <v>237</v>
      </c>
      <c r="B224" s="57" t="s">
        <v>340</v>
      </c>
      <c r="C224" s="57" t="s">
        <v>340</v>
      </c>
      <c r="D224" s="53">
        <f>계획인구!J224</f>
        <v>149</v>
      </c>
      <c r="E224" s="53">
        <f>계획인구!K224</f>
        <v>364</v>
      </c>
      <c r="F224" s="54" t="str">
        <f>계획인구!L224</f>
        <v>지방</v>
      </c>
      <c r="G224" s="54" t="str">
        <f>계획인구!M224</f>
        <v>김천</v>
      </c>
      <c r="H224" s="54" t="str">
        <f>계획인구!N224</f>
        <v>평화</v>
      </c>
      <c r="I224" s="55">
        <f>IF(F224="마을",0,IF(F224="소규모",0,계획인구!P224))</f>
        <v>2015</v>
      </c>
      <c r="J224" s="135">
        <f t="shared" ref="J224:J255" si="105">O224+T224</f>
        <v>364</v>
      </c>
      <c r="K224" s="135">
        <f t="shared" ref="K224:K255" si="106">P224+U224</f>
        <v>349</v>
      </c>
      <c r="L224" s="135">
        <f t="shared" ref="L224:L255" si="107">Q224+V224</f>
        <v>348</v>
      </c>
      <c r="M224" s="135">
        <f t="shared" ref="M224:M255" si="108">R224+W224</f>
        <v>347</v>
      </c>
      <c r="N224" s="136">
        <f t="shared" ref="N224:N255" si="109">S224+X224</f>
        <v>344</v>
      </c>
      <c r="O224" s="152">
        <f>IF(계획인구!Q224="미급수",0,IF(계획인구!Q224="마을",0,IF(계획인구!Q224="소규모",0,IF(계획인구!Q224=급수인구!$F224,계획인구!AA224,0))))</f>
        <v>364</v>
      </c>
      <c r="P224" s="152">
        <f>IF(계획인구!R224="미급수",0,IF(계획인구!R224="마을",0,IF(계획인구!R224="소규모",0,IF(계획인구!R224=급수인구!$F224,계획인구!AB224,0))))</f>
        <v>349</v>
      </c>
      <c r="Q224" s="152">
        <f>IF(계획인구!S224="미급수",0,IF(계획인구!S224="마을",0,IF(계획인구!S224="소규모",0,IF(계획인구!S224=급수인구!$F224,계획인구!AC224,0))))</f>
        <v>348</v>
      </c>
      <c r="R224" s="152">
        <f>IF(계획인구!T224="미급수",0,IF(계획인구!T224="마을",0,IF(계획인구!T224="소규모",0,IF(계획인구!T224=급수인구!$F224,계획인구!AD224,0))))</f>
        <v>347</v>
      </c>
      <c r="S224" s="152">
        <f>IF(계획인구!U224="미급수",0,IF(계획인구!U224="마을",0,IF(계획인구!U224="소규모",0,IF(계획인구!U224=급수인구!$F224,계획인구!AE224,0))))</f>
        <v>344</v>
      </c>
      <c r="T224" s="152">
        <f>IF(계획인구!Q224="미급수",0,IF(계획인구!Q224="마을",0,IF(계획인구!Q224="소규모",0,IF(계획인구!Q224=급수인구!$F224,계획인구!AF224,0))))</f>
        <v>0</v>
      </c>
      <c r="U224" s="152">
        <f>IF(계획인구!R224="미급수",0,IF(계획인구!R224="마을",0,IF(계획인구!R224="소규모",0,IF(계획인구!R224=급수인구!$F224,계획인구!AG224,0))))</f>
        <v>0</v>
      </c>
      <c r="V224" s="152">
        <f>IF(계획인구!S224="미급수",0,IF(계획인구!S224="마을",0,IF(계획인구!S224="소규모",0,IF(계획인구!S224=급수인구!$F224,계획인구!AH224,0))))</f>
        <v>0</v>
      </c>
      <c r="W224" s="152">
        <f>IF(계획인구!T224="미급수",0,IF(계획인구!T224="마을",0,IF(계획인구!T224="소규모",0,IF(계획인구!T224=급수인구!$F224,계획인구!AI224,0))))</f>
        <v>0</v>
      </c>
      <c r="X224" s="152">
        <f>IF(계획인구!U224="미급수",0,IF(계획인구!U224="마을",0,IF(계획인구!U224="소규모",0,IF(계획인구!U224=급수인구!$F224,계획인구!AJ224,0))))</f>
        <v>0</v>
      </c>
    </row>
    <row r="225" spans="1:24" s="11" customFormat="1" ht="16.350000000000001" customHeight="1">
      <c r="A225" s="308" t="s">
        <v>237</v>
      </c>
      <c r="B225" s="57" t="s">
        <v>341</v>
      </c>
      <c r="C225" s="57" t="s">
        <v>342</v>
      </c>
      <c r="D225" s="53">
        <f>계획인구!J225</f>
        <v>67</v>
      </c>
      <c r="E225" s="53">
        <f>계획인구!K225</f>
        <v>185</v>
      </c>
      <c r="F225" s="54" t="str">
        <f>계획인구!L225</f>
        <v>지방</v>
      </c>
      <c r="G225" s="54" t="str">
        <f>계획인구!M225</f>
        <v>김천</v>
      </c>
      <c r="H225" s="54" t="str">
        <f>계획인구!N225</f>
        <v>평화</v>
      </c>
      <c r="I225" s="55">
        <f>IF(F225="마을",0,IF(F225="소규모",0,계획인구!P225))</f>
        <v>2015</v>
      </c>
      <c r="J225" s="135">
        <f t="shared" si="105"/>
        <v>185</v>
      </c>
      <c r="K225" s="135">
        <f t="shared" si="106"/>
        <v>178</v>
      </c>
      <c r="L225" s="135">
        <f t="shared" si="107"/>
        <v>177</v>
      </c>
      <c r="M225" s="135">
        <f t="shared" si="108"/>
        <v>176</v>
      </c>
      <c r="N225" s="136">
        <f t="shared" si="109"/>
        <v>175</v>
      </c>
      <c r="O225" s="152">
        <f>IF(계획인구!Q225="미급수",0,IF(계획인구!Q225="마을",0,IF(계획인구!Q225="소규모",0,IF(계획인구!Q225=급수인구!$F225,계획인구!AA225,0))))</f>
        <v>185</v>
      </c>
      <c r="P225" s="152">
        <f>IF(계획인구!R225="미급수",0,IF(계획인구!R225="마을",0,IF(계획인구!R225="소규모",0,IF(계획인구!R225=급수인구!$F225,계획인구!AB225,0))))</f>
        <v>178</v>
      </c>
      <c r="Q225" s="152">
        <f>IF(계획인구!S225="미급수",0,IF(계획인구!S225="마을",0,IF(계획인구!S225="소규모",0,IF(계획인구!S225=급수인구!$F225,계획인구!AC225,0))))</f>
        <v>177</v>
      </c>
      <c r="R225" s="152">
        <f>IF(계획인구!T225="미급수",0,IF(계획인구!T225="마을",0,IF(계획인구!T225="소규모",0,IF(계획인구!T225=급수인구!$F225,계획인구!AD225,0))))</f>
        <v>176</v>
      </c>
      <c r="S225" s="152">
        <f>IF(계획인구!U225="미급수",0,IF(계획인구!U225="마을",0,IF(계획인구!U225="소규모",0,IF(계획인구!U225=급수인구!$F225,계획인구!AE225,0))))</f>
        <v>175</v>
      </c>
      <c r="T225" s="152">
        <f>IF(계획인구!Q225="미급수",0,IF(계획인구!Q225="마을",0,IF(계획인구!Q225="소규모",0,IF(계획인구!Q225=급수인구!$F225,계획인구!AF225,0))))</f>
        <v>0</v>
      </c>
      <c r="U225" s="152">
        <f>IF(계획인구!R225="미급수",0,IF(계획인구!R225="마을",0,IF(계획인구!R225="소규모",0,IF(계획인구!R225=급수인구!$F225,계획인구!AG225,0))))</f>
        <v>0</v>
      </c>
      <c r="V225" s="152">
        <f>IF(계획인구!S225="미급수",0,IF(계획인구!S225="마을",0,IF(계획인구!S225="소규모",0,IF(계획인구!S225=급수인구!$F225,계획인구!AH225,0))))</f>
        <v>0</v>
      </c>
      <c r="W225" s="152">
        <f>IF(계획인구!T225="미급수",0,IF(계획인구!T225="마을",0,IF(계획인구!T225="소규모",0,IF(계획인구!T225=급수인구!$F225,계획인구!AI225,0))))</f>
        <v>0</v>
      </c>
      <c r="X225" s="152">
        <f>IF(계획인구!U225="미급수",0,IF(계획인구!U225="마을",0,IF(계획인구!U225="소규모",0,IF(계획인구!U225=급수인구!$F225,계획인구!AJ225,0))))</f>
        <v>0</v>
      </c>
    </row>
    <row r="226" spans="1:24" s="11" customFormat="1" ht="16.350000000000001" customHeight="1">
      <c r="A226" s="308" t="s">
        <v>237</v>
      </c>
      <c r="B226" s="247" t="s">
        <v>343</v>
      </c>
      <c r="C226" s="57" t="s">
        <v>344</v>
      </c>
      <c r="D226" s="53">
        <f>계획인구!J226</f>
        <v>78</v>
      </c>
      <c r="E226" s="53">
        <f>계획인구!K226</f>
        <v>168</v>
      </c>
      <c r="F226" s="54" t="str">
        <f>계획인구!L226</f>
        <v>지방</v>
      </c>
      <c r="G226" s="54" t="str">
        <f>계획인구!M226</f>
        <v>김천</v>
      </c>
      <c r="H226" s="54" t="str">
        <f>계획인구!N226</f>
        <v>평화</v>
      </c>
      <c r="I226" s="55">
        <f>IF(F226="마을",0,IF(F226="소규모",0,계획인구!P226))</f>
        <v>2015</v>
      </c>
      <c r="J226" s="135">
        <f t="shared" si="105"/>
        <v>168</v>
      </c>
      <c r="K226" s="135">
        <f t="shared" si="106"/>
        <v>161</v>
      </c>
      <c r="L226" s="135">
        <f t="shared" si="107"/>
        <v>161</v>
      </c>
      <c r="M226" s="135">
        <f t="shared" si="108"/>
        <v>160</v>
      </c>
      <c r="N226" s="136">
        <f t="shared" si="109"/>
        <v>159</v>
      </c>
      <c r="O226" s="152">
        <f>IF(계획인구!Q226="미급수",0,IF(계획인구!Q226="마을",0,IF(계획인구!Q226="소규모",0,IF(계획인구!Q226=급수인구!$F226,계획인구!AA226,0))))</f>
        <v>168</v>
      </c>
      <c r="P226" s="152">
        <f>IF(계획인구!R226="미급수",0,IF(계획인구!R226="마을",0,IF(계획인구!R226="소규모",0,IF(계획인구!R226=급수인구!$F226,계획인구!AB226,0))))</f>
        <v>161</v>
      </c>
      <c r="Q226" s="152">
        <f>IF(계획인구!S226="미급수",0,IF(계획인구!S226="마을",0,IF(계획인구!S226="소규모",0,IF(계획인구!S226=급수인구!$F226,계획인구!AC226,0))))</f>
        <v>161</v>
      </c>
      <c r="R226" s="152">
        <f>IF(계획인구!T226="미급수",0,IF(계획인구!T226="마을",0,IF(계획인구!T226="소규모",0,IF(계획인구!T226=급수인구!$F226,계획인구!AD226,0))))</f>
        <v>160</v>
      </c>
      <c r="S226" s="152">
        <f>IF(계획인구!U226="미급수",0,IF(계획인구!U226="마을",0,IF(계획인구!U226="소규모",0,IF(계획인구!U226=급수인구!$F226,계획인구!AE226,0))))</f>
        <v>159</v>
      </c>
      <c r="T226" s="152">
        <f>IF(계획인구!Q226="미급수",0,IF(계획인구!Q226="마을",0,IF(계획인구!Q226="소규모",0,IF(계획인구!Q226=급수인구!$F226,계획인구!AF226,0))))</f>
        <v>0</v>
      </c>
      <c r="U226" s="152">
        <f>IF(계획인구!R226="미급수",0,IF(계획인구!R226="마을",0,IF(계획인구!R226="소규모",0,IF(계획인구!R226=급수인구!$F226,계획인구!AG226,0))))</f>
        <v>0</v>
      </c>
      <c r="V226" s="152">
        <f>IF(계획인구!S226="미급수",0,IF(계획인구!S226="마을",0,IF(계획인구!S226="소규모",0,IF(계획인구!S226=급수인구!$F226,계획인구!AH226,0))))</f>
        <v>0</v>
      </c>
      <c r="W226" s="152">
        <f>IF(계획인구!T226="미급수",0,IF(계획인구!T226="마을",0,IF(계획인구!T226="소규모",0,IF(계획인구!T226=급수인구!$F226,계획인구!AI226,0))))</f>
        <v>0</v>
      </c>
      <c r="X226" s="152">
        <f>IF(계획인구!U226="미급수",0,IF(계획인구!U226="마을",0,IF(계획인구!U226="소규모",0,IF(계획인구!U226=급수인구!$F226,계획인구!AJ226,0))))</f>
        <v>0</v>
      </c>
    </row>
    <row r="227" spans="1:24" s="11" customFormat="1" ht="16.350000000000001" customHeight="1">
      <c r="A227" s="308" t="s">
        <v>237</v>
      </c>
      <c r="B227" s="333"/>
      <c r="C227" s="57" t="s">
        <v>345</v>
      </c>
      <c r="D227" s="53">
        <f>계획인구!J227</f>
        <v>29</v>
      </c>
      <c r="E227" s="53">
        <f>계획인구!K227</f>
        <v>64</v>
      </c>
      <c r="F227" s="54" t="str">
        <f>계획인구!L227</f>
        <v>지방</v>
      </c>
      <c r="G227" s="54" t="str">
        <f>계획인구!M227</f>
        <v>김천</v>
      </c>
      <c r="H227" s="54" t="str">
        <f>계획인구!N227</f>
        <v>평화</v>
      </c>
      <c r="I227" s="55">
        <f>IF(F227="마을",0,IF(F227="소규모",0,계획인구!P227))</f>
        <v>2015</v>
      </c>
      <c r="J227" s="135">
        <f t="shared" si="105"/>
        <v>64</v>
      </c>
      <c r="K227" s="135">
        <f t="shared" si="106"/>
        <v>61</v>
      </c>
      <c r="L227" s="135">
        <f t="shared" si="107"/>
        <v>61</v>
      </c>
      <c r="M227" s="135">
        <f t="shared" si="108"/>
        <v>61</v>
      </c>
      <c r="N227" s="136">
        <f t="shared" si="109"/>
        <v>61</v>
      </c>
      <c r="O227" s="152">
        <f>IF(계획인구!Q227="미급수",0,IF(계획인구!Q227="마을",0,IF(계획인구!Q227="소규모",0,IF(계획인구!Q227=급수인구!$F227,계획인구!AA227,0))))</f>
        <v>64</v>
      </c>
      <c r="P227" s="152">
        <f>IF(계획인구!R227="미급수",0,IF(계획인구!R227="마을",0,IF(계획인구!R227="소규모",0,IF(계획인구!R227=급수인구!$F227,계획인구!AB227,0))))</f>
        <v>61</v>
      </c>
      <c r="Q227" s="152">
        <f>IF(계획인구!S227="미급수",0,IF(계획인구!S227="마을",0,IF(계획인구!S227="소규모",0,IF(계획인구!S227=급수인구!$F227,계획인구!AC227,0))))</f>
        <v>61</v>
      </c>
      <c r="R227" s="152">
        <f>IF(계획인구!T227="미급수",0,IF(계획인구!T227="마을",0,IF(계획인구!T227="소규모",0,IF(계획인구!T227=급수인구!$F227,계획인구!AD227,0))))</f>
        <v>61</v>
      </c>
      <c r="S227" s="152">
        <f>IF(계획인구!U227="미급수",0,IF(계획인구!U227="마을",0,IF(계획인구!U227="소규모",0,IF(계획인구!U227=급수인구!$F227,계획인구!AE227,0))))</f>
        <v>61</v>
      </c>
      <c r="T227" s="152">
        <f>IF(계획인구!Q227="미급수",0,IF(계획인구!Q227="마을",0,IF(계획인구!Q227="소규모",0,IF(계획인구!Q227=급수인구!$F227,계획인구!AF227,0))))</f>
        <v>0</v>
      </c>
      <c r="U227" s="152">
        <f>IF(계획인구!R227="미급수",0,IF(계획인구!R227="마을",0,IF(계획인구!R227="소규모",0,IF(계획인구!R227=급수인구!$F227,계획인구!AG227,0))))</f>
        <v>0</v>
      </c>
      <c r="V227" s="152">
        <f>IF(계획인구!S227="미급수",0,IF(계획인구!S227="마을",0,IF(계획인구!S227="소규모",0,IF(계획인구!S227=급수인구!$F227,계획인구!AH227,0))))</f>
        <v>0</v>
      </c>
      <c r="W227" s="152">
        <f>IF(계획인구!T227="미급수",0,IF(계획인구!T227="마을",0,IF(계획인구!T227="소규모",0,IF(계획인구!T227=급수인구!$F227,계획인구!AI227,0))))</f>
        <v>0</v>
      </c>
      <c r="X227" s="152">
        <f>IF(계획인구!U227="미급수",0,IF(계획인구!U227="마을",0,IF(계획인구!U227="소규모",0,IF(계획인구!U227=급수인구!$F227,계획인구!AJ227,0))))</f>
        <v>0</v>
      </c>
    </row>
    <row r="228" spans="1:24" s="11" customFormat="1" ht="16.350000000000001" customHeight="1">
      <c r="A228" s="308" t="s">
        <v>237</v>
      </c>
      <c r="B228" s="57" t="s">
        <v>346</v>
      </c>
      <c r="C228" s="57" t="s">
        <v>347</v>
      </c>
      <c r="D228" s="53">
        <f>계획인구!J228</f>
        <v>212</v>
      </c>
      <c r="E228" s="53">
        <f>계획인구!K228</f>
        <v>480</v>
      </c>
      <c r="F228" s="54" t="str">
        <f>계획인구!L228</f>
        <v>지방</v>
      </c>
      <c r="G228" s="54" t="str">
        <f>계획인구!M228</f>
        <v>김천</v>
      </c>
      <c r="H228" s="54" t="str">
        <f>계획인구!N228</f>
        <v>평화</v>
      </c>
      <c r="I228" s="55">
        <f>IF(F228="마을",0,IF(F228="소규모",0,계획인구!P228))</f>
        <v>2015</v>
      </c>
      <c r="J228" s="135">
        <f t="shared" si="105"/>
        <v>480</v>
      </c>
      <c r="K228" s="135">
        <f t="shared" si="106"/>
        <v>461</v>
      </c>
      <c r="L228" s="135">
        <f t="shared" si="107"/>
        <v>459</v>
      </c>
      <c r="M228" s="135">
        <f t="shared" si="108"/>
        <v>458</v>
      </c>
      <c r="N228" s="136">
        <f t="shared" si="109"/>
        <v>454</v>
      </c>
      <c r="O228" s="152">
        <f>IF(계획인구!Q228="미급수",0,IF(계획인구!Q228="마을",0,IF(계획인구!Q228="소규모",0,IF(계획인구!Q228=급수인구!$F228,계획인구!AA228,0))))</f>
        <v>480</v>
      </c>
      <c r="P228" s="152">
        <f>IF(계획인구!R228="미급수",0,IF(계획인구!R228="마을",0,IF(계획인구!R228="소규모",0,IF(계획인구!R228=급수인구!$F228,계획인구!AB228,0))))</f>
        <v>461</v>
      </c>
      <c r="Q228" s="152">
        <f>IF(계획인구!S228="미급수",0,IF(계획인구!S228="마을",0,IF(계획인구!S228="소규모",0,IF(계획인구!S228=급수인구!$F228,계획인구!AC228,0))))</f>
        <v>459</v>
      </c>
      <c r="R228" s="152">
        <f>IF(계획인구!T228="미급수",0,IF(계획인구!T228="마을",0,IF(계획인구!T228="소규모",0,IF(계획인구!T228=급수인구!$F228,계획인구!AD228,0))))</f>
        <v>458</v>
      </c>
      <c r="S228" s="152">
        <f>IF(계획인구!U228="미급수",0,IF(계획인구!U228="마을",0,IF(계획인구!U228="소규모",0,IF(계획인구!U228=급수인구!$F228,계획인구!AE228,0))))</f>
        <v>454</v>
      </c>
      <c r="T228" s="152">
        <f>IF(계획인구!Q228="미급수",0,IF(계획인구!Q228="마을",0,IF(계획인구!Q228="소규모",0,IF(계획인구!Q228=급수인구!$F228,계획인구!AF228,0))))</f>
        <v>0</v>
      </c>
      <c r="U228" s="152">
        <f>IF(계획인구!R228="미급수",0,IF(계획인구!R228="마을",0,IF(계획인구!R228="소규모",0,IF(계획인구!R228=급수인구!$F228,계획인구!AG228,0))))</f>
        <v>0</v>
      </c>
      <c r="V228" s="152">
        <f>IF(계획인구!S228="미급수",0,IF(계획인구!S228="마을",0,IF(계획인구!S228="소규모",0,IF(계획인구!S228=급수인구!$F228,계획인구!AH228,0))))</f>
        <v>0</v>
      </c>
      <c r="W228" s="152">
        <f>IF(계획인구!T228="미급수",0,IF(계획인구!T228="마을",0,IF(계획인구!T228="소규모",0,IF(계획인구!T228=급수인구!$F228,계획인구!AI228,0))))</f>
        <v>0</v>
      </c>
      <c r="X228" s="152">
        <f>IF(계획인구!U228="미급수",0,IF(계획인구!U228="마을",0,IF(계획인구!U228="소규모",0,IF(계획인구!U228=급수인구!$F228,계획인구!AJ228,0))))</f>
        <v>0</v>
      </c>
    </row>
    <row r="229" spans="1:24" s="11" customFormat="1" ht="16.350000000000001" customHeight="1">
      <c r="A229" s="308" t="s">
        <v>237</v>
      </c>
      <c r="B229" s="247" t="s">
        <v>348</v>
      </c>
      <c r="C229" s="57" t="s">
        <v>349</v>
      </c>
      <c r="D229" s="53">
        <f>계획인구!J229</f>
        <v>29</v>
      </c>
      <c r="E229" s="53">
        <f>계획인구!K229</f>
        <v>66</v>
      </c>
      <c r="F229" s="54" t="str">
        <f>계획인구!L229</f>
        <v>지방</v>
      </c>
      <c r="G229" s="54" t="str">
        <f>계획인구!M229</f>
        <v>김천</v>
      </c>
      <c r="H229" s="54" t="str">
        <f>계획인구!N229</f>
        <v>평화</v>
      </c>
      <c r="I229" s="55">
        <f>IF(F229="마을",0,IF(F229="소규모",0,계획인구!P229))</f>
        <v>2015</v>
      </c>
      <c r="J229" s="135">
        <f t="shared" si="105"/>
        <v>66</v>
      </c>
      <c r="K229" s="135">
        <f t="shared" si="106"/>
        <v>63</v>
      </c>
      <c r="L229" s="135">
        <f t="shared" si="107"/>
        <v>63</v>
      </c>
      <c r="M229" s="135">
        <f t="shared" si="108"/>
        <v>63</v>
      </c>
      <c r="N229" s="136">
        <f t="shared" si="109"/>
        <v>62</v>
      </c>
      <c r="O229" s="152">
        <f>IF(계획인구!Q229="미급수",0,IF(계획인구!Q229="마을",0,IF(계획인구!Q229="소규모",0,IF(계획인구!Q229=급수인구!$F229,계획인구!AA229,0))))</f>
        <v>66</v>
      </c>
      <c r="P229" s="152">
        <f>IF(계획인구!R229="미급수",0,IF(계획인구!R229="마을",0,IF(계획인구!R229="소규모",0,IF(계획인구!R229=급수인구!$F229,계획인구!AB229,0))))</f>
        <v>63</v>
      </c>
      <c r="Q229" s="152">
        <f>IF(계획인구!S229="미급수",0,IF(계획인구!S229="마을",0,IF(계획인구!S229="소규모",0,IF(계획인구!S229=급수인구!$F229,계획인구!AC229,0))))</f>
        <v>63</v>
      </c>
      <c r="R229" s="152">
        <f>IF(계획인구!T229="미급수",0,IF(계획인구!T229="마을",0,IF(계획인구!T229="소규모",0,IF(계획인구!T229=급수인구!$F229,계획인구!AD229,0))))</f>
        <v>63</v>
      </c>
      <c r="S229" s="152">
        <f>IF(계획인구!U229="미급수",0,IF(계획인구!U229="마을",0,IF(계획인구!U229="소규모",0,IF(계획인구!U229=급수인구!$F229,계획인구!AE229,0))))</f>
        <v>62</v>
      </c>
      <c r="T229" s="152">
        <f>IF(계획인구!Q229="미급수",0,IF(계획인구!Q229="마을",0,IF(계획인구!Q229="소규모",0,IF(계획인구!Q229=급수인구!$F229,계획인구!AF229,0))))</f>
        <v>0</v>
      </c>
      <c r="U229" s="152">
        <f>IF(계획인구!R229="미급수",0,IF(계획인구!R229="마을",0,IF(계획인구!R229="소규모",0,IF(계획인구!R229=급수인구!$F229,계획인구!AG229,0))))</f>
        <v>0</v>
      </c>
      <c r="V229" s="152">
        <f>IF(계획인구!S229="미급수",0,IF(계획인구!S229="마을",0,IF(계획인구!S229="소규모",0,IF(계획인구!S229=급수인구!$F229,계획인구!AH229,0))))</f>
        <v>0</v>
      </c>
      <c r="W229" s="152">
        <f>IF(계획인구!T229="미급수",0,IF(계획인구!T229="마을",0,IF(계획인구!T229="소규모",0,IF(계획인구!T229=급수인구!$F229,계획인구!AI229,0))))</f>
        <v>0</v>
      </c>
      <c r="X229" s="152">
        <f>IF(계획인구!U229="미급수",0,IF(계획인구!U229="마을",0,IF(계획인구!U229="소규모",0,IF(계획인구!U229=급수인구!$F229,계획인구!AJ229,0))))</f>
        <v>0</v>
      </c>
    </row>
    <row r="230" spans="1:24" s="11" customFormat="1" ht="16.350000000000001" customHeight="1">
      <c r="A230" s="308" t="s">
        <v>237</v>
      </c>
      <c r="B230" s="334"/>
      <c r="C230" s="57" t="s">
        <v>350</v>
      </c>
      <c r="D230" s="53">
        <f>계획인구!J230</f>
        <v>35</v>
      </c>
      <c r="E230" s="53">
        <f>계획인구!K230</f>
        <v>97</v>
      </c>
      <c r="F230" s="54" t="str">
        <f>계획인구!L230</f>
        <v>지방</v>
      </c>
      <c r="G230" s="54" t="str">
        <f>계획인구!M230</f>
        <v>김천</v>
      </c>
      <c r="H230" s="54" t="str">
        <f>계획인구!N230</f>
        <v>평화</v>
      </c>
      <c r="I230" s="55">
        <f>IF(F230="마을",0,IF(F230="소규모",0,계획인구!P230))</f>
        <v>2015</v>
      </c>
      <c r="J230" s="135">
        <f t="shared" si="105"/>
        <v>97</v>
      </c>
      <c r="K230" s="135">
        <f t="shared" si="106"/>
        <v>93</v>
      </c>
      <c r="L230" s="135">
        <f t="shared" si="107"/>
        <v>93</v>
      </c>
      <c r="M230" s="135">
        <f t="shared" si="108"/>
        <v>92</v>
      </c>
      <c r="N230" s="136">
        <f t="shared" si="109"/>
        <v>92</v>
      </c>
      <c r="O230" s="152">
        <f>IF(계획인구!Q230="미급수",0,IF(계획인구!Q230="마을",0,IF(계획인구!Q230="소규모",0,IF(계획인구!Q230=급수인구!$F230,계획인구!AA230,0))))</f>
        <v>97</v>
      </c>
      <c r="P230" s="152">
        <f>IF(계획인구!R230="미급수",0,IF(계획인구!R230="마을",0,IF(계획인구!R230="소규모",0,IF(계획인구!R230=급수인구!$F230,계획인구!AB230,0))))</f>
        <v>93</v>
      </c>
      <c r="Q230" s="152">
        <f>IF(계획인구!S230="미급수",0,IF(계획인구!S230="마을",0,IF(계획인구!S230="소규모",0,IF(계획인구!S230=급수인구!$F230,계획인구!AC230,0))))</f>
        <v>93</v>
      </c>
      <c r="R230" s="152">
        <f>IF(계획인구!T230="미급수",0,IF(계획인구!T230="마을",0,IF(계획인구!T230="소규모",0,IF(계획인구!T230=급수인구!$F230,계획인구!AD230,0))))</f>
        <v>92</v>
      </c>
      <c r="S230" s="152">
        <f>IF(계획인구!U230="미급수",0,IF(계획인구!U230="마을",0,IF(계획인구!U230="소규모",0,IF(계획인구!U230=급수인구!$F230,계획인구!AE230,0))))</f>
        <v>92</v>
      </c>
      <c r="T230" s="152">
        <f>IF(계획인구!Q230="미급수",0,IF(계획인구!Q230="마을",0,IF(계획인구!Q230="소규모",0,IF(계획인구!Q230=급수인구!$F230,계획인구!AF230,0))))</f>
        <v>0</v>
      </c>
      <c r="U230" s="152">
        <f>IF(계획인구!R230="미급수",0,IF(계획인구!R230="마을",0,IF(계획인구!R230="소규모",0,IF(계획인구!R230=급수인구!$F230,계획인구!AG230,0))))</f>
        <v>0</v>
      </c>
      <c r="V230" s="152">
        <f>IF(계획인구!S230="미급수",0,IF(계획인구!S230="마을",0,IF(계획인구!S230="소규모",0,IF(계획인구!S230=급수인구!$F230,계획인구!AH230,0))))</f>
        <v>0</v>
      </c>
      <c r="W230" s="152">
        <f>IF(계획인구!T230="미급수",0,IF(계획인구!T230="마을",0,IF(계획인구!T230="소규모",0,IF(계획인구!T230=급수인구!$F230,계획인구!AI230,0))))</f>
        <v>0</v>
      </c>
      <c r="X230" s="152">
        <f>IF(계획인구!U230="미급수",0,IF(계획인구!U230="마을",0,IF(계획인구!U230="소규모",0,IF(계획인구!U230=급수인구!$F230,계획인구!AJ230,0))))</f>
        <v>0</v>
      </c>
    </row>
    <row r="231" spans="1:24" s="11" customFormat="1" ht="16.350000000000001" customHeight="1">
      <c r="A231" s="308" t="s">
        <v>237</v>
      </c>
      <c r="B231" s="333"/>
      <c r="C231" s="57" t="s">
        <v>351</v>
      </c>
      <c r="D231" s="53">
        <f>계획인구!J231</f>
        <v>31</v>
      </c>
      <c r="E231" s="53">
        <f>계획인구!K231</f>
        <v>75</v>
      </c>
      <c r="F231" s="54" t="str">
        <f>계획인구!L231</f>
        <v>지방</v>
      </c>
      <c r="G231" s="54" t="str">
        <f>계획인구!M231</f>
        <v>김천</v>
      </c>
      <c r="H231" s="54" t="str">
        <f>계획인구!N231</f>
        <v>평화</v>
      </c>
      <c r="I231" s="55">
        <f>IF(F231="마을",0,IF(F231="소규모",0,계획인구!P231))</f>
        <v>2015</v>
      </c>
      <c r="J231" s="135">
        <f t="shared" si="105"/>
        <v>75</v>
      </c>
      <c r="K231" s="135">
        <f t="shared" si="106"/>
        <v>72</v>
      </c>
      <c r="L231" s="135">
        <f t="shared" si="107"/>
        <v>72</v>
      </c>
      <c r="M231" s="135">
        <f t="shared" si="108"/>
        <v>71</v>
      </c>
      <c r="N231" s="136">
        <f t="shared" si="109"/>
        <v>71</v>
      </c>
      <c r="O231" s="152">
        <f>IF(계획인구!Q231="미급수",0,IF(계획인구!Q231="마을",0,IF(계획인구!Q231="소규모",0,IF(계획인구!Q231=급수인구!$F231,계획인구!AA231,0))))</f>
        <v>75</v>
      </c>
      <c r="P231" s="152">
        <f>IF(계획인구!R231="미급수",0,IF(계획인구!R231="마을",0,IF(계획인구!R231="소규모",0,IF(계획인구!R231=급수인구!$F231,계획인구!AB231,0))))</f>
        <v>72</v>
      </c>
      <c r="Q231" s="152">
        <f>IF(계획인구!S231="미급수",0,IF(계획인구!S231="마을",0,IF(계획인구!S231="소규모",0,IF(계획인구!S231=급수인구!$F231,계획인구!AC231,0))))</f>
        <v>72</v>
      </c>
      <c r="R231" s="152">
        <f>IF(계획인구!T231="미급수",0,IF(계획인구!T231="마을",0,IF(계획인구!T231="소규모",0,IF(계획인구!T231=급수인구!$F231,계획인구!AD231,0))))</f>
        <v>71</v>
      </c>
      <c r="S231" s="152">
        <f>IF(계획인구!U231="미급수",0,IF(계획인구!U231="마을",0,IF(계획인구!U231="소규모",0,IF(계획인구!U231=급수인구!$F231,계획인구!AE231,0))))</f>
        <v>71</v>
      </c>
      <c r="T231" s="152">
        <f>IF(계획인구!Q231="미급수",0,IF(계획인구!Q231="마을",0,IF(계획인구!Q231="소규모",0,IF(계획인구!Q231=급수인구!$F231,계획인구!AF231,0))))</f>
        <v>0</v>
      </c>
      <c r="U231" s="152">
        <f>IF(계획인구!R231="미급수",0,IF(계획인구!R231="마을",0,IF(계획인구!R231="소규모",0,IF(계획인구!R231=급수인구!$F231,계획인구!AG231,0))))</f>
        <v>0</v>
      </c>
      <c r="V231" s="152">
        <f>IF(계획인구!S231="미급수",0,IF(계획인구!S231="마을",0,IF(계획인구!S231="소규모",0,IF(계획인구!S231=급수인구!$F231,계획인구!AH231,0))))</f>
        <v>0</v>
      </c>
      <c r="W231" s="152">
        <f>IF(계획인구!T231="미급수",0,IF(계획인구!T231="마을",0,IF(계획인구!T231="소규모",0,IF(계획인구!T231=급수인구!$F231,계획인구!AI231,0))))</f>
        <v>0</v>
      </c>
      <c r="X231" s="152">
        <f>IF(계획인구!U231="미급수",0,IF(계획인구!U231="마을",0,IF(계획인구!U231="소규모",0,IF(계획인구!U231=급수인구!$F231,계획인구!AJ231,0))))</f>
        <v>0</v>
      </c>
    </row>
    <row r="232" spans="1:24" s="12" customFormat="1" ht="16.350000000000001" customHeight="1">
      <c r="A232" s="308" t="s">
        <v>237</v>
      </c>
      <c r="B232" s="57" t="s">
        <v>352</v>
      </c>
      <c r="C232" s="57" t="s">
        <v>353</v>
      </c>
      <c r="D232" s="53">
        <f>계획인구!J232</f>
        <v>79</v>
      </c>
      <c r="E232" s="53">
        <f>계획인구!K232</f>
        <v>157</v>
      </c>
      <c r="F232" s="54" t="str">
        <f>계획인구!L232</f>
        <v>지방</v>
      </c>
      <c r="G232" s="54" t="str">
        <f>계획인구!M232</f>
        <v>김천</v>
      </c>
      <c r="H232" s="54" t="str">
        <f>계획인구!N232</f>
        <v>평화</v>
      </c>
      <c r="I232" s="55">
        <f>IF(F232="마을",0,IF(F232="소규모",0,계획인구!P232))</f>
        <v>2015</v>
      </c>
      <c r="J232" s="135">
        <f t="shared" si="105"/>
        <v>157</v>
      </c>
      <c r="K232" s="135">
        <f t="shared" si="106"/>
        <v>151</v>
      </c>
      <c r="L232" s="135">
        <f t="shared" si="107"/>
        <v>150</v>
      </c>
      <c r="M232" s="135">
        <f t="shared" si="108"/>
        <v>150</v>
      </c>
      <c r="N232" s="136">
        <f t="shared" si="109"/>
        <v>148</v>
      </c>
      <c r="O232" s="152">
        <f>IF(계획인구!Q232="미급수",0,IF(계획인구!Q232="마을",0,IF(계획인구!Q232="소규모",0,IF(계획인구!Q232=급수인구!$F232,계획인구!AA232,0))))</f>
        <v>157</v>
      </c>
      <c r="P232" s="152">
        <f>IF(계획인구!R232="미급수",0,IF(계획인구!R232="마을",0,IF(계획인구!R232="소규모",0,IF(계획인구!R232=급수인구!$F232,계획인구!AB232,0))))</f>
        <v>151</v>
      </c>
      <c r="Q232" s="152">
        <f>IF(계획인구!S232="미급수",0,IF(계획인구!S232="마을",0,IF(계획인구!S232="소규모",0,IF(계획인구!S232=급수인구!$F232,계획인구!AC232,0))))</f>
        <v>150</v>
      </c>
      <c r="R232" s="152">
        <f>IF(계획인구!T232="미급수",0,IF(계획인구!T232="마을",0,IF(계획인구!T232="소규모",0,IF(계획인구!T232=급수인구!$F232,계획인구!AD232,0))))</f>
        <v>150</v>
      </c>
      <c r="S232" s="152">
        <f>IF(계획인구!U232="미급수",0,IF(계획인구!U232="마을",0,IF(계획인구!U232="소규모",0,IF(계획인구!U232=급수인구!$F232,계획인구!AE232,0))))</f>
        <v>148</v>
      </c>
      <c r="T232" s="152">
        <f>IF(계획인구!Q232="미급수",0,IF(계획인구!Q232="마을",0,IF(계획인구!Q232="소규모",0,IF(계획인구!Q232=급수인구!$F232,계획인구!AF232,0))))</f>
        <v>0</v>
      </c>
      <c r="U232" s="152">
        <f>IF(계획인구!R232="미급수",0,IF(계획인구!R232="마을",0,IF(계획인구!R232="소규모",0,IF(계획인구!R232=급수인구!$F232,계획인구!AG232,0))))</f>
        <v>0</v>
      </c>
      <c r="V232" s="152">
        <f>IF(계획인구!S232="미급수",0,IF(계획인구!S232="마을",0,IF(계획인구!S232="소규모",0,IF(계획인구!S232=급수인구!$F232,계획인구!AH232,0))))</f>
        <v>0</v>
      </c>
      <c r="W232" s="152">
        <f>IF(계획인구!T232="미급수",0,IF(계획인구!T232="마을",0,IF(계획인구!T232="소규모",0,IF(계획인구!T232=급수인구!$F232,계획인구!AI232,0))))</f>
        <v>0</v>
      </c>
      <c r="X232" s="152">
        <f>IF(계획인구!U232="미급수",0,IF(계획인구!U232="마을",0,IF(계획인구!U232="소규모",0,IF(계획인구!U232=급수인구!$F232,계획인구!AJ232,0))))</f>
        <v>0</v>
      </c>
    </row>
    <row r="233" spans="1:24" s="12" customFormat="1" ht="16.350000000000001" customHeight="1">
      <c r="A233" s="308" t="s">
        <v>237</v>
      </c>
      <c r="B233" s="247" t="s">
        <v>354</v>
      </c>
      <c r="C233" s="57" t="s">
        <v>355</v>
      </c>
      <c r="D233" s="53">
        <f>계획인구!J233</f>
        <v>80</v>
      </c>
      <c r="E233" s="53">
        <f>계획인구!K233</f>
        <v>193</v>
      </c>
      <c r="F233" s="54" t="str">
        <f>계획인구!L233</f>
        <v>지방</v>
      </c>
      <c r="G233" s="54" t="str">
        <f>계획인구!M233</f>
        <v>김천</v>
      </c>
      <c r="H233" s="54" t="str">
        <f>계획인구!N233</f>
        <v>평화</v>
      </c>
      <c r="I233" s="55">
        <f>IF(F233="마을",0,IF(F233="소규모",0,계획인구!P233))</f>
        <v>2015</v>
      </c>
      <c r="J233" s="135">
        <f t="shared" si="105"/>
        <v>193</v>
      </c>
      <c r="K233" s="135">
        <f t="shared" si="106"/>
        <v>185</v>
      </c>
      <c r="L233" s="135">
        <f t="shared" si="107"/>
        <v>185</v>
      </c>
      <c r="M233" s="135">
        <f t="shared" si="108"/>
        <v>184</v>
      </c>
      <c r="N233" s="136">
        <f t="shared" si="109"/>
        <v>182</v>
      </c>
      <c r="O233" s="152">
        <f>IF(계획인구!Q233="미급수",0,IF(계획인구!Q233="마을",0,IF(계획인구!Q233="소규모",0,IF(계획인구!Q233=급수인구!$F233,계획인구!AA233,0))))</f>
        <v>193</v>
      </c>
      <c r="P233" s="152">
        <f>IF(계획인구!R233="미급수",0,IF(계획인구!R233="마을",0,IF(계획인구!R233="소규모",0,IF(계획인구!R233=급수인구!$F233,계획인구!AB233,0))))</f>
        <v>185</v>
      </c>
      <c r="Q233" s="152">
        <f>IF(계획인구!S233="미급수",0,IF(계획인구!S233="마을",0,IF(계획인구!S233="소규모",0,IF(계획인구!S233=급수인구!$F233,계획인구!AC233,0))))</f>
        <v>185</v>
      </c>
      <c r="R233" s="152">
        <f>IF(계획인구!T233="미급수",0,IF(계획인구!T233="마을",0,IF(계획인구!T233="소규모",0,IF(계획인구!T233=급수인구!$F233,계획인구!AD233,0))))</f>
        <v>184</v>
      </c>
      <c r="S233" s="152">
        <f>IF(계획인구!U233="미급수",0,IF(계획인구!U233="마을",0,IF(계획인구!U233="소규모",0,IF(계획인구!U233=급수인구!$F233,계획인구!AE233,0))))</f>
        <v>182</v>
      </c>
      <c r="T233" s="152">
        <f>IF(계획인구!Q233="미급수",0,IF(계획인구!Q233="마을",0,IF(계획인구!Q233="소규모",0,IF(계획인구!Q233=급수인구!$F233,계획인구!AF233,0))))</f>
        <v>0</v>
      </c>
      <c r="U233" s="152">
        <f>IF(계획인구!R233="미급수",0,IF(계획인구!R233="마을",0,IF(계획인구!R233="소규모",0,IF(계획인구!R233=급수인구!$F233,계획인구!AG233,0))))</f>
        <v>0</v>
      </c>
      <c r="V233" s="152">
        <f>IF(계획인구!S233="미급수",0,IF(계획인구!S233="마을",0,IF(계획인구!S233="소규모",0,IF(계획인구!S233=급수인구!$F233,계획인구!AH233,0))))</f>
        <v>0</v>
      </c>
      <c r="W233" s="152">
        <f>IF(계획인구!T233="미급수",0,IF(계획인구!T233="마을",0,IF(계획인구!T233="소규모",0,IF(계획인구!T233=급수인구!$F233,계획인구!AI233,0))))</f>
        <v>0</v>
      </c>
      <c r="X233" s="152">
        <f>IF(계획인구!U233="미급수",0,IF(계획인구!U233="마을",0,IF(계획인구!U233="소규모",0,IF(계획인구!U233=급수인구!$F233,계획인구!AJ233,0))))</f>
        <v>0</v>
      </c>
    </row>
    <row r="234" spans="1:24" s="11" customFormat="1" ht="16.350000000000001" customHeight="1">
      <c r="A234" s="308" t="s">
        <v>237</v>
      </c>
      <c r="B234" s="333"/>
      <c r="C234" s="57" t="s">
        <v>356</v>
      </c>
      <c r="D234" s="53">
        <f>계획인구!J234</f>
        <v>120</v>
      </c>
      <c r="E234" s="53">
        <f>계획인구!K234</f>
        <v>288</v>
      </c>
      <c r="F234" s="54" t="str">
        <f>계획인구!L234</f>
        <v>지방</v>
      </c>
      <c r="G234" s="54" t="str">
        <f>계획인구!M234</f>
        <v>김천</v>
      </c>
      <c r="H234" s="54" t="str">
        <f>계획인구!N234</f>
        <v>평화</v>
      </c>
      <c r="I234" s="55">
        <f>IF(F234="마을",0,IF(F234="소규모",0,계획인구!P234))</f>
        <v>2015</v>
      </c>
      <c r="J234" s="135">
        <f t="shared" si="105"/>
        <v>288</v>
      </c>
      <c r="K234" s="135">
        <f t="shared" si="106"/>
        <v>277</v>
      </c>
      <c r="L234" s="135">
        <f t="shared" si="107"/>
        <v>276</v>
      </c>
      <c r="M234" s="135">
        <f t="shared" si="108"/>
        <v>275</v>
      </c>
      <c r="N234" s="136">
        <f t="shared" si="109"/>
        <v>272</v>
      </c>
      <c r="O234" s="152">
        <f>IF(계획인구!Q234="미급수",0,IF(계획인구!Q234="마을",0,IF(계획인구!Q234="소규모",0,IF(계획인구!Q234=급수인구!$F234,계획인구!AA234,0))))</f>
        <v>288</v>
      </c>
      <c r="P234" s="152">
        <f>IF(계획인구!R234="미급수",0,IF(계획인구!R234="마을",0,IF(계획인구!R234="소규모",0,IF(계획인구!R234=급수인구!$F234,계획인구!AB234,0))))</f>
        <v>277</v>
      </c>
      <c r="Q234" s="152">
        <f>IF(계획인구!S234="미급수",0,IF(계획인구!S234="마을",0,IF(계획인구!S234="소규모",0,IF(계획인구!S234=급수인구!$F234,계획인구!AC234,0))))</f>
        <v>276</v>
      </c>
      <c r="R234" s="152">
        <f>IF(계획인구!T234="미급수",0,IF(계획인구!T234="마을",0,IF(계획인구!T234="소규모",0,IF(계획인구!T234=급수인구!$F234,계획인구!AD234,0))))</f>
        <v>275</v>
      </c>
      <c r="S234" s="152">
        <f>IF(계획인구!U234="미급수",0,IF(계획인구!U234="마을",0,IF(계획인구!U234="소규모",0,IF(계획인구!U234=급수인구!$F234,계획인구!AE234,0))))</f>
        <v>272</v>
      </c>
      <c r="T234" s="152">
        <f>IF(계획인구!Q234="미급수",0,IF(계획인구!Q234="마을",0,IF(계획인구!Q234="소규모",0,IF(계획인구!Q234=급수인구!$F234,계획인구!AF234,0))))</f>
        <v>0</v>
      </c>
      <c r="U234" s="152">
        <f>IF(계획인구!R234="미급수",0,IF(계획인구!R234="마을",0,IF(계획인구!R234="소규모",0,IF(계획인구!R234=급수인구!$F234,계획인구!AG234,0))))</f>
        <v>0</v>
      </c>
      <c r="V234" s="152">
        <f>IF(계획인구!S234="미급수",0,IF(계획인구!S234="마을",0,IF(계획인구!S234="소규모",0,IF(계획인구!S234=급수인구!$F234,계획인구!AH234,0))))</f>
        <v>0</v>
      </c>
      <c r="W234" s="152">
        <f>IF(계획인구!T234="미급수",0,IF(계획인구!T234="마을",0,IF(계획인구!T234="소규모",0,IF(계획인구!T234=급수인구!$F234,계획인구!AI234,0))))</f>
        <v>0</v>
      </c>
      <c r="X234" s="152">
        <f>IF(계획인구!U234="미급수",0,IF(계획인구!U234="마을",0,IF(계획인구!U234="소규모",0,IF(계획인구!U234=급수인구!$F234,계획인구!AJ234,0))))</f>
        <v>0</v>
      </c>
    </row>
    <row r="235" spans="1:24" s="11" customFormat="1" ht="16.350000000000001" customHeight="1">
      <c r="A235" s="308" t="s">
        <v>237</v>
      </c>
      <c r="B235" s="247" t="s">
        <v>357</v>
      </c>
      <c r="C235" s="57" t="s">
        <v>33</v>
      </c>
      <c r="D235" s="53">
        <f>계획인구!J235</f>
        <v>33</v>
      </c>
      <c r="E235" s="53">
        <f>계획인구!K235</f>
        <v>74</v>
      </c>
      <c r="F235" s="54" t="str">
        <f>계획인구!L235</f>
        <v>지방</v>
      </c>
      <c r="G235" s="54" t="str">
        <f>계획인구!M235</f>
        <v>김천</v>
      </c>
      <c r="H235" s="54" t="str">
        <f>계획인구!N235</f>
        <v>평화</v>
      </c>
      <c r="I235" s="55">
        <f>IF(F235="마을",0,IF(F235="소규모",0,계획인구!P235))</f>
        <v>2020</v>
      </c>
      <c r="J235" s="135">
        <f t="shared" si="105"/>
        <v>0</v>
      </c>
      <c r="K235" s="135">
        <f t="shared" si="106"/>
        <v>71</v>
      </c>
      <c r="L235" s="135">
        <f t="shared" si="107"/>
        <v>71</v>
      </c>
      <c r="M235" s="135">
        <f t="shared" si="108"/>
        <v>71</v>
      </c>
      <c r="N235" s="136">
        <f t="shared" si="109"/>
        <v>70</v>
      </c>
      <c r="O235" s="152">
        <f>IF(계획인구!Q235="미급수",0,IF(계획인구!Q235="마을",0,IF(계획인구!Q235="소규모",0,IF(계획인구!Q235=급수인구!$F235,계획인구!AA235,0))))</f>
        <v>0</v>
      </c>
      <c r="P235" s="152">
        <f>IF(계획인구!R235="미급수",0,IF(계획인구!R235="마을",0,IF(계획인구!R235="소규모",0,IF(계획인구!R235=급수인구!$F235,계획인구!AB235,0))))</f>
        <v>71</v>
      </c>
      <c r="Q235" s="152">
        <f>IF(계획인구!S235="미급수",0,IF(계획인구!S235="마을",0,IF(계획인구!S235="소규모",0,IF(계획인구!S235=급수인구!$F235,계획인구!AC235,0))))</f>
        <v>71</v>
      </c>
      <c r="R235" s="152">
        <f>IF(계획인구!T235="미급수",0,IF(계획인구!T235="마을",0,IF(계획인구!T235="소규모",0,IF(계획인구!T235=급수인구!$F235,계획인구!AD235,0))))</f>
        <v>71</v>
      </c>
      <c r="S235" s="152">
        <f>IF(계획인구!U235="미급수",0,IF(계획인구!U235="마을",0,IF(계획인구!U235="소규모",0,IF(계획인구!U235=급수인구!$F235,계획인구!AE235,0))))</f>
        <v>70</v>
      </c>
      <c r="T235" s="152">
        <f>IF(계획인구!Q235="미급수",0,IF(계획인구!Q235="마을",0,IF(계획인구!Q235="소규모",0,IF(계획인구!Q235=급수인구!$F235,계획인구!AF235,0))))</f>
        <v>0</v>
      </c>
      <c r="U235" s="152">
        <f>IF(계획인구!R235="미급수",0,IF(계획인구!R235="마을",0,IF(계획인구!R235="소규모",0,IF(계획인구!R235=급수인구!$F235,계획인구!AG235,0))))</f>
        <v>0</v>
      </c>
      <c r="V235" s="152">
        <f>IF(계획인구!S235="미급수",0,IF(계획인구!S235="마을",0,IF(계획인구!S235="소규모",0,IF(계획인구!S235=급수인구!$F235,계획인구!AH235,0))))</f>
        <v>0</v>
      </c>
      <c r="W235" s="152">
        <f>IF(계획인구!T235="미급수",0,IF(계획인구!T235="마을",0,IF(계획인구!T235="소규모",0,IF(계획인구!T235=급수인구!$F235,계획인구!AI235,0))))</f>
        <v>0</v>
      </c>
      <c r="X235" s="152">
        <f>IF(계획인구!U235="미급수",0,IF(계획인구!U235="마을",0,IF(계획인구!U235="소규모",0,IF(계획인구!U235=급수인구!$F235,계획인구!AJ235,0))))</f>
        <v>0</v>
      </c>
    </row>
    <row r="236" spans="1:24" s="11" customFormat="1" ht="16.350000000000001" customHeight="1">
      <c r="A236" s="309" t="s">
        <v>237</v>
      </c>
      <c r="B236" s="335"/>
      <c r="C236" s="58" t="s">
        <v>358</v>
      </c>
      <c r="D236" s="56">
        <f>계획인구!J236</f>
        <v>35</v>
      </c>
      <c r="E236" s="56">
        <f>계획인구!K236</f>
        <v>76</v>
      </c>
      <c r="F236" s="63" t="str">
        <f>계획인구!L236</f>
        <v>지방</v>
      </c>
      <c r="G236" s="63" t="str">
        <f>계획인구!M236</f>
        <v>김천</v>
      </c>
      <c r="H236" s="63" t="str">
        <f>계획인구!N236</f>
        <v>평화</v>
      </c>
      <c r="I236" s="64">
        <f>IF(F236="마을",0,IF(F236="소규모",0,계획인구!P236))</f>
        <v>2020</v>
      </c>
      <c r="J236" s="147">
        <f t="shared" si="105"/>
        <v>0</v>
      </c>
      <c r="K236" s="147">
        <f t="shared" si="106"/>
        <v>73</v>
      </c>
      <c r="L236" s="147">
        <f t="shared" si="107"/>
        <v>73</v>
      </c>
      <c r="M236" s="147">
        <f t="shared" si="108"/>
        <v>72</v>
      </c>
      <c r="N236" s="148">
        <f t="shared" si="109"/>
        <v>72</v>
      </c>
      <c r="O236" s="152">
        <f>IF(계획인구!Q236="미급수",0,IF(계획인구!Q236="마을",0,IF(계획인구!Q236="소규모",0,IF(계획인구!Q236=급수인구!$F236,계획인구!AA236,0))))</f>
        <v>0</v>
      </c>
      <c r="P236" s="152">
        <f>IF(계획인구!R236="미급수",0,IF(계획인구!R236="마을",0,IF(계획인구!R236="소규모",0,IF(계획인구!R236=급수인구!$F236,계획인구!AB236,0))))</f>
        <v>73</v>
      </c>
      <c r="Q236" s="152">
        <f>IF(계획인구!S236="미급수",0,IF(계획인구!S236="마을",0,IF(계획인구!S236="소규모",0,IF(계획인구!S236=급수인구!$F236,계획인구!AC236,0))))</f>
        <v>73</v>
      </c>
      <c r="R236" s="152">
        <f>IF(계획인구!T236="미급수",0,IF(계획인구!T236="마을",0,IF(계획인구!T236="소규모",0,IF(계획인구!T236=급수인구!$F236,계획인구!AD236,0))))</f>
        <v>72</v>
      </c>
      <c r="S236" s="152">
        <f>IF(계획인구!U236="미급수",0,IF(계획인구!U236="마을",0,IF(계획인구!U236="소규모",0,IF(계획인구!U236=급수인구!$F236,계획인구!AE236,0))))</f>
        <v>72</v>
      </c>
      <c r="T236" s="152">
        <f>IF(계획인구!Q236="미급수",0,IF(계획인구!Q236="마을",0,IF(계획인구!Q236="소규모",0,IF(계획인구!Q236=급수인구!$F236,계획인구!AF236,0))))</f>
        <v>0</v>
      </c>
      <c r="U236" s="152">
        <f>IF(계획인구!R236="미급수",0,IF(계획인구!R236="마을",0,IF(계획인구!R236="소규모",0,IF(계획인구!R236=급수인구!$F236,계획인구!AG236,0))))</f>
        <v>0</v>
      </c>
      <c r="V236" s="152">
        <f>IF(계획인구!S236="미급수",0,IF(계획인구!S236="마을",0,IF(계획인구!S236="소규모",0,IF(계획인구!S236=급수인구!$F236,계획인구!AH236,0))))</f>
        <v>0</v>
      </c>
      <c r="W236" s="152">
        <f>IF(계획인구!T236="미급수",0,IF(계획인구!T236="마을",0,IF(계획인구!T236="소규모",0,IF(계획인구!T236=급수인구!$F236,계획인구!AI236,0))))</f>
        <v>0</v>
      </c>
      <c r="X236" s="152">
        <f>IF(계획인구!U236="미급수",0,IF(계획인구!U236="마을",0,IF(계획인구!U236="소규모",0,IF(계획인구!U236=급수인구!$F236,계획인구!AJ236,0))))</f>
        <v>0</v>
      </c>
    </row>
    <row r="237" spans="1:24" s="11" customFormat="1" ht="16.350000000000001" customHeight="1">
      <c r="A237" s="323" t="s">
        <v>237</v>
      </c>
      <c r="B237" s="336" t="s">
        <v>359</v>
      </c>
      <c r="C237" s="321" t="s">
        <v>1163</v>
      </c>
      <c r="D237" s="314">
        <f>계획인구!J237</f>
        <v>25</v>
      </c>
      <c r="E237" s="314">
        <f>계획인구!K237</f>
        <v>58</v>
      </c>
      <c r="F237" s="316" t="str">
        <f>계획인구!L237</f>
        <v>지방</v>
      </c>
      <c r="G237" s="316" t="str">
        <f>계획인구!M237</f>
        <v>김천</v>
      </c>
      <c r="H237" s="316" t="str">
        <f>계획인구!N237</f>
        <v>평화</v>
      </c>
      <c r="I237" s="318">
        <f>IF(F237="마을",0,IF(F237="소규모",0,계획인구!P237))</f>
        <v>2020</v>
      </c>
      <c r="J237" s="315">
        <f t="shared" si="105"/>
        <v>0</v>
      </c>
      <c r="K237" s="315">
        <f t="shared" si="106"/>
        <v>56</v>
      </c>
      <c r="L237" s="315">
        <f t="shared" si="107"/>
        <v>55</v>
      </c>
      <c r="M237" s="315">
        <f t="shared" si="108"/>
        <v>55</v>
      </c>
      <c r="N237" s="320">
        <f t="shared" si="109"/>
        <v>55</v>
      </c>
      <c r="O237" s="152">
        <f>IF(계획인구!Q237="미급수",0,IF(계획인구!Q237="마을",0,IF(계획인구!Q237="소규모",0,IF(계획인구!Q237=급수인구!$F237,계획인구!AA237,0))))</f>
        <v>0</v>
      </c>
      <c r="P237" s="152">
        <f>IF(계획인구!R237="미급수",0,IF(계획인구!R237="마을",0,IF(계획인구!R237="소규모",0,IF(계획인구!R237=급수인구!$F237,계획인구!AB237,0))))</f>
        <v>56</v>
      </c>
      <c r="Q237" s="152">
        <f>IF(계획인구!S237="미급수",0,IF(계획인구!S237="마을",0,IF(계획인구!S237="소규모",0,IF(계획인구!S237=급수인구!$F237,계획인구!AC237,0))))</f>
        <v>55</v>
      </c>
      <c r="R237" s="152">
        <f>IF(계획인구!T237="미급수",0,IF(계획인구!T237="마을",0,IF(계획인구!T237="소규모",0,IF(계획인구!T237=급수인구!$F237,계획인구!AD237,0))))</f>
        <v>55</v>
      </c>
      <c r="S237" s="152">
        <f>IF(계획인구!U237="미급수",0,IF(계획인구!U237="마을",0,IF(계획인구!U237="소규모",0,IF(계획인구!U237=급수인구!$F237,계획인구!AE237,0))))</f>
        <v>55</v>
      </c>
      <c r="T237" s="152">
        <f>IF(계획인구!Q237="미급수",0,IF(계획인구!Q237="마을",0,IF(계획인구!Q237="소규모",0,IF(계획인구!Q237=급수인구!$F237,계획인구!AF237,0))))</f>
        <v>0</v>
      </c>
      <c r="U237" s="152">
        <f>IF(계획인구!R237="미급수",0,IF(계획인구!R237="마을",0,IF(계획인구!R237="소규모",0,IF(계획인구!R237=급수인구!$F237,계획인구!AG237,0))))</f>
        <v>0</v>
      </c>
      <c r="V237" s="152">
        <f>IF(계획인구!S237="미급수",0,IF(계획인구!S237="마을",0,IF(계획인구!S237="소규모",0,IF(계획인구!S237=급수인구!$F237,계획인구!AH237,0))))</f>
        <v>0</v>
      </c>
      <c r="W237" s="152">
        <f>IF(계획인구!T237="미급수",0,IF(계획인구!T237="마을",0,IF(계획인구!T237="소규모",0,IF(계획인구!T237=급수인구!$F237,계획인구!AI237,0))))</f>
        <v>0</v>
      </c>
      <c r="X237" s="152">
        <f>IF(계획인구!U237="미급수",0,IF(계획인구!U237="마을",0,IF(계획인구!U237="소규모",0,IF(계획인구!U237=급수인구!$F237,계획인구!AJ237,0))))</f>
        <v>0</v>
      </c>
    </row>
    <row r="238" spans="1:24" s="13" customFormat="1" ht="16.350000000000001" customHeight="1">
      <c r="A238" s="308" t="s">
        <v>237</v>
      </c>
      <c r="B238" s="333"/>
      <c r="C238" s="57" t="s">
        <v>1164</v>
      </c>
      <c r="D238" s="53">
        <f>계획인구!J238</f>
        <v>22</v>
      </c>
      <c r="E238" s="53">
        <f>계획인구!K238</f>
        <v>48</v>
      </c>
      <c r="F238" s="54" t="str">
        <f>계획인구!L238</f>
        <v>지방</v>
      </c>
      <c r="G238" s="54" t="str">
        <f>계획인구!M238</f>
        <v>김천</v>
      </c>
      <c r="H238" s="54" t="str">
        <f>계획인구!N238</f>
        <v>평화</v>
      </c>
      <c r="I238" s="55">
        <f>IF(F238="마을",0,IF(F238="소규모",0,계획인구!P238))</f>
        <v>2025</v>
      </c>
      <c r="J238" s="135">
        <f t="shared" si="105"/>
        <v>0</v>
      </c>
      <c r="K238" s="135">
        <f t="shared" si="106"/>
        <v>0</v>
      </c>
      <c r="L238" s="135">
        <f t="shared" si="107"/>
        <v>46</v>
      </c>
      <c r="M238" s="135">
        <f t="shared" si="108"/>
        <v>46</v>
      </c>
      <c r="N238" s="136">
        <f t="shared" si="109"/>
        <v>45</v>
      </c>
      <c r="O238" s="152">
        <f>IF(계획인구!Q238="미급수",0,IF(계획인구!Q238="마을",0,IF(계획인구!Q238="소규모",0,IF(계획인구!Q238=급수인구!$F238,계획인구!AA238,0))))</f>
        <v>0</v>
      </c>
      <c r="P238" s="152">
        <f>IF(계획인구!R238="미급수",0,IF(계획인구!R238="마을",0,IF(계획인구!R238="소규모",0,IF(계획인구!R238=급수인구!$F238,계획인구!AB238,0))))</f>
        <v>0</v>
      </c>
      <c r="Q238" s="152">
        <f>IF(계획인구!S238="미급수",0,IF(계획인구!S238="마을",0,IF(계획인구!S238="소규모",0,IF(계획인구!S238=급수인구!$F238,계획인구!AC238,0))))</f>
        <v>46</v>
      </c>
      <c r="R238" s="152">
        <f>IF(계획인구!T238="미급수",0,IF(계획인구!T238="마을",0,IF(계획인구!T238="소규모",0,IF(계획인구!T238=급수인구!$F238,계획인구!AD238,0))))</f>
        <v>46</v>
      </c>
      <c r="S238" s="152">
        <f>IF(계획인구!U238="미급수",0,IF(계획인구!U238="마을",0,IF(계획인구!U238="소규모",0,IF(계획인구!U238=급수인구!$F238,계획인구!AE238,0))))</f>
        <v>45</v>
      </c>
      <c r="T238" s="152">
        <f>IF(계획인구!Q238="미급수",0,IF(계획인구!Q238="마을",0,IF(계획인구!Q238="소규모",0,IF(계획인구!Q238=급수인구!$F238,계획인구!AF238,0))))</f>
        <v>0</v>
      </c>
      <c r="U238" s="152">
        <f>IF(계획인구!R238="미급수",0,IF(계획인구!R238="마을",0,IF(계획인구!R238="소규모",0,IF(계획인구!R238=급수인구!$F238,계획인구!AG238,0))))</f>
        <v>0</v>
      </c>
      <c r="V238" s="152">
        <f>IF(계획인구!S238="미급수",0,IF(계획인구!S238="마을",0,IF(계획인구!S238="소규모",0,IF(계획인구!S238=급수인구!$F238,계획인구!AH238,0))))</f>
        <v>0</v>
      </c>
      <c r="W238" s="152">
        <f>IF(계획인구!T238="미급수",0,IF(계획인구!T238="마을",0,IF(계획인구!T238="소규모",0,IF(계획인구!T238=급수인구!$F238,계획인구!AI238,0))))</f>
        <v>0</v>
      </c>
      <c r="X238" s="152">
        <f>IF(계획인구!U238="미급수",0,IF(계획인구!U238="마을",0,IF(계획인구!U238="소규모",0,IF(계획인구!U238=급수인구!$F238,계획인구!AJ238,0))))</f>
        <v>0</v>
      </c>
    </row>
    <row r="239" spans="1:24" s="11" customFormat="1" ht="16.350000000000001" customHeight="1">
      <c r="A239" s="308" t="s">
        <v>237</v>
      </c>
      <c r="B239" s="247" t="s">
        <v>360</v>
      </c>
      <c r="C239" s="57" t="s">
        <v>361</v>
      </c>
      <c r="D239" s="53">
        <f>계획인구!J239</f>
        <v>47</v>
      </c>
      <c r="E239" s="53">
        <f>계획인구!K239</f>
        <v>119</v>
      </c>
      <c r="F239" s="54" t="str">
        <f>계획인구!L239</f>
        <v>지방</v>
      </c>
      <c r="G239" s="54" t="str">
        <f>계획인구!M239</f>
        <v>김천</v>
      </c>
      <c r="H239" s="54" t="str">
        <f>계획인구!N239</f>
        <v>평화</v>
      </c>
      <c r="I239" s="55">
        <f>IF(F239="마을",0,IF(F239="소규모",0,계획인구!P239))</f>
        <v>2020</v>
      </c>
      <c r="J239" s="135">
        <f t="shared" si="105"/>
        <v>0</v>
      </c>
      <c r="K239" s="135">
        <f t="shared" si="106"/>
        <v>114</v>
      </c>
      <c r="L239" s="135">
        <f t="shared" si="107"/>
        <v>114</v>
      </c>
      <c r="M239" s="135">
        <f t="shared" si="108"/>
        <v>113</v>
      </c>
      <c r="N239" s="136">
        <f t="shared" si="109"/>
        <v>112</v>
      </c>
      <c r="O239" s="152">
        <f>IF(계획인구!Q239="미급수",0,IF(계획인구!Q239="마을",0,IF(계획인구!Q239="소규모",0,IF(계획인구!Q239=급수인구!$F239,계획인구!AA239,0))))</f>
        <v>0</v>
      </c>
      <c r="P239" s="152">
        <f>IF(계획인구!R239="미급수",0,IF(계획인구!R239="마을",0,IF(계획인구!R239="소규모",0,IF(계획인구!R239=급수인구!$F239,계획인구!AB239,0))))</f>
        <v>114</v>
      </c>
      <c r="Q239" s="152">
        <f>IF(계획인구!S239="미급수",0,IF(계획인구!S239="마을",0,IF(계획인구!S239="소규모",0,IF(계획인구!S239=급수인구!$F239,계획인구!AC239,0))))</f>
        <v>114</v>
      </c>
      <c r="R239" s="152">
        <f>IF(계획인구!T239="미급수",0,IF(계획인구!T239="마을",0,IF(계획인구!T239="소규모",0,IF(계획인구!T239=급수인구!$F239,계획인구!AD239,0))))</f>
        <v>113</v>
      </c>
      <c r="S239" s="152">
        <f>IF(계획인구!U239="미급수",0,IF(계획인구!U239="마을",0,IF(계획인구!U239="소규모",0,IF(계획인구!U239=급수인구!$F239,계획인구!AE239,0))))</f>
        <v>112</v>
      </c>
      <c r="T239" s="152">
        <f>IF(계획인구!Q239="미급수",0,IF(계획인구!Q239="마을",0,IF(계획인구!Q239="소규모",0,IF(계획인구!Q239=급수인구!$F239,계획인구!AF239,0))))</f>
        <v>0</v>
      </c>
      <c r="U239" s="152">
        <f>IF(계획인구!R239="미급수",0,IF(계획인구!R239="마을",0,IF(계획인구!R239="소규모",0,IF(계획인구!R239=급수인구!$F239,계획인구!AG239,0))))</f>
        <v>0</v>
      </c>
      <c r="V239" s="152">
        <f>IF(계획인구!S239="미급수",0,IF(계획인구!S239="마을",0,IF(계획인구!S239="소규모",0,IF(계획인구!S239=급수인구!$F239,계획인구!AH239,0))))</f>
        <v>0</v>
      </c>
      <c r="W239" s="152">
        <f>IF(계획인구!T239="미급수",0,IF(계획인구!T239="마을",0,IF(계획인구!T239="소규모",0,IF(계획인구!T239=급수인구!$F239,계획인구!AI239,0))))</f>
        <v>0</v>
      </c>
      <c r="X239" s="152">
        <f>IF(계획인구!U239="미급수",0,IF(계획인구!U239="마을",0,IF(계획인구!U239="소규모",0,IF(계획인구!U239=급수인구!$F239,계획인구!AJ239,0))))</f>
        <v>0</v>
      </c>
    </row>
    <row r="240" spans="1:24" s="11" customFormat="1" ht="16.350000000000001" customHeight="1">
      <c r="A240" s="308" t="s">
        <v>237</v>
      </c>
      <c r="B240" s="333"/>
      <c r="C240" s="57" t="s">
        <v>362</v>
      </c>
      <c r="D240" s="53">
        <f>계획인구!J240</f>
        <v>54</v>
      </c>
      <c r="E240" s="53">
        <f>계획인구!K240</f>
        <v>142</v>
      </c>
      <c r="F240" s="54" t="str">
        <f>계획인구!L240</f>
        <v>지방</v>
      </c>
      <c r="G240" s="54" t="str">
        <f>계획인구!M240</f>
        <v>김천</v>
      </c>
      <c r="H240" s="54" t="str">
        <f>계획인구!N240</f>
        <v>평화</v>
      </c>
      <c r="I240" s="55">
        <f>IF(F240="마을",0,IF(F240="소규모",0,계획인구!P240))</f>
        <v>2020</v>
      </c>
      <c r="J240" s="135">
        <f t="shared" si="105"/>
        <v>0</v>
      </c>
      <c r="K240" s="135">
        <f t="shared" si="106"/>
        <v>136</v>
      </c>
      <c r="L240" s="135">
        <f t="shared" si="107"/>
        <v>136</v>
      </c>
      <c r="M240" s="135">
        <f t="shared" si="108"/>
        <v>135</v>
      </c>
      <c r="N240" s="136">
        <f t="shared" si="109"/>
        <v>134</v>
      </c>
      <c r="O240" s="152">
        <f>IF(계획인구!Q240="미급수",0,IF(계획인구!Q240="마을",0,IF(계획인구!Q240="소규모",0,IF(계획인구!Q240=급수인구!$F240,계획인구!AA240,0))))</f>
        <v>0</v>
      </c>
      <c r="P240" s="152">
        <f>IF(계획인구!R240="미급수",0,IF(계획인구!R240="마을",0,IF(계획인구!R240="소규모",0,IF(계획인구!R240=급수인구!$F240,계획인구!AB240,0))))</f>
        <v>136</v>
      </c>
      <c r="Q240" s="152">
        <f>IF(계획인구!S240="미급수",0,IF(계획인구!S240="마을",0,IF(계획인구!S240="소규모",0,IF(계획인구!S240=급수인구!$F240,계획인구!AC240,0))))</f>
        <v>136</v>
      </c>
      <c r="R240" s="152">
        <f>IF(계획인구!T240="미급수",0,IF(계획인구!T240="마을",0,IF(계획인구!T240="소규모",0,IF(계획인구!T240=급수인구!$F240,계획인구!AD240,0))))</f>
        <v>135</v>
      </c>
      <c r="S240" s="152">
        <f>IF(계획인구!U240="미급수",0,IF(계획인구!U240="마을",0,IF(계획인구!U240="소규모",0,IF(계획인구!U240=급수인구!$F240,계획인구!AE240,0))))</f>
        <v>134</v>
      </c>
      <c r="T240" s="152">
        <f>IF(계획인구!Q240="미급수",0,IF(계획인구!Q240="마을",0,IF(계획인구!Q240="소규모",0,IF(계획인구!Q240=급수인구!$F240,계획인구!AF240,0))))</f>
        <v>0</v>
      </c>
      <c r="U240" s="152">
        <f>IF(계획인구!R240="미급수",0,IF(계획인구!R240="마을",0,IF(계획인구!R240="소규모",0,IF(계획인구!R240=급수인구!$F240,계획인구!AG240,0))))</f>
        <v>0</v>
      </c>
      <c r="V240" s="152">
        <f>IF(계획인구!S240="미급수",0,IF(계획인구!S240="마을",0,IF(계획인구!S240="소규모",0,IF(계획인구!S240=급수인구!$F240,계획인구!AH240,0))))</f>
        <v>0</v>
      </c>
      <c r="W240" s="152">
        <f>IF(계획인구!T240="미급수",0,IF(계획인구!T240="마을",0,IF(계획인구!T240="소규모",0,IF(계획인구!T240=급수인구!$F240,계획인구!AI240,0))))</f>
        <v>0</v>
      </c>
      <c r="X240" s="152">
        <f>IF(계획인구!U240="미급수",0,IF(계획인구!U240="마을",0,IF(계획인구!U240="소규모",0,IF(계획인구!U240=급수인구!$F240,계획인구!AJ240,0))))</f>
        <v>0</v>
      </c>
    </row>
    <row r="241" spans="1:24" s="11" customFormat="1" ht="16.350000000000001" customHeight="1">
      <c r="A241" s="308" t="s">
        <v>237</v>
      </c>
      <c r="B241" s="247" t="s">
        <v>363</v>
      </c>
      <c r="C241" s="57" t="s">
        <v>364</v>
      </c>
      <c r="D241" s="53">
        <f>계획인구!J241</f>
        <v>44</v>
      </c>
      <c r="E241" s="53">
        <f>계획인구!K241</f>
        <v>108</v>
      </c>
      <c r="F241" s="54" t="str">
        <f>계획인구!L241</f>
        <v>지방</v>
      </c>
      <c r="G241" s="54" t="str">
        <f>계획인구!M241</f>
        <v>김천</v>
      </c>
      <c r="H241" s="54" t="str">
        <f>계획인구!N241</f>
        <v>평화</v>
      </c>
      <c r="I241" s="55">
        <f>IF(F241="마을",0,IF(F241="소규모",0,계획인구!P241))</f>
        <v>2020</v>
      </c>
      <c r="J241" s="135">
        <f t="shared" si="105"/>
        <v>0</v>
      </c>
      <c r="K241" s="135">
        <f t="shared" si="106"/>
        <v>104</v>
      </c>
      <c r="L241" s="135">
        <f t="shared" si="107"/>
        <v>103</v>
      </c>
      <c r="M241" s="135">
        <f t="shared" si="108"/>
        <v>103</v>
      </c>
      <c r="N241" s="136">
        <f t="shared" si="109"/>
        <v>102</v>
      </c>
      <c r="O241" s="152">
        <f>IF(계획인구!Q241="미급수",0,IF(계획인구!Q241="마을",0,IF(계획인구!Q241="소규모",0,IF(계획인구!Q241=급수인구!$F241,계획인구!AA241,0))))</f>
        <v>0</v>
      </c>
      <c r="P241" s="152">
        <f>IF(계획인구!R241="미급수",0,IF(계획인구!R241="마을",0,IF(계획인구!R241="소규모",0,IF(계획인구!R241=급수인구!$F241,계획인구!AB241,0))))</f>
        <v>104</v>
      </c>
      <c r="Q241" s="152">
        <f>IF(계획인구!S241="미급수",0,IF(계획인구!S241="마을",0,IF(계획인구!S241="소규모",0,IF(계획인구!S241=급수인구!$F241,계획인구!AC241,0))))</f>
        <v>103</v>
      </c>
      <c r="R241" s="152">
        <f>IF(계획인구!T241="미급수",0,IF(계획인구!T241="마을",0,IF(계획인구!T241="소규모",0,IF(계획인구!T241=급수인구!$F241,계획인구!AD241,0))))</f>
        <v>103</v>
      </c>
      <c r="S241" s="152">
        <f>IF(계획인구!U241="미급수",0,IF(계획인구!U241="마을",0,IF(계획인구!U241="소규모",0,IF(계획인구!U241=급수인구!$F241,계획인구!AE241,0))))</f>
        <v>102</v>
      </c>
      <c r="T241" s="152">
        <f>IF(계획인구!Q241="미급수",0,IF(계획인구!Q241="마을",0,IF(계획인구!Q241="소규모",0,IF(계획인구!Q241=급수인구!$F241,계획인구!AF241,0))))</f>
        <v>0</v>
      </c>
      <c r="U241" s="152">
        <f>IF(계획인구!R241="미급수",0,IF(계획인구!R241="마을",0,IF(계획인구!R241="소규모",0,IF(계획인구!R241=급수인구!$F241,계획인구!AG241,0))))</f>
        <v>0</v>
      </c>
      <c r="V241" s="152">
        <f>IF(계획인구!S241="미급수",0,IF(계획인구!S241="마을",0,IF(계획인구!S241="소규모",0,IF(계획인구!S241=급수인구!$F241,계획인구!AH241,0))))</f>
        <v>0</v>
      </c>
      <c r="W241" s="152">
        <f>IF(계획인구!T241="미급수",0,IF(계획인구!T241="마을",0,IF(계획인구!T241="소규모",0,IF(계획인구!T241=급수인구!$F241,계획인구!AI241,0))))</f>
        <v>0</v>
      </c>
      <c r="X241" s="152">
        <f>IF(계획인구!U241="미급수",0,IF(계획인구!U241="마을",0,IF(계획인구!U241="소규모",0,IF(계획인구!U241=급수인구!$F241,계획인구!AJ241,0))))</f>
        <v>0</v>
      </c>
    </row>
    <row r="242" spans="1:24" s="11" customFormat="1" ht="16.350000000000001" customHeight="1">
      <c r="A242" s="308" t="s">
        <v>237</v>
      </c>
      <c r="B242" s="333"/>
      <c r="C242" s="57" t="s">
        <v>365</v>
      </c>
      <c r="D242" s="53">
        <f>계획인구!J242</f>
        <v>48</v>
      </c>
      <c r="E242" s="53">
        <f>계획인구!K242</f>
        <v>95</v>
      </c>
      <c r="F242" s="54" t="str">
        <f>계획인구!L242</f>
        <v>지방</v>
      </c>
      <c r="G242" s="54" t="str">
        <f>계획인구!M242</f>
        <v>김천</v>
      </c>
      <c r="H242" s="54" t="str">
        <f>계획인구!N242</f>
        <v>평화</v>
      </c>
      <c r="I242" s="55">
        <f>IF(F242="마을",0,IF(F242="소규모",0,계획인구!P242))</f>
        <v>2025</v>
      </c>
      <c r="J242" s="135">
        <f t="shared" si="105"/>
        <v>0</v>
      </c>
      <c r="K242" s="135">
        <f t="shared" si="106"/>
        <v>0</v>
      </c>
      <c r="L242" s="135">
        <f t="shared" si="107"/>
        <v>91</v>
      </c>
      <c r="M242" s="135">
        <f t="shared" si="108"/>
        <v>91</v>
      </c>
      <c r="N242" s="136">
        <f t="shared" si="109"/>
        <v>90</v>
      </c>
      <c r="O242" s="152">
        <f>IF(계획인구!Q242="미급수",0,IF(계획인구!Q242="마을",0,IF(계획인구!Q242="소규모",0,IF(계획인구!Q242=급수인구!$F242,계획인구!AA242,0))))</f>
        <v>0</v>
      </c>
      <c r="P242" s="152">
        <f>IF(계획인구!R242="미급수",0,IF(계획인구!R242="마을",0,IF(계획인구!R242="소규모",0,IF(계획인구!R242=급수인구!$F242,계획인구!AB242,0))))</f>
        <v>0</v>
      </c>
      <c r="Q242" s="152">
        <f>IF(계획인구!S242="미급수",0,IF(계획인구!S242="마을",0,IF(계획인구!S242="소규모",0,IF(계획인구!S242=급수인구!$F242,계획인구!AC242,0))))</f>
        <v>91</v>
      </c>
      <c r="R242" s="152">
        <f>IF(계획인구!T242="미급수",0,IF(계획인구!T242="마을",0,IF(계획인구!T242="소규모",0,IF(계획인구!T242=급수인구!$F242,계획인구!AD242,0))))</f>
        <v>91</v>
      </c>
      <c r="S242" s="152">
        <f>IF(계획인구!U242="미급수",0,IF(계획인구!U242="마을",0,IF(계획인구!U242="소규모",0,IF(계획인구!U242=급수인구!$F242,계획인구!AE242,0))))</f>
        <v>90</v>
      </c>
      <c r="T242" s="152">
        <f>IF(계획인구!Q242="미급수",0,IF(계획인구!Q242="마을",0,IF(계획인구!Q242="소규모",0,IF(계획인구!Q242=급수인구!$F242,계획인구!AF242,0))))</f>
        <v>0</v>
      </c>
      <c r="U242" s="152">
        <f>IF(계획인구!R242="미급수",0,IF(계획인구!R242="마을",0,IF(계획인구!R242="소규모",0,IF(계획인구!R242=급수인구!$F242,계획인구!AG242,0))))</f>
        <v>0</v>
      </c>
      <c r="V242" s="152">
        <f>IF(계획인구!S242="미급수",0,IF(계획인구!S242="마을",0,IF(계획인구!S242="소규모",0,IF(계획인구!S242=급수인구!$F242,계획인구!AH242,0))))</f>
        <v>0</v>
      </c>
      <c r="W242" s="152">
        <f>IF(계획인구!T242="미급수",0,IF(계획인구!T242="마을",0,IF(계획인구!T242="소규모",0,IF(계획인구!T242=급수인구!$F242,계획인구!AI242,0))))</f>
        <v>0</v>
      </c>
      <c r="X242" s="152">
        <f>IF(계획인구!U242="미급수",0,IF(계획인구!U242="마을",0,IF(계획인구!U242="소규모",0,IF(계획인구!U242=급수인구!$F242,계획인구!AJ242,0))))</f>
        <v>0</v>
      </c>
    </row>
    <row r="243" spans="1:24" s="11" customFormat="1" ht="16.350000000000001" customHeight="1">
      <c r="A243" s="308" t="s">
        <v>237</v>
      </c>
      <c r="B243" s="57" t="s">
        <v>366</v>
      </c>
      <c r="C243" s="57" t="s">
        <v>367</v>
      </c>
      <c r="D243" s="53">
        <f>계획인구!J243</f>
        <v>67</v>
      </c>
      <c r="E243" s="53">
        <f>계획인구!K243</f>
        <v>130</v>
      </c>
      <c r="F243" s="54" t="str">
        <f>계획인구!L243</f>
        <v>지방</v>
      </c>
      <c r="G243" s="54" t="str">
        <f>계획인구!M243</f>
        <v>김천</v>
      </c>
      <c r="H243" s="54" t="str">
        <f>계획인구!N243</f>
        <v>평화</v>
      </c>
      <c r="I243" s="55">
        <f>IF(F243="마을",0,IF(F243="소규모",0,계획인구!P243))</f>
        <v>2025</v>
      </c>
      <c r="J243" s="135">
        <f t="shared" si="105"/>
        <v>0</v>
      </c>
      <c r="K243" s="135">
        <f t="shared" si="106"/>
        <v>0</v>
      </c>
      <c r="L243" s="135">
        <f t="shared" si="107"/>
        <v>124</v>
      </c>
      <c r="M243" s="135">
        <f t="shared" si="108"/>
        <v>124</v>
      </c>
      <c r="N243" s="136">
        <f t="shared" si="109"/>
        <v>123</v>
      </c>
      <c r="O243" s="152">
        <f>IF(계획인구!Q243="미급수",0,IF(계획인구!Q243="마을",0,IF(계획인구!Q243="소규모",0,IF(계획인구!Q243=급수인구!$F243,계획인구!AA243,0))))</f>
        <v>0</v>
      </c>
      <c r="P243" s="152">
        <f>IF(계획인구!R243="미급수",0,IF(계획인구!R243="마을",0,IF(계획인구!R243="소규모",0,IF(계획인구!R243=급수인구!$F243,계획인구!AB243,0))))</f>
        <v>0</v>
      </c>
      <c r="Q243" s="152">
        <f>IF(계획인구!S243="미급수",0,IF(계획인구!S243="마을",0,IF(계획인구!S243="소규모",0,IF(계획인구!S243=급수인구!$F243,계획인구!AC243,0))))</f>
        <v>124</v>
      </c>
      <c r="R243" s="152">
        <f>IF(계획인구!T243="미급수",0,IF(계획인구!T243="마을",0,IF(계획인구!T243="소규모",0,IF(계획인구!T243=급수인구!$F243,계획인구!AD243,0))))</f>
        <v>124</v>
      </c>
      <c r="S243" s="152">
        <f>IF(계획인구!U243="미급수",0,IF(계획인구!U243="마을",0,IF(계획인구!U243="소규모",0,IF(계획인구!U243=급수인구!$F243,계획인구!AE243,0))))</f>
        <v>123</v>
      </c>
      <c r="T243" s="152">
        <f>IF(계획인구!Q243="미급수",0,IF(계획인구!Q243="마을",0,IF(계획인구!Q243="소규모",0,IF(계획인구!Q243=급수인구!$F243,계획인구!AF243,0))))</f>
        <v>0</v>
      </c>
      <c r="U243" s="152">
        <f>IF(계획인구!R243="미급수",0,IF(계획인구!R243="마을",0,IF(계획인구!R243="소규모",0,IF(계획인구!R243=급수인구!$F243,계획인구!AG243,0))))</f>
        <v>0</v>
      </c>
      <c r="V243" s="152">
        <f>IF(계획인구!S243="미급수",0,IF(계획인구!S243="마을",0,IF(계획인구!S243="소규모",0,IF(계획인구!S243=급수인구!$F243,계획인구!AH243,0))))</f>
        <v>0</v>
      </c>
      <c r="W243" s="152">
        <f>IF(계획인구!T243="미급수",0,IF(계획인구!T243="마을",0,IF(계획인구!T243="소규모",0,IF(계획인구!T243=급수인구!$F243,계획인구!AI243,0))))</f>
        <v>0</v>
      </c>
      <c r="X243" s="152">
        <f>IF(계획인구!U243="미급수",0,IF(계획인구!U243="마을",0,IF(계획인구!U243="소규모",0,IF(계획인구!U243=급수인구!$F243,계획인구!AJ243,0))))</f>
        <v>0</v>
      </c>
    </row>
    <row r="244" spans="1:24" s="11" customFormat="1" ht="16.350000000000001" customHeight="1">
      <c r="A244" s="308" t="s">
        <v>237</v>
      </c>
      <c r="B244" s="247" t="s">
        <v>368</v>
      </c>
      <c r="C244" s="57" t="s">
        <v>690</v>
      </c>
      <c r="D244" s="53">
        <f>계획인구!J244</f>
        <v>96</v>
      </c>
      <c r="E244" s="53">
        <f>계획인구!K244</f>
        <v>191</v>
      </c>
      <c r="F244" s="54" t="str">
        <f>계획인구!L244</f>
        <v>지방</v>
      </c>
      <c r="G244" s="54" t="str">
        <f>계획인구!M244</f>
        <v>김천</v>
      </c>
      <c r="H244" s="54" t="str">
        <f>계획인구!N244</f>
        <v>평화</v>
      </c>
      <c r="I244" s="55">
        <f>IF(F244="마을",0,IF(F244="소규모",0,계획인구!P244))</f>
        <v>2020</v>
      </c>
      <c r="J244" s="135">
        <f t="shared" si="105"/>
        <v>0</v>
      </c>
      <c r="K244" s="135">
        <f t="shared" si="106"/>
        <v>183</v>
      </c>
      <c r="L244" s="135">
        <f t="shared" si="107"/>
        <v>183</v>
      </c>
      <c r="M244" s="135">
        <f t="shared" si="108"/>
        <v>182</v>
      </c>
      <c r="N244" s="136">
        <f t="shared" si="109"/>
        <v>181</v>
      </c>
      <c r="O244" s="152">
        <f>IF(계획인구!Q244="미급수",0,IF(계획인구!Q244="마을",0,IF(계획인구!Q244="소규모",0,IF(계획인구!Q244=급수인구!$F244,계획인구!AA244,0))))</f>
        <v>0</v>
      </c>
      <c r="P244" s="152">
        <f>IF(계획인구!R244="미급수",0,IF(계획인구!R244="마을",0,IF(계획인구!R244="소규모",0,IF(계획인구!R244=급수인구!$F244,계획인구!AB244,0))))</f>
        <v>183</v>
      </c>
      <c r="Q244" s="152">
        <f>IF(계획인구!S244="미급수",0,IF(계획인구!S244="마을",0,IF(계획인구!S244="소규모",0,IF(계획인구!S244=급수인구!$F244,계획인구!AC244,0))))</f>
        <v>183</v>
      </c>
      <c r="R244" s="152">
        <f>IF(계획인구!T244="미급수",0,IF(계획인구!T244="마을",0,IF(계획인구!T244="소규모",0,IF(계획인구!T244=급수인구!$F244,계획인구!AD244,0))))</f>
        <v>182</v>
      </c>
      <c r="S244" s="152">
        <f>IF(계획인구!U244="미급수",0,IF(계획인구!U244="마을",0,IF(계획인구!U244="소규모",0,IF(계획인구!U244=급수인구!$F244,계획인구!AE244,0))))</f>
        <v>181</v>
      </c>
      <c r="T244" s="152">
        <f>IF(계획인구!Q244="미급수",0,IF(계획인구!Q244="마을",0,IF(계획인구!Q244="소규모",0,IF(계획인구!Q244=급수인구!$F244,계획인구!AF244,0))))</f>
        <v>0</v>
      </c>
      <c r="U244" s="152">
        <f>IF(계획인구!R244="미급수",0,IF(계획인구!R244="마을",0,IF(계획인구!R244="소규모",0,IF(계획인구!R244=급수인구!$F244,계획인구!AG244,0))))</f>
        <v>0</v>
      </c>
      <c r="V244" s="152">
        <f>IF(계획인구!S244="미급수",0,IF(계획인구!S244="마을",0,IF(계획인구!S244="소규모",0,IF(계획인구!S244=급수인구!$F244,계획인구!AH244,0))))</f>
        <v>0</v>
      </c>
      <c r="W244" s="152">
        <f>IF(계획인구!T244="미급수",0,IF(계획인구!T244="마을",0,IF(계획인구!T244="소규모",0,IF(계획인구!T244=급수인구!$F244,계획인구!AI244,0))))</f>
        <v>0</v>
      </c>
      <c r="X244" s="152">
        <f>IF(계획인구!U244="미급수",0,IF(계획인구!U244="마을",0,IF(계획인구!U244="소규모",0,IF(계획인구!U244=급수인구!$F244,계획인구!AJ244,0))))</f>
        <v>0</v>
      </c>
    </row>
    <row r="245" spans="1:24" s="11" customFormat="1" ht="16.350000000000001" customHeight="1">
      <c r="A245" s="308" t="s">
        <v>237</v>
      </c>
      <c r="B245" s="333"/>
      <c r="C245" s="57" t="s">
        <v>369</v>
      </c>
      <c r="D245" s="53">
        <f>계획인구!J245</f>
        <v>37</v>
      </c>
      <c r="E245" s="53">
        <f>계획인구!K245</f>
        <v>79</v>
      </c>
      <c r="F245" s="54" t="str">
        <f>계획인구!L245</f>
        <v>지방</v>
      </c>
      <c r="G245" s="54" t="str">
        <f>계획인구!M245</f>
        <v>김천</v>
      </c>
      <c r="H245" s="54" t="str">
        <f>계획인구!N245</f>
        <v>평화</v>
      </c>
      <c r="I245" s="55">
        <f>IF(F245="마을",0,IF(F245="소규모",0,계획인구!P245))</f>
        <v>2020</v>
      </c>
      <c r="J245" s="135">
        <f t="shared" si="105"/>
        <v>0</v>
      </c>
      <c r="K245" s="135">
        <f t="shared" si="106"/>
        <v>76</v>
      </c>
      <c r="L245" s="135">
        <f t="shared" si="107"/>
        <v>76</v>
      </c>
      <c r="M245" s="135">
        <f t="shared" si="108"/>
        <v>75</v>
      </c>
      <c r="N245" s="136">
        <f t="shared" si="109"/>
        <v>75</v>
      </c>
      <c r="O245" s="152">
        <f>IF(계획인구!Q245="미급수",0,IF(계획인구!Q245="마을",0,IF(계획인구!Q245="소규모",0,IF(계획인구!Q245=급수인구!$F245,계획인구!AA245,0))))</f>
        <v>0</v>
      </c>
      <c r="P245" s="152">
        <f>IF(계획인구!R245="미급수",0,IF(계획인구!R245="마을",0,IF(계획인구!R245="소규모",0,IF(계획인구!R245=급수인구!$F245,계획인구!AB245,0))))</f>
        <v>76</v>
      </c>
      <c r="Q245" s="152">
        <f>IF(계획인구!S245="미급수",0,IF(계획인구!S245="마을",0,IF(계획인구!S245="소규모",0,IF(계획인구!S245=급수인구!$F245,계획인구!AC245,0))))</f>
        <v>76</v>
      </c>
      <c r="R245" s="152">
        <f>IF(계획인구!T245="미급수",0,IF(계획인구!T245="마을",0,IF(계획인구!T245="소규모",0,IF(계획인구!T245=급수인구!$F245,계획인구!AD245,0))))</f>
        <v>75</v>
      </c>
      <c r="S245" s="152">
        <f>IF(계획인구!U245="미급수",0,IF(계획인구!U245="마을",0,IF(계획인구!U245="소규모",0,IF(계획인구!U245=급수인구!$F245,계획인구!AE245,0))))</f>
        <v>75</v>
      </c>
      <c r="T245" s="152">
        <f>IF(계획인구!Q245="미급수",0,IF(계획인구!Q245="마을",0,IF(계획인구!Q245="소규모",0,IF(계획인구!Q245=급수인구!$F245,계획인구!AF245,0))))</f>
        <v>0</v>
      </c>
      <c r="U245" s="152">
        <f>IF(계획인구!R245="미급수",0,IF(계획인구!R245="마을",0,IF(계획인구!R245="소규모",0,IF(계획인구!R245=급수인구!$F245,계획인구!AG245,0))))</f>
        <v>0</v>
      </c>
      <c r="V245" s="152">
        <f>IF(계획인구!S245="미급수",0,IF(계획인구!S245="마을",0,IF(계획인구!S245="소규모",0,IF(계획인구!S245=급수인구!$F245,계획인구!AH245,0))))</f>
        <v>0</v>
      </c>
      <c r="W245" s="152">
        <f>IF(계획인구!T245="미급수",0,IF(계획인구!T245="마을",0,IF(계획인구!T245="소규모",0,IF(계획인구!T245=급수인구!$F245,계획인구!AI245,0))))</f>
        <v>0</v>
      </c>
      <c r="X245" s="152">
        <f>IF(계획인구!U245="미급수",0,IF(계획인구!U245="마을",0,IF(계획인구!U245="소규모",0,IF(계획인구!U245=급수인구!$F245,계획인구!AJ245,0))))</f>
        <v>0</v>
      </c>
    </row>
    <row r="246" spans="1:24" s="11" customFormat="1" ht="16.350000000000001" customHeight="1">
      <c r="A246" s="308" t="s">
        <v>237</v>
      </c>
      <c r="B246" s="247" t="s">
        <v>370</v>
      </c>
      <c r="C246" s="57" t="s">
        <v>371</v>
      </c>
      <c r="D246" s="53">
        <f>계획인구!J246</f>
        <v>38</v>
      </c>
      <c r="E246" s="53">
        <f>계획인구!K246</f>
        <v>71</v>
      </c>
      <c r="F246" s="54" t="str">
        <f>계획인구!L246</f>
        <v>지방</v>
      </c>
      <c r="G246" s="54" t="str">
        <f>계획인구!M246</f>
        <v>김천</v>
      </c>
      <c r="H246" s="54" t="str">
        <f>계획인구!N246</f>
        <v>평화</v>
      </c>
      <c r="I246" s="55">
        <f>IF(F246="마을",0,IF(F246="소규모",0,계획인구!P246))</f>
        <v>2020</v>
      </c>
      <c r="J246" s="135">
        <f t="shared" si="105"/>
        <v>0</v>
      </c>
      <c r="K246" s="135">
        <f t="shared" si="106"/>
        <v>68</v>
      </c>
      <c r="L246" s="135">
        <f t="shared" si="107"/>
        <v>68</v>
      </c>
      <c r="M246" s="135">
        <f t="shared" si="108"/>
        <v>68</v>
      </c>
      <c r="N246" s="136">
        <f t="shared" si="109"/>
        <v>67</v>
      </c>
      <c r="O246" s="152">
        <f>IF(계획인구!Q246="미급수",0,IF(계획인구!Q246="마을",0,IF(계획인구!Q246="소규모",0,IF(계획인구!Q246=급수인구!$F246,계획인구!AA246,0))))</f>
        <v>0</v>
      </c>
      <c r="P246" s="152">
        <f>IF(계획인구!R246="미급수",0,IF(계획인구!R246="마을",0,IF(계획인구!R246="소규모",0,IF(계획인구!R246=급수인구!$F246,계획인구!AB246,0))))</f>
        <v>68</v>
      </c>
      <c r="Q246" s="152">
        <f>IF(계획인구!S246="미급수",0,IF(계획인구!S246="마을",0,IF(계획인구!S246="소규모",0,IF(계획인구!S246=급수인구!$F246,계획인구!AC246,0))))</f>
        <v>68</v>
      </c>
      <c r="R246" s="152">
        <f>IF(계획인구!T246="미급수",0,IF(계획인구!T246="마을",0,IF(계획인구!T246="소규모",0,IF(계획인구!T246=급수인구!$F246,계획인구!AD246,0))))</f>
        <v>68</v>
      </c>
      <c r="S246" s="152">
        <f>IF(계획인구!U246="미급수",0,IF(계획인구!U246="마을",0,IF(계획인구!U246="소규모",0,IF(계획인구!U246=급수인구!$F246,계획인구!AE246,0))))</f>
        <v>67</v>
      </c>
      <c r="T246" s="152">
        <f>IF(계획인구!Q246="미급수",0,IF(계획인구!Q246="마을",0,IF(계획인구!Q246="소규모",0,IF(계획인구!Q246=급수인구!$F246,계획인구!AF246,0))))</f>
        <v>0</v>
      </c>
      <c r="U246" s="152">
        <f>IF(계획인구!R246="미급수",0,IF(계획인구!R246="마을",0,IF(계획인구!R246="소규모",0,IF(계획인구!R246=급수인구!$F246,계획인구!AG246,0))))</f>
        <v>0</v>
      </c>
      <c r="V246" s="152">
        <f>IF(계획인구!S246="미급수",0,IF(계획인구!S246="마을",0,IF(계획인구!S246="소규모",0,IF(계획인구!S246=급수인구!$F246,계획인구!AH246,0))))</f>
        <v>0</v>
      </c>
      <c r="W246" s="152">
        <f>IF(계획인구!T246="미급수",0,IF(계획인구!T246="마을",0,IF(계획인구!T246="소규모",0,IF(계획인구!T246=급수인구!$F246,계획인구!AI246,0))))</f>
        <v>0</v>
      </c>
      <c r="X246" s="152">
        <f>IF(계획인구!U246="미급수",0,IF(계획인구!U246="마을",0,IF(계획인구!U246="소규모",0,IF(계획인구!U246=급수인구!$F246,계획인구!AJ246,0))))</f>
        <v>0</v>
      </c>
    </row>
    <row r="247" spans="1:24" s="11" customFormat="1" ht="16.350000000000001" customHeight="1">
      <c r="A247" s="308" t="s">
        <v>237</v>
      </c>
      <c r="B247" s="334"/>
      <c r="C247" s="57" t="s">
        <v>372</v>
      </c>
      <c r="D247" s="53">
        <f>계획인구!J247</f>
        <v>12</v>
      </c>
      <c r="E247" s="53">
        <f>계획인구!K247</f>
        <v>38</v>
      </c>
      <c r="F247" s="54" t="str">
        <f>계획인구!L247</f>
        <v>지방</v>
      </c>
      <c r="G247" s="54" t="str">
        <f>계획인구!M247</f>
        <v>김천</v>
      </c>
      <c r="H247" s="54" t="str">
        <f>계획인구!N247</f>
        <v>평화</v>
      </c>
      <c r="I247" s="55">
        <f>IF(F247="마을",0,IF(F247="소규모",0,계획인구!P247))</f>
        <v>2020</v>
      </c>
      <c r="J247" s="135">
        <f t="shared" si="105"/>
        <v>0</v>
      </c>
      <c r="K247" s="135">
        <f t="shared" si="106"/>
        <v>36</v>
      </c>
      <c r="L247" s="135">
        <f t="shared" si="107"/>
        <v>36</v>
      </c>
      <c r="M247" s="135">
        <f t="shared" si="108"/>
        <v>36</v>
      </c>
      <c r="N247" s="136">
        <f t="shared" si="109"/>
        <v>36</v>
      </c>
      <c r="O247" s="152">
        <f>IF(계획인구!Q247="미급수",0,IF(계획인구!Q247="마을",0,IF(계획인구!Q247="소규모",0,IF(계획인구!Q247=급수인구!$F247,계획인구!AA247,0))))</f>
        <v>0</v>
      </c>
      <c r="P247" s="152">
        <f>IF(계획인구!R247="미급수",0,IF(계획인구!R247="마을",0,IF(계획인구!R247="소규모",0,IF(계획인구!R247=급수인구!$F247,계획인구!AB247,0))))</f>
        <v>36</v>
      </c>
      <c r="Q247" s="152">
        <f>IF(계획인구!S247="미급수",0,IF(계획인구!S247="마을",0,IF(계획인구!S247="소규모",0,IF(계획인구!S247=급수인구!$F247,계획인구!AC247,0))))</f>
        <v>36</v>
      </c>
      <c r="R247" s="152">
        <f>IF(계획인구!T247="미급수",0,IF(계획인구!T247="마을",0,IF(계획인구!T247="소규모",0,IF(계획인구!T247=급수인구!$F247,계획인구!AD247,0))))</f>
        <v>36</v>
      </c>
      <c r="S247" s="152">
        <f>IF(계획인구!U247="미급수",0,IF(계획인구!U247="마을",0,IF(계획인구!U247="소규모",0,IF(계획인구!U247=급수인구!$F247,계획인구!AE247,0))))</f>
        <v>36</v>
      </c>
      <c r="T247" s="152">
        <f>IF(계획인구!Q247="미급수",0,IF(계획인구!Q247="마을",0,IF(계획인구!Q247="소규모",0,IF(계획인구!Q247=급수인구!$F247,계획인구!AF247,0))))</f>
        <v>0</v>
      </c>
      <c r="U247" s="152">
        <f>IF(계획인구!R247="미급수",0,IF(계획인구!R247="마을",0,IF(계획인구!R247="소규모",0,IF(계획인구!R247=급수인구!$F247,계획인구!AG247,0))))</f>
        <v>0</v>
      </c>
      <c r="V247" s="152">
        <f>IF(계획인구!S247="미급수",0,IF(계획인구!S247="마을",0,IF(계획인구!S247="소규모",0,IF(계획인구!S247=급수인구!$F247,계획인구!AH247,0))))</f>
        <v>0</v>
      </c>
      <c r="W247" s="152">
        <f>IF(계획인구!T247="미급수",0,IF(계획인구!T247="마을",0,IF(계획인구!T247="소규모",0,IF(계획인구!T247=급수인구!$F247,계획인구!AI247,0))))</f>
        <v>0</v>
      </c>
      <c r="X247" s="152">
        <f>IF(계획인구!U247="미급수",0,IF(계획인구!U247="마을",0,IF(계획인구!U247="소규모",0,IF(계획인구!U247=급수인구!$F247,계획인구!AJ247,0))))</f>
        <v>0</v>
      </c>
    </row>
    <row r="248" spans="1:24" s="11" customFormat="1" ht="16.350000000000001" customHeight="1">
      <c r="A248" s="308" t="s">
        <v>237</v>
      </c>
      <c r="B248" s="334"/>
      <c r="C248" s="57" t="s">
        <v>691</v>
      </c>
      <c r="D248" s="53">
        <f>계획인구!J248</f>
        <v>34</v>
      </c>
      <c r="E248" s="53">
        <f>계획인구!K248</f>
        <v>67</v>
      </c>
      <c r="F248" s="54" t="str">
        <f>계획인구!L248</f>
        <v>지방</v>
      </c>
      <c r="G248" s="54" t="str">
        <f>계획인구!M248</f>
        <v>김천</v>
      </c>
      <c r="H248" s="54" t="str">
        <f>계획인구!N248</f>
        <v>평화</v>
      </c>
      <c r="I248" s="55">
        <f>IF(F248="마을",0,IF(F248="소규모",0,계획인구!P248))</f>
        <v>2020</v>
      </c>
      <c r="J248" s="135">
        <f t="shared" si="105"/>
        <v>0</v>
      </c>
      <c r="K248" s="135">
        <f t="shared" si="106"/>
        <v>64</v>
      </c>
      <c r="L248" s="135">
        <f t="shared" si="107"/>
        <v>64</v>
      </c>
      <c r="M248" s="135">
        <f t="shared" si="108"/>
        <v>64</v>
      </c>
      <c r="N248" s="136">
        <f t="shared" si="109"/>
        <v>63</v>
      </c>
      <c r="O248" s="152">
        <f>IF(계획인구!Q248="미급수",0,IF(계획인구!Q248="마을",0,IF(계획인구!Q248="소규모",0,IF(계획인구!Q248=급수인구!$F248,계획인구!AA248,0))))</f>
        <v>0</v>
      </c>
      <c r="P248" s="152">
        <f>IF(계획인구!R248="미급수",0,IF(계획인구!R248="마을",0,IF(계획인구!R248="소규모",0,IF(계획인구!R248=급수인구!$F248,계획인구!AB248,0))))</f>
        <v>64</v>
      </c>
      <c r="Q248" s="152">
        <f>IF(계획인구!S248="미급수",0,IF(계획인구!S248="마을",0,IF(계획인구!S248="소규모",0,IF(계획인구!S248=급수인구!$F248,계획인구!AC248,0))))</f>
        <v>64</v>
      </c>
      <c r="R248" s="152">
        <f>IF(계획인구!T248="미급수",0,IF(계획인구!T248="마을",0,IF(계획인구!T248="소규모",0,IF(계획인구!T248=급수인구!$F248,계획인구!AD248,0))))</f>
        <v>64</v>
      </c>
      <c r="S248" s="152">
        <f>IF(계획인구!U248="미급수",0,IF(계획인구!U248="마을",0,IF(계획인구!U248="소규모",0,IF(계획인구!U248=급수인구!$F248,계획인구!AE248,0))))</f>
        <v>63</v>
      </c>
      <c r="T248" s="152">
        <f>IF(계획인구!Q248="미급수",0,IF(계획인구!Q248="마을",0,IF(계획인구!Q248="소규모",0,IF(계획인구!Q248=급수인구!$F248,계획인구!AF248,0))))</f>
        <v>0</v>
      </c>
      <c r="U248" s="152">
        <f>IF(계획인구!R248="미급수",0,IF(계획인구!R248="마을",0,IF(계획인구!R248="소규모",0,IF(계획인구!R248=급수인구!$F248,계획인구!AG248,0))))</f>
        <v>0</v>
      </c>
      <c r="V248" s="152">
        <f>IF(계획인구!S248="미급수",0,IF(계획인구!S248="마을",0,IF(계획인구!S248="소규모",0,IF(계획인구!S248=급수인구!$F248,계획인구!AH248,0))))</f>
        <v>0</v>
      </c>
      <c r="W248" s="152">
        <f>IF(계획인구!T248="미급수",0,IF(계획인구!T248="마을",0,IF(계획인구!T248="소규모",0,IF(계획인구!T248=급수인구!$F248,계획인구!AI248,0))))</f>
        <v>0</v>
      </c>
      <c r="X248" s="152">
        <f>IF(계획인구!U248="미급수",0,IF(계획인구!U248="마을",0,IF(계획인구!U248="소규모",0,IF(계획인구!U248=급수인구!$F248,계획인구!AJ248,0))))</f>
        <v>0</v>
      </c>
    </row>
    <row r="249" spans="1:24" s="11" customFormat="1" ht="16.350000000000001" customHeight="1">
      <c r="A249" s="308" t="s">
        <v>237</v>
      </c>
      <c r="B249" s="247" t="s">
        <v>163</v>
      </c>
      <c r="C249" s="57" t="s">
        <v>374</v>
      </c>
      <c r="D249" s="53">
        <f>계획인구!J249</f>
        <v>31</v>
      </c>
      <c r="E249" s="53">
        <f>계획인구!K249</f>
        <v>55</v>
      </c>
      <c r="F249" s="54" t="str">
        <f>계획인구!L249</f>
        <v>지방</v>
      </c>
      <c r="G249" s="54" t="str">
        <f>계획인구!M249</f>
        <v>김천</v>
      </c>
      <c r="H249" s="54" t="str">
        <f>계획인구!N249</f>
        <v>평화</v>
      </c>
      <c r="I249" s="55">
        <f>IF(F249="마을",0,IF(F249="소규모",0,계획인구!P249))</f>
        <v>2020</v>
      </c>
      <c r="J249" s="135">
        <f t="shared" si="105"/>
        <v>0</v>
      </c>
      <c r="K249" s="135">
        <f t="shared" si="106"/>
        <v>53</v>
      </c>
      <c r="L249" s="135">
        <f t="shared" si="107"/>
        <v>53</v>
      </c>
      <c r="M249" s="135">
        <f t="shared" si="108"/>
        <v>52</v>
      </c>
      <c r="N249" s="136">
        <f t="shared" si="109"/>
        <v>52</v>
      </c>
      <c r="O249" s="152">
        <f>IF(계획인구!Q249="미급수",0,IF(계획인구!Q249="마을",0,IF(계획인구!Q249="소규모",0,IF(계획인구!Q249=급수인구!$F249,계획인구!AA249,0))))</f>
        <v>0</v>
      </c>
      <c r="P249" s="152">
        <f>IF(계획인구!R249="미급수",0,IF(계획인구!R249="마을",0,IF(계획인구!R249="소규모",0,IF(계획인구!R249=급수인구!$F249,계획인구!AB249,0))))</f>
        <v>53</v>
      </c>
      <c r="Q249" s="152">
        <f>IF(계획인구!S249="미급수",0,IF(계획인구!S249="마을",0,IF(계획인구!S249="소규모",0,IF(계획인구!S249=급수인구!$F249,계획인구!AC249,0))))</f>
        <v>53</v>
      </c>
      <c r="R249" s="152">
        <f>IF(계획인구!T249="미급수",0,IF(계획인구!T249="마을",0,IF(계획인구!T249="소규모",0,IF(계획인구!T249=급수인구!$F249,계획인구!AD249,0))))</f>
        <v>52</v>
      </c>
      <c r="S249" s="152">
        <f>IF(계획인구!U249="미급수",0,IF(계획인구!U249="마을",0,IF(계획인구!U249="소규모",0,IF(계획인구!U249=급수인구!$F249,계획인구!AE249,0))))</f>
        <v>52</v>
      </c>
      <c r="T249" s="152">
        <f>IF(계획인구!Q249="미급수",0,IF(계획인구!Q249="마을",0,IF(계획인구!Q249="소규모",0,IF(계획인구!Q249=급수인구!$F249,계획인구!AF249,0))))</f>
        <v>0</v>
      </c>
      <c r="U249" s="152">
        <f>IF(계획인구!R249="미급수",0,IF(계획인구!R249="마을",0,IF(계획인구!R249="소규모",0,IF(계획인구!R249=급수인구!$F249,계획인구!AG249,0))))</f>
        <v>0</v>
      </c>
      <c r="V249" s="152">
        <f>IF(계획인구!S249="미급수",0,IF(계획인구!S249="마을",0,IF(계획인구!S249="소규모",0,IF(계획인구!S249=급수인구!$F249,계획인구!AH249,0))))</f>
        <v>0</v>
      </c>
      <c r="W249" s="152">
        <f>IF(계획인구!T249="미급수",0,IF(계획인구!T249="마을",0,IF(계획인구!T249="소규모",0,IF(계획인구!T249=급수인구!$F249,계획인구!AI249,0))))</f>
        <v>0</v>
      </c>
      <c r="X249" s="152">
        <f>IF(계획인구!U249="미급수",0,IF(계획인구!U249="마을",0,IF(계획인구!U249="소규모",0,IF(계획인구!U249=급수인구!$F249,계획인구!AJ249,0))))</f>
        <v>0</v>
      </c>
    </row>
    <row r="250" spans="1:24" s="11" customFormat="1" ht="16.350000000000001" customHeight="1">
      <c r="A250" s="308" t="s">
        <v>237</v>
      </c>
      <c r="B250" s="334"/>
      <c r="C250" s="57" t="s">
        <v>375</v>
      </c>
      <c r="D250" s="53">
        <f>계획인구!J250</f>
        <v>41</v>
      </c>
      <c r="E250" s="53">
        <f>계획인구!K250</f>
        <v>70</v>
      </c>
      <c r="F250" s="54" t="str">
        <f>계획인구!L250</f>
        <v>지방</v>
      </c>
      <c r="G250" s="54" t="str">
        <f>계획인구!M250</f>
        <v>김천</v>
      </c>
      <c r="H250" s="54" t="str">
        <f>계획인구!N250</f>
        <v>평화</v>
      </c>
      <c r="I250" s="55">
        <f>IF(F250="마을",0,IF(F250="소규모",0,계획인구!P250))</f>
        <v>2020</v>
      </c>
      <c r="J250" s="135">
        <f t="shared" si="105"/>
        <v>0</v>
      </c>
      <c r="K250" s="135">
        <f t="shared" si="106"/>
        <v>67</v>
      </c>
      <c r="L250" s="135">
        <f t="shared" si="107"/>
        <v>67</v>
      </c>
      <c r="M250" s="135">
        <f t="shared" si="108"/>
        <v>67</v>
      </c>
      <c r="N250" s="136">
        <f t="shared" si="109"/>
        <v>66</v>
      </c>
      <c r="O250" s="152">
        <f>IF(계획인구!Q250="미급수",0,IF(계획인구!Q250="마을",0,IF(계획인구!Q250="소규모",0,IF(계획인구!Q250=급수인구!$F250,계획인구!AA250,0))))</f>
        <v>0</v>
      </c>
      <c r="P250" s="152">
        <f>IF(계획인구!R250="미급수",0,IF(계획인구!R250="마을",0,IF(계획인구!R250="소규모",0,IF(계획인구!R250=급수인구!$F250,계획인구!AB250,0))))</f>
        <v>67</v>
      </c>
      <c r="Q250" s="152">
        <f>IF(계획인구!S250="미급수",0,IF(계획인구!S250="마을",0,IF(계획인구!S250="소규모",0,IF(계획인구!S250=급수인구!$F250,계획인구!AC250,0))))</f>
        <v>67</v>
      </c>
      <c r="R250" s="152">
        <f>IF(계획인구!T250="미급수",0,IF(계획인구!T250="마을",0,IF(계획인구!T250="소규모",0,IF(계획인구!T250=급수인구!$F250,계획인구!AD250,0))))</f>
        <v>67</v>
      </c>
      <c r="S250" s="152">
        <f>IF(계획인구!U250="미급수",0,IF(계획인구!U250="마을",0,IF(계획인구!U250="소규모",0,IF(계획인구!U250=급수인구!$F250,계획인구!AE250,0))))</f>
        <v>66</v>
      </c>
      <c r="T250" s="152">
        <f>IF(계획인구!Q250="미급수",0,IF(계획인구!Q250="마을",0,IF(계획인구!Q250="소규모",0,IF(계획인구!Q250=급수인구!$F250,계획인구!AF250,0))))</f>
        <v>0</v>
      </c>
      <c r="U250" s="152">
        <f>IF(계획인구!R250="미급수",0,IF(계획인구!R250="마을",0,IF(계획인구!R250="소규모",0,IF(계획인구!R250=급수인구!$F250,계획인구!AG250,0))))</f>
        <v>0</v>
      </c>
      <c r="V250" s="152">
        <f>IF(계획인구!S250="미급수",0,IF(계획인구!S250="마을",0,IF(계획인구!S250="소규모",0,IF(계획인구!S250=급수인구!$F250,계획인구!AH250,0))))</f>
        <v>0</v>
      </c>
      <c r="W250" s="152">
        <f>IF(계획인구!T250="미급수",0,IF(계획인구!T250="마을",0,IF(계획인구!T250="소규모",0,IF(계획인구!T250=급수인구!$F250,계획인구!AI250,0))))</f>
        <v>0</v>
      </c>
      <c r="X250" s="152">
        <f>IF(계획인구!U250="미급수",0,IF(계획인구!U250="마을",0,IF(계획인구!U250="소규모",0,IF(계획인구!U250=급수인구!$F250,계획인구!AJ250,0))))</f>
        <v>0</v>
      </c>
    </row>
    <row r="251" spans="1:24" s="11" customFormat="1" ht="16.350000000000001" customHeight="1">
      <c r="A251" s="308" t="s">
        <v>237</v>
      </c>
      <c r="B251" s="334"/>
      <c r="C251" s="57" t="s">
        <v>376</v>
      </c>
      <c r="D251" s="53">
        <f>계획인구!J251</f>
        <v>28</v>
      </c>
      <c r="E251" s="53">
        <f>계획인구!K251</f>
        <v>53</v>
      </c>
      <c r="F251" s="54" t="str">
        <f>계획인구!L251</f>
        <v>지방</v>
      </c>
      <c r="G251" s="54" t="str">
        <f>계획인구!M251</f>
        <v>김천</v>
      </c>
      <c r="H251" s="54" t="str">
        <f>계획인구!N251</f>
        <v>평화</v>
      </c>
      <c r="I251" s="55">
        <f>IF(F251="마을",0,IF(F251="소규모",0,계획인구!P251))</f>
        <v>2025</v>
      </c>
      <c r="J251" s="135">
        <f t="shared" si="105"/>
        <v>0</v>
      </c>
      <c r="K251" s="135">
        <f t="shared" si="106"/>
        <v>0</v>
      </c>
      <c r="L251" s="135">
        <f t="shared" si="107"/>
        <v>51</v>
      </c>
      <c r="M251" s="135">
        <f t="shared" si="108"/>
        <v>51</v>
      </c>
      <c r="N251" s="136">
        <f t="shared" si="109"/>
        <v>50</v>
      </c>
      <c r="O251" s="152">
        <f>IF(계획인구!Q251="미급수",0,IF(계획인구!Q251="마을",0,IF(계획인구!Q251="소규모",0,IF(계획인구!Q251=급수인구!$F251,계획인구!AA251,0))))</f>
        <v>0</v>
      </c>
      <c r="P251" s="152">
        <f>IF(계획인구!R251="미급수",0,IF(계획인구!R251="마을",0,IF(계획인구!R251="소규모",0,IF(계획인구!R251=급수인구!$F251,계획인구!AB251,0))))</f>
        <v>0</v>
      </c>
      <c r="Q251" s="152">
        <f>IF(계획인구!S251="미급수",0,IF(계획인구!S251="마을",0,IF(계획인구!S251="소규모",0,IF(계획인구!S251=급수인구!$F251,계획인구!AC251,0))))</f>
        <v>51</v>
      </c>
      <c r="R251" s="152">
        <f>IF(계획인구!T251="미급수",0,IF(계획인구!T251="마을",0,IF(계획인구!T251="소규모",0,IF(계획인구!T251=급수인구!$F251,계획인구!AD251,0))))</f>
        <v>51</v>
      </c>
      <c r="S251" s="152">
        <f>IF(계획인구!U251="미급수",0,IF(계획인구!U251="마을",0,IF(계획인구!U251="소규모",0,IF(계획인구!U251=급수인구!$F251,계획인구!AE251,0))))</f>
        <v>50</v>
      </c>
      <c r="T251" s="152">
        <f>IF(계획인구!Q251="미급수",0,IF(계획인구!Q251="마을",0,IF(계획인구!Q251="소규모",0,IF(계획인구!Q251=급수인구!$F251,계획인구!AF251,0))))</f>
        <v>0</v>
      </c>
      <c r="U251" s="152">
        <f>IF(계획인구!R251="미급수",0,IF(계획인구!R251="마을",0,IF(계획인구!R251="소규모",0,IF(계획인구!R251=급수인구!$F251,계획인구!AG251,0))))</f>
        <v>0</v>
      </c>
      <c r="V251" s="152">
        <f>IF(계획인구!S251="미급수",0,IF(계획인구!S251="마을",0,IF(계획인구!S251="소규모",0,IF(계획인구!S251=급수인구!$F251,계획인구!AH251,0))))</f>
        <v>0</v>
      </c>
      <c r="W251" s="152">
        <f>IF(계획인구!T251="미급수",0,IF(계획인구!T251="마을",0,IF(계획인구!T251="소규모",0,IF(계획인구!T251=급수인구!$F251,계획인구!AI251,0))))</f>
        <v>0</v>
      </c>
      <c r="X251" s="152">
        <f>IF(계획인구!U251="미급수",0,IF(계획인구!U251="마을",0,IF(계획인구!U251="소규모",0,IF(계획인구!U251=급수인구!$F251,계획인구!AJ251,0))))</f>
        <v>0</v>
      </c>
    </row>
    <row r="252" spans="1:24" s="11" customFormat="1" ht="16.350000000000001" customHeight="1">
      <c r="A252" s="308" t="s">
        <v>237</v>
      </c>
      <c r="B252" s="333"/>
      <c r="C252" s="57" t="s">
        <v>377</v>
      </c>
      <c r="D252" s="53">
        <f>계획인구!J252</f>
        <v>4</v>
      </c>
      <c r="E252" s="53">
        <f>계획인구!K252</f>
        <v>4</v>
      </c>
      <c r="F252" s="54" t="str">
        <f>계획인구!L252</f>
        <v>미급수</v>
      </c>
      <c r="G252" s="54" t="str">
        <f>계획인구!M252</f>
        <v>미급수</v>
      </c>
      <c r="H252" s="54" t="str">
        <f>계획인구!N252</f>
        <v>미급수</v>
      </c>
      <c r="I252" s="55">
        <f>IF(F252="마을",0,IF(F252="소규모",0,계획인구!P252))</f>
        <v>0</v>
      </c>
      <c r="J252" s="135">
        <f t="shared" si="105"/>
        <v>0</v>
      </c>
      <c r="K252" s="135">
        <f t="shared" si="106"/>
        <v>0</v>
      </c>
      <c r="L252" s="135">
        <f t="shared" si="107"/>
        <v>0</v>
      </c>
      <c r="M252" s="135">
        <f t="shared" si="108"/>
        <v>0</v>
      </c>
      <c r="N252" s="136">
        <f t="shared" si="109"/>
        <v>0</v>
      </c>
      <c r="O252" s="152">
        <f>IF(계획인구!Q252="미급수",0,IF(계획인구!Q252="마을",0,IF(계획인구!Q252="소규모",0,IF(계획인구!Q252=급수인구!$F252,계획인구!AA252,0))))</f>
        <v>0</v>
      </c>
      <c r="P252" s="152">
        <f>IF(계획인구!R252="미급수",0,IF(계획인구!R252="마을",0,IF(계획인구!R252="소규모",0,IF(계획인구!R252=급수인구!$F252,계획인구!AB252,0))))</f>
        <v>0</v>
      </c>
      <c r="Q252" s="152">
        <f>IF(계획인구!S252="미급수",0,IF(계획인구!S252="마을",0,IF(계획인구!S252="소규모",0,IF(계획인구!S252=급수인구!$F252,계획인구!AC252,0))))</f>
        <v>0</v>
      </c>
      <c r="R252" s="152">
        <f>IF(계획인구!T252="미급수",0,IF(계획인구!T252="마을",0,IF(계획인구!T252="소규모",0,IF(계획인구!T252=급수인구!$F252,계획인구!AD252,0))))</f>
        <v>0</v>
      </c>
      <c r="S252" s="152">
        <f>IF(계획인구!U252="미급수",0,IF(계획인구!U252="마을",0,IF(계획인구!U252="소규모",0,IF(계획인구!U252=급수인구!$F252,계획인구!AE252,0))))</f>
        <v>0</v>
      </c>
      <c r="T252" s="152">
        <f>IF(계획인구!Q252="미급수",0,IF(계획인구!Q252="마을",0,IF(계획인구!Q252="소규모",0,IF(계획인구!Q252=급수인구!$F252,계획인구!AF252,0))))</f>
        <v>0</v>
      </c>
      <c r="U252" s="152">
        <f>IF(계획인구!R252="미급수",0,IF(계획인구!R252="마을",0,IF(계획인구!R252="소규모",0,IF(계획인구!R252=급수인구!$F252,계획인구!AG252,0))))</f>
        <v>0</v>
      </c>
      <c r="V252" s="152">
        <f>IF(계획인구!S252="미급수",0,IF(계획인구!S252="마을",0,IF(계획인구!S252="소규모",0,IF(계획인구!S252=급수인구!$F252,계획인구!AH252,0))))</f>
        <v>0</v>
      </c>
      <c r="W252" s="152">
        <f>IF(계획인구!T252="미급수",0,IF(계획인구!T252="마을",0,IF(계획인구!T252="소규모",0,IF(계획인구!T252=급수인구!$F252,계획인구!AI252,0))))</f>
        <v>0</v>
      </c>
      <c r="X252" s="152">
        <f>IF(계획인구!U252="미급수",0,IF(계획인구!U252="마을",0,IF(계획인구!U252="소규모",0,IF(계획인구!U252=급수인구!$F252,계획인구!AJ252,0))))</f>
        <v>0</v>
      </c>
    </row>
    <row r="253" spans="1:24" s="11" customFormat="1" ht="16.350000000000001" customHeight="1">
      <c r="A253" s="308" t="s">
        <v>237</v>
      </c>
      <c r="B253" s="247" t="s">
        <v>378</v>
      </c>
      <c r="C253" s="57" t="s">
        <v>379</v>
      </c>
      <c r="D253" s="53">
        <f>계획인구!J253</f>
        <v>27</v>
      </c>
      <c r="E253" s="53">
        <f>계획인구!K253</f>
        <v>50</v>
      </c>
      <c r="F253" s="54" t="str">
        <f>계획인구!L253</f>
        <v>지방</v>
      </c>
      <c r="G253" s="54" t="str">
        <f>계획인구!M253</f>
        <v>김천</v>
      </c>
      <c r="H253" s="54" t="str">
        <f>계획인구!N253</f>
        <v>평화</v>
      </c>
      <c r="I253" s="55">
        <f>IF(F253="마을",0,IF(F253="소규모",0,계획인구!P253))</f>
        <v>2025</v>
      </c>
      <c r="J253" s="135">
        <f t="shared" si="105"/>
        <v>0</v>
      </c>
      <c r="K253" s="135">
        <f t="shared" si="106"/>
        <v>0</v>
      </c>
      <c r="L253" s="135">
        <f t="shared" si="107"/>
        <v>48</v>
      </c>
      <c r="M253" s="135">
        <f t="shared" si="108"/>
        <v>48</v>
      </c>
      <c r="N253" s="136">
        <f t="shared" si="109"/>
        <v>47</v>
      </c>
      <c r="O253" s="152">
        <f>IF(계획인구!Q253="미급수",0,IF(계획인구!Q253="마을",0,IF(계획인구!Q253="소규모",0,IF(계획인구!Q253=급수인구!$F253,계획인구!AA253,0))))</f>
        <v>0</v>
      </c>
      <c r="P253" s="152">
        <f>IF(계획인구!R253="미급수",0,IF(계획인구!R253="마을",0,IF(계획인구!R253="소규모",0,IF(계획인구!R253=급수인구!$F253,계획인구!AB253,0))))</f>
        <v>0</v>
      </c>
      <c r="Q253" s="152">
        <f>IF(계획인구!S253="미급수",0,IF(계획인구!S253="마을",0,IF(계획인구!S253="소규모",0,IF(계획인구!S253=급수인구!$F253,계획인구!AC253,0))))</f>
        <v>48</v>
      </c>
      <c r="R253" s="152">
        <f>IF(계획인구!T253="미급수",0,IF(계획인구!T253="마을",0,IF(계획인구!T253="소규모",0,IF(계획인구!T253=급수인구!$F253,계획인구!AD253,0))))</f>
        <v>48</v>
      </c>
      <c r="S253" s="152">
        <f>IF(계획인구!U253="미급수",0,IF(계획인구!U253="마을",0,IF(계획인구!U253="소규모",0,IF(계획인구!U253=급수인구!$F253,계획인구!AE253,0))))</f>
        <v>47</v>
      </c>
      <c r="T253" s="152">
        <f>IF(계획인구!Q253="미급수",0,IF(계획인구!Q253="마을",0,IF(계획인구!Q253="소규모",0,IF(계획인구!Q253=급수인구!$F253,계획인구!AF253,0))))</f>
        <v>0</v>
      </c>
      <c r="U253" s="152">
        <f>IF(계획인구!R253="미급수",0,IF(계획인구!R253="마을",0,IF(계획인구!R253="소규모",0,IF(계획인구!R253=급수인구!$F253,계획인구!AG253,0))))</f>
        <v>0</v>
      </c>
      <c r="V253" s="152">
        <f>IF(계획인구!S253="미급수",0,IF(계획인구!S253="마을",0,IF(계획인구!S253="소규모",0,IF(계획인구!S253=급수인구!$F253,계획인구!AH253,0))))</f>
        <v>0</v>
      </c>
      <c r="W253" s="152">
        <f>IF(계획인구!T253="미급수",0,IF(계획인구!T253="마을",0,IF(계획인구!T253="소규모",0,IF(계획인구!T253=급수인구!$F253,계획인구!AI253,0))))</f>
        <v>0</v>
      </c>
      <c r="X253" s="152">
        <f>IF(계획인구!U253="미급수",0,IF(계획인구!U253="마을",0,IF(계획인구!U253="소규모",0,IF(계획인구!U253=급수인구!$F253,계획인구!AJ253,0))))</f>
        <v>0</v>
      </c>
    </row>
    <row r="254" spans="1:24" s="11" customFormat="1" ht="16.350000000000001" customHeight="1">
      <c r="A254" s="308" t="s">
        <v>237</v>
      </c>
      <c r="B254" s="334"/>
      <c r="C254" s="57" t="s">
        <v>380</v>
      </c>
      <c r="D254" s="53">
        <f>계획인구!J254</f>
        <v>26</v>
      </c>
      <c r="E254" s="53">
        <f>계획인구!K254</f>
        <v>45</v>
      </c>
      <c r="F254" s="54" t="str">
        <f>계획인구!L254</f>
        <v>지방</v>
      </c>
      <c r="G254" s="54" t="str">
        <f>계획인구!M254</f>
        <v>김천</v>
      </c>
      <c r="H254" s="54" t="str">
        <f>계획인구!N254</f>
        <v>평화</v>
      </c>
      <c r="I254" s="55">
        <f>IF(F254="마을",0,IF(F254="소규모",0,계획인구!P254))</f>
        <v>2025</v>
      </c>
      <c r="J254" s="135">
        <f t="shared" si="105"/>
        <v>0</v>
      </c>
      <c r="K254" s="135">
        <f t="shared" si="106"/>
        <v>0</v>
      </c>
      <c r="L254" s="135">
        <f t="shared" si="107"/>
        <v>43</v>
      </c>
      <c r="M254" s="135">
        <f t="shared" si="108"/>
        <v>43</v>
      </c>
      <c r="N254" s="136">
        <f t="shared" si="109"/>
        <v>43</v>
      </c>
      <c r="O254" s="152">
        <f>IF(계획인구!Q254="미급수",0,IF(계획인구!Q254="마을",0,IF(계획인구!Q254="소규모",0,IF(계획인구!Q254=급수인구!$F254,계획인구!AA254,0))))</f>
        <v>0</v>
      </c>
      <c r="P254" s="152">
        <f>IF(계획인구!R254="미급수",0,IF(계획인구!R254="마을",0,IF(계획인구!R254="소규모",0,IF(계획인구!R254=급수인구!$F254,계획인구!AB254,0))))</f>
        <v>0</v>
      </c>
      <c r="Q254" s="152">
        <f>IF(계획인구!S254="미급수",0,IF(계획인구!S254="마을",0,IF(계획인구!S254="소규모",0,IF(계획인구!S254=급수인구!$F254,계획인구!AC254,0))))</f>
        <v>43</v>
      </c>
      <c r="R254" s="152">
        <f>IF(계획인구!T254="미급수",0,IF(계획인구!T254="마을",0,IF(계획인구!T254="소규모",0,IF(계획인구!T254=급수인구!$F254,계획인구!AD254,0))))</f>
        <v>43</v>
      </c>
      <c r="S254" s="152">
        <f>IF(계획인구!U254="미급수",0,IF(계획인구!U254="마을",0,IF(계획인구!U254="소규모",0,IF(계획인구!U254=급수인구!$F254,계획인구!AE254,0))))</f>
        <v>43</v>
      </c>
      <c r="T254" s="152">
        <f>IF(계획인구!Q254="미급수",0,IF(계획인구!Q254="마을",0,IF(계획인구!Q254="소규모",0,IF(계획인구!Q254=급수인구!$F254,계획인구!AF254,0))))</f>
        <v>0</v>
      </c>
      <c r="U254" s="152">
        <f>IF(계획인구!R254="미급수",0,IF(계획인구!R254="마을",0,IF(계획인구!R254="소규모",0,IF(계획인구!R254=급수인구!$F254,계획인구!AG254,0))))</f>
        <v>0</v>
      </c>
      <c r="V254" s="152">
        <f>IF(계획인구!S254="미급수",0,IF(계획인구!S254="마을",0,IF(계획인구!S254="소규모",0,IF(계획인구!S254=급수인구!$F254,계획인구!AH254,0))))</f>
        <v>0</v>
      </c>
      <c r="W254" s="152">
        <f>IF(계획인구!T254="미급수",0,IF(계획인구!T254="마을",0,IF(계획인구!T254="소규모",0,IF(계획인구!T254=급수인구!$F254,계획인구!AI254,0))))</f>
        <v>0</v>
      </c>
      <c r="X254" s="152">
        <f>IF(계획인구!U254="미급수",0,IF(계획인구!U254="마을",0,IF(계획인구!U254="소규모",0,IF(계획인구!U254=급수인구!$F254,계획인구!AJ254,0))))</f>
        <v>0</v>
      </c>
    </row>
    <row r="255" spans="1:24" s="11" customFormat="1" ht="16.350000000000001" customHeight="1">
      <c r="A255" s="309" t="s">
        <v>237</v>
      </c>
      <c r="B255" s="335"/>
      <c r="C255" s="247" t="s">
        <v>381</v>
      </c>
      <c r="D255" s="234">
        <f>계획인구!J255</f>
        <v>12</v>
      </c>
      <c r="E255" s="234">
        <f>계획인구!K255</f>
        <v>24</v>
      </c>
      <c r="F255" s="235" t="str">
        <f>계획인구!L255</f>
        <v>지방</v>
      </c>
      <c r="G255" s="235" t="str">
        <f>계획인구!M255</f>
        <v>김천</v>
      </c>
      <c r="H255" s="235" t="str">
        <f>계획인구!N255</f>
        <v>평화</v>
      </c>
      <c r="I255" s="237">
        <f>IF(F255="마을",0,IF(F255="소규모",0,계획인구!P255))</f>
        <v>2025</v>
      </c>
      <c r="J255" s="239">
        <f t="shared" si="105"/>
        <v>0</v>
      </c>
      <c r="K255" s="239">
        <f t="shared" si="106"/>
        <v>0</v>
      </c>
      <c r="L255" s="239">
        <f t="shared" si="107"/>
        <v>21</v>
      </c>
      <c r="M255" s="239">
        <f t="shared" si="108"/>
        <v>22</v>
      </c>
      <c r="N255" s="240">
        <f t="shared" si="109"/>
        <v>23</v>
      </c>
      <c r="O255" s="152">
        <f>IF(계획인구!Q255="미급수",0,IF(계획인구!Q255="마을",0,IF(계획인구!Q255="소규모",0,IF(계획인구!Q255=급수인구!$F255,계획인구!AA255,0))))</f>
        <v>0</v>
      </c>
      <c r="P255" s="152">
        <f>IF(계획인구!R255="미급수",0,IF(계획인구!R255="마을",0,IF(계획인구!R255="소규모",0,IF(계획인구!R255=급수인구!$F255,계획인구!AB255,0))))</f>
        <v>0</v>
      </c>
      <c r="Q255" s="152">
        <f>IF(계획인구!S255="미급수",0,IF(계획인구!S255="마을",0,IF(계획인구!S255="소규모",0,IF(계획인구!S255=급수인구!$F255,계획인구!AC255,0))))</f>
        <v>21</v>
      </c>
      <c r="R255" s="152">
        <f>IF(계획인구!T255="미급수",0,IF(계획인구!T255="마을",0,IF(계획인구!T255="소규모",0,IF(계획인구!T255=급수인구!$F255,계획인구!AD255,0))))</f>
        <v>22</v>
      </c>
      <c r="S255" s="152">
        <f>IF(계획인구!U255="미급수",0,IF(계획인구!U255="마을",0,IF(계획인구!U255="소규모",0,IF(계획인구!U255=급수인구!$F255,계획인구!AE255,0))))</f>
        <v>23</v>
      </c>
      <c r="T255" s="152">
        <f>IF(계획인구!Q255="미급수",0,IF(계획인구!Q255="마을",0,IF(계획인구!Q255="소규모",0,IF(계획인구!Q255=급수인구!$F255,계획인구!AF255,0))))</f>
        <v>0</v>
      </c>
      <c r="U255" s="152">
        <f>IF(계획인구!R255="미급수",0,IF(계획인구!R255="마을",0,IF(계획인구!R255="소규모",0,IF(계획인구!R255=급수인구!$F255,계획인구!AG255,0))))</f>
        <v>0</v>
      </c>
      <c r="V255" s="152">
        <f>IF(계획인구!S255="미급수",0,IF(계획인구!S255="마을",0,IF(계획인구!S255="소규모",0,IF(계획인구!S255=급수인구!$F255,계획인구!AH255,0))))</f>
        <v>0</v>
      </c>
      <c r="W255" s="152">
        <f>IF(계획인구!T255="미급수",0,IF(계획인구!T255="마을",0,IF(계획인구!T255="소규모",0,IF(계획인구!T255=급수인구!$F255,계획인구!AI255,0))))</f>
        <v>0</v>
      </c>
      <c r="X255" s="152">
        <f>IF(계획인구!U255="미급수",0,IF(계획인구!U255="마을",0,IF(계획인구!U255="소규모",0,IF(계획인구!U255=급수인구!$F255,계획인구!AJ255,0))))</f>
        <v>0</v>
      </c>
    </row>
    <row r="256" spans="1:24" s="11" customFormat="1" ht="16.350000000000001" customHeight="1">
      <c r="A256" s="305" t="s">
        <v>238</v>
      </c>
      <c r="B256" s="243" t="s">
        <v>3</v>
      </c>
      <c r="C256" s="244"/>
      <c r="D256" s="218">
        <f>계획인구!J256</f>
        <v>1761</v>
      </c>
      <c r="E256" s="218">
        <f>계획인구!K256</f>
        <v>4061</v>
      </c>
      <c r="F256" s="218">
        <f>계획인구!L256</f>
        <v>0</v>
      </c>
      <c r="G256" s="218">
        <f>계획인구!M256</f>
        <v>0</v>
      </c>
      <c r="H256" s="218">
        <f>계획인구!N256</f>
        <v>0</v>
      </c>
      <c r="I256" s="218">
        <f>계획인구!P256</f>
        <v>0</v>
      </c>
      <c r="J256" s="218">
        <f>O256+T256</f>
        <v>2997</v>
      </c>
      <c r="K256" s="218">
        <f>P256+U256</f>
        <v>2879</v>
      </c>
      <c r="L256" s="218">
        <f>Q256+V256</f>
        <v>3053</v>
      </c>
      <c r="M256" s="218">
        <f>R256+W256</f>
        <v>3294</v>
      </c>
      <c r="N256" s="251">
        <f>S256+X256</f>
        <v>3266</v>
      </c>
      <c r="O256" s="152">
        <f>SUM(O257:O280)</f>
        <v>2997</v>
      </c>
      <c r="P256" s="135">
        <f t="shared" ref="P256:X256" si="110">SUM(P257:P280)</f>
        <v>2879</v>
      </c>
      <c r="Q256" s="135">
        <f t="shared" si="110"/>
        <v>3053</v>
      </c>
      <c r="R256" s="135">
        <f t="shared" si="110"/>
        <v>3294</v>
      </c>
      <c r="S256" s="135">
        <f t="shared" si="110"/>
        <v>3266</v>
      </c>
      <c r="T256" s="135">
        <f t="shared" si="110"/>
        <v>0</v>
      </c>
      <c r="U256" s="135">
        <f t="shared" si="110"/>
        <v>0</v>
      </c>
      <c r="V256" s="135">
        <f t="shared" si="110"/>
        <v>0</v>
      </c>
      <c r="W256" s="135">
        <f t="shared" si="110"/>
        <v>0</v>
      </c>
      <c r="X256" s="135">
        <f t="shared" si="110"/>
        <v>0</v>
      </c>
    </row>
    <row r="257" spans="1:24" s="11" customFormat="1" ht="16.350000000000001" customHeight="1">
      <c r="A257" s="308" t="s">
        <v>238</v>
      </c>
      <c r="B257" s="247" t="s">
        <v>382</v>
      </c>
      <c r="C257" s="57" t="s">
        <v>383</v>
      </c>
      <c r="D257" s="53">
        <f>계획인구!J257</f>
        <v>130</v>
      </c>
      <c r="E257" s="53">
        <f>계획인구!K257</f>
        <v>372</v>
      </c>
      <c r="F257" s="54" t="str">
        <f>계획인구!L257</f>
        <v>지방</v>
      </c>
      <c r="G257" s="54" t="str">
        <f>계획인구!M257</f>
        <v>김천</v>
      </c>
      <c r="H257" s="54" t="str">
        <f>계획인구!N257</f>
        <v>평화</v>
      </c>
      <c r="I257" s="55">
        <f>IF(F257="마을",0,IF(F257="소규모",0,계획인구!P257))</f>
        <v>2015</v>
      </c>
      <c r="J257" s="135">
        <f t="shared" ref="J257:J280" si="111">O257+T257</f>
        <v>372</v>
      </c>
      <c r="K257" s="135">
        <f t="shared" ref="K257:K280" si="112">P257+U257</f>
        <v>357</v>
      </c>
      <c r="L257" s="135">
        <f t="shared" ref="L257:L280" si="113">Q257+V257</f>
        <v>356</v>
      </c>
      <c r="M257" s="135">
        <f t="shared" ref="M257:M280" si="114">R257+W257</f>
        <v>355</v>
      </c>
      <c r="N257" s="136">
        <f t="shared" ref="N257:N280" si="115">S257+X257</f>
        <v>352</v>
      </c>
      <c r="O257" s="152">
        <f>IF(계획인구!Q257="미급수",0,IF(계획인구!Q257="마을",0,IF(계획인구!Q257="소규모",0,IF(계획인구!Q257=급수인구!$F257,계획인구!AA257,0))))</f>
        <v>372</v>
      </c>
      <c r="P257" s="152">
        <f>IF(계획인구!R257="미급수",0,IF(계획인구!R257="마을",0,IF(계획인구!R257="소규모",0,IF(계획인구!R257=급수인구!$F257,계획인구!AB257,0))))</f>
        <v>357</v>
      </c>
      <c r="Q257" s="152">
        <f>IF(계획인구!S257="미급수",0,IF(계획인구!S257="마을",0,IF(계획인구!S257="소규모",0,IF(계획인구!S257=급수인구!$F257,계획인구!AC257,0))))</f>
        <v>356</v>
      </c>
      <c r="R257" s="152">
        <f>IF(계획인구!T257="미급수",0,IF(계획인구!T257="마을",0,IF(계획인구!T257="소규모",0,IF(계획인구!T257=급수인구!$F257,계획인구!AD257,0))))</f>
        <v>355</v>
      </c>
      <c r="S257" s="152">
        <f>IF(계획인구!U257="미급수",0,IF(계획인구!U257="마을",0,IF(계획인구!U257="소규모",0,IF(계획인구!U257=급수인구!$F257,계획인구!AE257,0))))</f>
        <v>352</v>
      </c>
      <c r="T257" s="152">
        <f>IF(계획인구!Q257="미급수",0,IF(계획인구!Q257="마을",0,IF(계획인구!Q257="소규모",0,IF(계획인구!Q257=급수인구!$F257,계획인구!AF257,0))))</f>
        <v>0</v>
      </c>
      <c r="U257" s="152">
        <f>IF(계획인구!R257="미급수",0,IF(계획인구!R257="마을",0,IF(계획인구!R257="소규모",0,IF(계획인구!R257=급수인구!$F257,계획인구!AG257,0))))</f>
        <v>0</v>
      </c>
      <c r="V257" s="152">
        <f>IF(계획인구!S257="미급수",0,IF(계획인구!S257="마을",0,IF(계획인구!S257="소규모",0,IF(계획인구!S257=급수인구!$F257,계획인구!AH257,0))))</f>
        <v>0</v>
      </c>
      <c r="W257" s="152">
        <f>IF(계획인구!T257="미급수",0,IF(계획인구!T257="마을",0,IF(계획인구!T257="소규모",0,IF(계획인구!T257=급수인구!$F257,계획인구!AI257,0))))</f>
        <v>0</v>
      </c>
      <c r="X257" s="152">
        <f>IF(계획인구!U257="미급수",0,IF(계획인구!U257="마을",0,IF(계획인구!U257="소규모",0,IF(계획인구!U257=급수인구!$F257,계획인구!AJ257,0))))</f>
        <v>0</v>
      </c>
    </row>
    <row r="258" spans="1:24" s="11" customFormat="1" ht="16.350000000000001" customHeight="1">
      <c r="A258" s="308" t="s">
        <v>238</v>
      </c>
      <c r="B258" s="333"/>
      <c r="C258" s="57" t="s">
        <v>384</v>
      </c>
      <c r="D258" s="53">
        <f>계획인구!J258</f>
        <v>47</v>
      </c>
      <c r="E258" s="53">
        <f>계획인구!K258</f>
        <v>131</v>
      </c>
      <c r="F258" s="54" t="str">
        <f>계획인구!L258</f>
        <v>지방</v>
      </c>
      <c r="G258" s="54" t="str">
        <f>계획인구!M258</f>
        <v>김천</v>
      </c>
      <c r="H258" s="54" t="str">
        <f>계획인구!N258</f>
        <v>평화</v>
      </c>
      <c r="I258" s="55">
        <f>IF(F258="마을",0,IF(F258="소규모",0,계획인구!P258))</f>
        <v>2015</v>
      </c>
      <c r="J258" s="135">
        <f t="shared" si="111"/>
        <v>131</v>
      </c>
      <c r="K258" s="135">
        <f t="shared" si="112"/>
        <v>126</v>
      </c>
      <c r="L258" s="135">
        <f t="shared" si="113"/>
        <v>125</v>
      </c>
      <c r="M258" s="135">
        <f t="shared" si="114"/>
        <v>125</v>
      </c>
      <c r="N258" s="136">
        <f t="shared" si="115"/>
        <v>124</v>
      </c>
      <c r="O258" s="152">
        <f>IF(계획인구!Q258="미급수",0,IF(계획인구!Q258="마을",0,IF(계획인구!Q258="소규모",0,IF(계획인구!Q258=급수인구!$F258,계획인구!AA258,0))))</f>
        <v>131</v>
      </c>
      <c r="P258" s="152">
        <f>IF(계획인구!R258="미급수",0,IF(계획인구!R258="마을",0,IF(계획인구!R258="소규모",0,IF(계획인구!R258=급수인구!$F258,계획인구!AB258,0))))</f>
        <v>126</v>
      </c>
      <c r="Q258" s="152">
        <f>IF(계획인구!S258="미급수",0,IF(계획인구!S258="마을",0,IF(계획인구!S258="소규모",0,IF(계획인구!S258=급수인구!$F258,계획인구!AC258,0))))</f>
        <v>125</v>
      </c>
      <c r="R258" s="152">
        <f>IF(계획인구!T258="미급수",0,IF(계획인구!T258="마을",0,IF(계획인구!T258="소규모",0,IF(계획인구!T258=급수인구!$F258,계획인구!AD258,0))))</f>
        <v>125</v>
      </c>
      <c r="S258" s="152">
        <f>IF(계획인구!U258="미급수",0,IF(계획인구!U258="마을",0,IF(계획인구!U258="소규모",0,IF(계획인구!U258=급수인구!$F258,계획인구!AE258,0))))</f>
        <v>124</v>
      </c>
      <c r="T258" s="152">
        <f>IF(계획인구!Q258="미급수",0,IF(계획인구!Q258="마을",0,IF(계획인구!Q258="소규모",0,IF(계획인구!Q258=급수인구!$F258,계획인구!AF258,0))))</f>
        <v>0</v>
      </c>
      <c r="U258" s="152">
        <f>IF(계획인구!R258="미급수",0,IF(계획인구!R258="마을",0,IF(계획인구!R258="소규모",0,IF(계획인구!R258=급수인구!$F258,계획인구!AG258,0))))</f>
        <v>0</v>
      </c>
      <c r="V258" s="152">
        <f>IF(계획인구!S258="미급수",0,IF(계획인구!S258="마을",0,IF(계획인구!S258="소규모",0,IF(계획인구!S258=급수인구!$F258,계획인구!AH258,0))))</f>
        <v>0</v>
      </c>
      <c r="W258" s="152">
        <f>IF(계획인구!T258="미급수",0,IF(계획인구!T258="마을",0,IF(계획인구!T258="소규모",0,IF(계획인구!T258=급수인구!$F258,계획인구!AI258,0))))</f>
        <v>0</v>
      </c>
      <c r="X258" s="152">
        <f>IF(계획인구!U258="미급수",0,IF(계획인구!U258="마을",0,IF(계획인구!U258="소규모",0,IF(계획인구!U258=급수인구!$F258,계획인구!AJ258,0))))</f>
        <v>0</v>
      </c>
    </row>
    <row r="259" spans="1:24" s="11" customFormat="1" ht="16.350000000000001" customHeight="1">
      <c r="A259" s="308" t="s">
        <v>238</v>
      </c>
      <c r="B259" s="57" t="s">
        <v>385</v>
      </c>
      <c r="C259" s="57" t="s">
        <v>386</v>
      </c>
      <c r="D259" s="53">
        <f>계획인구!J259</f>
        <v>145</v>
      </c>
      <c r="E259" s="53">
        <f>계획인구!K259</f>
        <v>231</v>
      </c>
      <c r="F259" s="54" t="str">
        <f>계획인구!L259</f>
        <v>지방</v>
      </c>
      <c r="G259" s="54" t="str">
        <f>계획인구!M259</f>
        <v>김천</v>
      </c>
      <c r="H259" s="54" t="str">
        <f>계획인구!N259</f>
        <v>평화</v>
      </c>
      <c r="I259" s="55">
        <f>IF(F259="마을",0,IF(F259="소규모",0,계획인구!P259))</f>
        <v>2015</v>
      </c>
      <c r="J259" s="135">
        <f t="shared" si="111"/>
        <v>231</v>
      </c>
      <c r="K259" s="135">
        <f t="shared" si="112"/>
        <v>222</v>
      </c>
      <c r="L259" s="135">
        <f t="shared" si="113"/>
        <v>221</v>
      </c>
      <c r="M259" s="135">
        <f t="shared" si="114"/>
        <v>220</v>
      </c>
      <c r="N259" s="136">
        <f t="shared" si="115"/>
        <v>218</v>
      </c>
      <c r="O259" s="152">
        <f>IF(계획인구!Q259="미급수",0,IF(계획인구!Q259="마을",0,IF(계획인구!Q259="소규모",0,IF(계획인구!Q259=급수인구!$F259,계획인구!AA259,0))))</f>
        <v>231</v>
      </c>
      <c r="P259" s="152">
        <f>IF(계획인구!R259="미급수",0,IF(계획인구!R259="마을",0,IF(계획인구!R259="소규모",0,IF(계획인구!R259=급수인구!$F259,계획인구!AB259,0))))</f>
        <v>222</v>
      </c>
      <c r="Q259" s="152">
        <f>IF(계획인구!S259="미급수",0,IF(계획인구!S259="마을",0,IF(계획인구!S259="소규모",0,IF(계획인구!S259=급수인구!$F259,계획인구!AC259,0))))</f>
        <v>221</v>
      </c>
      <c r="R259" s="152">
        <f>IF(계획인구!T259="미급수",0,IF(계획인구!T259="마을",0,IF(계획인구!T259="소규모",0,IF(계획인구!T259=급수인구!$F259,계획인구!AD259,0))))</f>
        <v>220</v>
      </c>
      <c r="S259" s="152">
        <f>IF(계획인구!U259="미급수",0,IF(계획인구!U259="마을",0,IF(계획인구!U259="소규모",0,IF(계획인구!U259=급수인구!$F259,계획인구!AE259,0))))</f>
        <v>218</v>
      </c>
      <c r="T259" s="152">
        <f>IF(계획인구!Q259="미급수",0,IF(계획인구!Q259="마을",0,IF(계획인구!Q259="소규모",0,IF(계획인구!Q259=급수인구!$F259,계획인구!AF259,0))))</f>
        <v>0</v>
      </c>
      <c r="U259" s="152">
        <f>IF(계획인구!R259="미급수",0,IF(계획인구!R259="마을",0,IF(계획인구!R259="소규모",0,IF(계획인구!R259=급수인구!$F259,계획인구!AG259,0))))</f>
        <v>0</v>
      </c>
      <c r="V259" s="152">
        <f>IF(계획인구!S259="미급수",0,IF(계획인구!S259="마을",0,IF(계획인구!S259="소규모",0,IF(계획인구!S259=급수인구!$F259,계획인구!AH259,0))))</f>
        <v>0</v>
      </c>
      <c r="W259" s="152">
        <f>IF(계획인구!T259="미급수",0,IF(계획인구!T259="마을",0,IF(계획인구!T259="소규모",0,IF(계획인구!T259=급수인구!$F259,계획인구!AI259,0))))</f>
        <v>0</v>
      </c>
      <c r="X259" s="152">
        <f>IF(계획인구!U259="미급수",0,IF(계획인구!U259="마을",0,IF(계획인구!U259="소규모",0,IF(계획인구!U259=급수인구!$F259,계획인구!AJ259,0))))</f>
        <v>0</v>
      </c>
    </row>
    <row r="260" spans="1:24" s="11" customFormat="1" ht="16.350000000000001" customHeight="1">
      <c r="A260" s="308" t="s">
        <v>238</v>
      </c>
      <c r="B260" s="57" t="s">
        <v>387</v>
      </c>
      <c r="C260" s="57" t="s">
        <v>388</v>
      </c>
      <c r="D260" s="53">
        <f>계획인구!J260</f>
        <v>81</v>
      </c>
      <c r="E260" s="53">
        <f>계획인구!K260</f>
        <v>179</v>
      </c>
      <c r="F260" s="54" t="str">
        <f>계획인구!L260</f>
        <v>지방</v>
      </c>
      <c r="G260" s="54" t="str">
        <f>계획인구!M260</f>
        <v>김천</v>
      </c>
      <c r="H260" s="54" t="str">
        <f>계획인구!N260</f>
        <v>평화</v>
      </c>
      <c r="I260" s="55">
        <f>IF(F260="마을",0,IF(F260="소규모",0,계획인구!P260))</f>
        <v>2030</v>
      </c>
      <c r="J260" s="135">
        <f t="shared" si="111"/>
        <v>0</v>
      </c>
      <c r="K260" s="135">
        <f t="shared" si="112"/>
        <v>0</v>
      </c>
      <c r="L260" s="135">
        <f t="shared" si="113"/>
        <v>0</v>
      </c>
      <c r="M260" s="135">
        <f t="shared" si="114"/>
        <v>171</v>
      </c>
      <c r="N260" s="136">
        <f t="shared" si="115"/>
        <v>169</v>
      </c>
      <c r="O260" s="152">
        <f>IF(계획인구!Q260="미급수",0,IF(계획인구!Q260="마을",0,IF(계획인구!Q260="소규모",0,IF(계획인구!Q260=급수인구!$F260,계획인구!AA260,0))))</f>
        <v>0</v>
      </c>
      <c r="P260" s="152">
        <f>IF(계획인구!R260="미급수",0,IF(계획인구!R260="마을",0,IF(계획인구!R260="소규모",0,IF(계획인구!R260=급수인구!$F260,계획인구!AB260,0))))</f>
        <v>0</v>
      </c>
      <c r="Q260" s="152">
        <f>IF(계획인구!S260="미급수",0,IF(계획인구!S260="마을",0,IF(계획인구!S260="소규모",0,IF(계획인구!S260=급수인구!$F260,계획인구!AC260,0))))</f>
        <v>0</v>
      </c>
      <c r="R260" s="152">
        <f>IF(계획인구!T260="미급수",0,IF(계획인구!T260="마을",0,IF(계획인구!T260="소규모",0,IF(계획인구!T260=급수인구!$F260,계획인구!AD260,0))))</f>
        <v>171</v>
      </c>
      <c r="S260" s="152">
        <f>IF(계획인구!U260="미급수",0,IF(계획인구!U260="마을",0,IF(계획인구!U260="소규모",0,IF(계획인구!U260=급수인구!$F260,계획인구!AE260,0))))</f>
        <v>169</v>
      </c>
      <c r="T260" s="152">
        <f>IF(계획인구!Q260="미급수",0,IF(계획인구!Q260="마을",0,IF(계획인구!Q260="소규모",0,IF(계획인구!Q260=급수인구!$F260,계획인구!AF260,0))))</f>
        <v>0</v>
      </c>
      <c r="U260" s="152">
        <f>IF(계획인구!R260="미급수",0,IF(계획인구!R260="마을",0,IF(계획인구!R260="소규모",0,IF(계획인구!R260=급수인구!$F260,계획인구!AG260,0))))</f>
        <v>0</v>
      </c>
      <c r="V260" s="152">
        <f>IF(계획인구!S260="미급수",0,IF(계획인구!S260="마을",0,IF(계획인구!S260="소규모",0,IF(계획인구!S260=급수인구!$F260,계획인구!AH260,0))))</f>
        <v>0</v>
      </c>
      <c r="W260" s="152">
        <f>IF(계획인구!T260="미급수",0,IF(계획인구!T260="마을",0,IF(계획인구!T260="소규모",0,IF(계획인구!T260=급수인구!$F260,계획인구!AI260,0))))</f>
        <v>0</v>
      </c>
      <c r="X260" s="152">
        <f>IF(계획인구!U260="미급수",0,IF(계획인구!U260="마을",0,IF(계획인구!U260="소규모",0,IF(계획인구!U260=급수인구!$F260,계획인구!AJ260,0))))</f>
        <v>0</v>
      </c>
    </row>
    <row r="261" spans="1:24" s="11" customFormat="1" ht="16.350000000000001" customHeight="1">
      <c r="A261" s="308" t="s">
        <v>238</v>
      </c>
      <c r="B261" s="57" t="s">
        <v>389</v>
      </c>
      <c r="C261" s="57" t="s">
        <v>775</v>
      </c>
      <c r="D261" s="53">
        <f>계획인구!J261</f>
        <v>42</v>
      </c>
      <c r="E261" s="53">
        <f>계획인구!K261</f>
        <v>101</v>
      </c>
      <c r="F261" s="54" t="str">
        <f>계획인구!L261</f>
        <v>마을</v>
      </c>
      <c r="G261" s="54" t="str">
        <f>계획인구!M261</f>
        <v>마을</v>
      </c>
      <c r="H261" s="54" t="str">
        <f>계획인구!N261</f>
        <v>방아치</v>
      </c>
      <c r="I261" s="55">
        <f>IF(F261="마을",0,IF(F261="소규모",0,계획인구!P261))</f>
        <v>0</v>
      </c>
      <c r="J261" s="135">
        <f t="shared" si="111"/>
        <v>0</v>
      </c>
      <c r="K261" s="135">
        <f t="shared" si="112"/>
        <v>0</v>
      </c>
      <c r="L261" s="135">
        <f t="shared" si="113"/>
        <v>0</v>
      </c>
      <c r="M261" s="135">
        <f t="shared" si="114"/>
        <v>0</v>
      </c>
      <c r="N261" s="136">
        <f t="shared" si="115"/>
        <v>0</v>
      </c>
      <c r="O261" s="152">
        <f>IF(계획인구!Q261="미급수",0,IF(계획인구!Q261="마을",0,IF(계획인구!Q261="소규모",0,IF(계획인구!Q261=급수인구!$F261,계획인구!AA261,0))))</f>
        <v>0</v>
      </c>
      <c r="P261" s="152">
        <f>IF(계획인구!R261="미급수",0,IF(계획인구!R261="마을",0,IF(계획인구!R261="소규모",0,IF(계획인구!R261=급수인구!$F261,계획인구!AB261,0))))</f>
        <v>0</v>
      </c>
      <c r="Q261" s="152">
        <f>IF(계획인구!S261="미급수",0,IF(계획인구!S261="마을",0,IF(계획인구!S261="소규모",0,IF(계획인구!S261=급수인구!$F261,계획인구!AC261,0))))</f>
        <v>0</v>
      </c>
      <c r="R261" s="152">
        <f>IF(계획인구!T261="미급수",0,IF(계획인구!T261="마을",0,IF(계획인구!T261="소규모",0,IF(계획인구!T261=급수인구!$F261,계획인구!AD261,0))))</f>
        <v>0</v>
      </c>
      <c r="S261" s="152">
        <f>IF(계획인구!U261="미급수",0,IF(계획인구!U261="마을",0,IF(계획인구!U261="소규모",0,IF(계획인구!U261=급수인구!$F261,계획인구!AE261,0))))</f>
        <v>0</v>
      </c>
      <c r="T261" s="152">
        <f>IF(계획인구!Q261="미급수",0,IF(계획인구!Q261="마을",0,IF(계획인구!Q261="소규모",0,IF(계획인구!Q261=급수인구!$F261,계획인구!AF261,0))))</f>
        <v>0</v>
      </c>
      <c r="U261" s="152">
        <f>IF(계획인구!R261="미급수",0,IF(계획인구!R261="마을",0,IF(계획인구!R261="소규모",0,IF(계획인구!R261=급수인구!$F261,계획인구!AG261,0))))</f>
        <v>0</v>
      </c>
      <c r="V261" s="152">
        <f>IF(계획인구!S261="미급수",0,IF(계획인구!S261="마을",0,IF(계획인구!S261="소규모",0,IF(계획인구!S261=급수인구!$F261,계획인구!AH261,0))))</f>
        <v>0</v>
      </c>
      <c r="W261" s="152">
        <f>IF(계획인구!T261="미급수",0,IF(계획인구!T261="마을",0,IF(계획인구!T261="소규모",0,IF(계획인구!T261=급수인구!$F261,계획인구!AI261,0))))</f>
        <v>0</v>
      </c>
      <c r="X261" s="152">
        <f>IF(계획인구!U261="미급수",0,IF(계획인구!U261="마을",0,IF(계획인구!U261="소규모",0,IF(계획인구!U261=급수인구!$F261,계획인구!AJ261,0))))</f>
        <v>0</v>
      </c>
    </row>
    <row r="262" spans="1:24" s="11" customFormat="1" ht="16.350000000000001" customHeight="1">
      <c r="A262" s="308" t="s">
        <v>238</v>
      </c>
      <c r="B262" s="57" t="s">
        <v>390</v>
      </c>
      <c r="C262" s="57" t="s">
        <v>776</v>
      </c>
      <c r="D262" s="53">
        <f>계획인구!J262</f>
        <v>141</v>
      </c>
      <c r="E262" s="53">
        <f>계획인구!K262</f>
        <v>323</v>
      </c>
      <c r="F262" s="54" t="str">
        <f>계획인구!L262</f>
        <v>지방</v>
      </c>
      <c r="G262" s="54" t="str">
        <f>계획인구!M262</f>
        <v>김천</v>
      </c>
      <c r="H262" s="54" t="str">
        <f>계획인구!N262</f>
        <v>평화</v>
      </c>
      <c r="I262" s="55">
        <f>IF(F262="마을",0,IF(F262="소규모",0,계획인구!P262))</f>
        <v>2015</v>
      </c>
      <c r="J262" s="135">
        <f t="shared" si="111"/>
        <v>323</v>
      </c>
      <c r="K262" s="135">
        <f t="shared" si="112"/>
        <v>310</v>
      </c>
      <c r="L262" s="135">
        <f t="shared" si="113"/>
        <v>309</v>
      </c>
      <c r="M262" s="135">
        <f t="shared" si="114"/>
        <v>308</v>
      </c>
      <c r="N262" s="136">
        <f t="shared" si="115"/>
        <v>305</v>
      </c>
      <c r="O262" s="152">
        <f>IF(계획인구!Q262="미급수",0,IF(계획인구!Q262="마을",0,IF(계획인구!Q262="소규모",0,IF(계획인구!Q262=급수인구!$F262,계획인구!AA262,0))))</f>
        <v>323</v>
      </c>
      <c r="P262" s="152">
        <f>IF(계획인구!R262="미급수",0,IF(계획인구!R262="마을",0,IF(계획인구!R262="소규모",0,IF(계획인구!R262=급수인구!$F262,계획인구!AB262,0))))</f>
        <v>310</v>
      </c>
      <c r="Q262" s="152">
        <f>IF(계획인구!S262="미급수",0,IF(계획인구!S262="마을",0,IF(계획인구!S262="소규모",0,IF(계획인구!S262=급수인구!$F262,계획인구!AC262,0))))</f>
        <v>309</v>
      </c>
      <c r="R262" s="152">
        <f>IF(계획인구!T262="미급수",0,IF(계획인구!T262="마을",0,IF(계획인구!T262="소규모",0,IF(계획인구!T262=급수인구!$F262,계획인구!AD262,0))))</f>
        <v>308</v>
      </c>
      <c r="S262" s="152">
        <f>IF(계획인구!U262="미급수",0,IF(계획인구!U262="마을",0,IF(계획인구!U262="소규모",0,IF(계획인구!U262=급수인구!$F262,계획인구!AE262,0))))</f>
        <v>305</v>
      </c>
      <c r="T262" s="152">
        <f>IF(계획인구!Q262="미급수",0,IF(계획인구!Q262="마을",0,IF(계획인구!Q262="소규모",0,IF(계획인구!Q262=급수인구!$F262,계획인구!AF262,0))))</f>
        <v>0</v>
      </c>
      <c r="U262" s="152">
        <f>IF(계획인구!R262="미급수",0,IF(계획인구!R262="마을",0,IF(계획인구!R262="소규모",0,IF(계획인구!R262=급수인구!$F262,계획인구!AG262,0))))</f>
        <v>0</v>
      </c>
      <c r="V262" s="152">
        <f>IF(계획인구!S262="미급수",0,IF(계획인구!S262="마을",0,IF(계획인구!S262="소규모",0,IF(계획인구!S262=급수인구!$F262,계획인구!AH262,0))))</f>
        <v>0</v>
      </c>
      <c r="W262" s="152">
        <f>IF(계획인구!T262="미급수",0,IF(계획인구!T262="마을",0,IF(계획인구!T262="소규모",0,IF(계획인구!T262=급수인구!$F262,계획인구!AI262,0))))</f>
        <v>0</v>
      </c>
      <c r="X262" s="152">
        <f>IF(계획인구!U262="미급수",0,IF(계획인구!U262="마을",0,IF(계획인구!U262="소규모",0,IF(계획인구!U262=급수인구!$F262,계획인구!AJ262,0))))</f>
        <v>0</v>
      </c>
    </row>
    <row r="263" spans="1:24" s="11" customFormat="1" ht="16.350000000000001" customHeight="1">
      <c r="A263" s="308" t="s">
        <v>238</v>
      </c>
      <c r="B263" s="57" t="s">
        <v>391</v>
      </c>
      <c r="C263" s="57" t="s">
        <v>392</v>
      </c>
      <c r="D263" s="53">
        <f>계획인구!J263</f>
        <v>45</v>
      </c>
      <c r="E263" s="53">
        <f>계획인구!K263</f>
        <v>98</v>
      </c>
      <c r="F263" s="54" t="str">
        <f>계획인구!L263</f>
        <v>소규모</v>
      </c>
      <c r="G263" s="54" t="str">
        <f>계획인구!M263</f>
        <v>소규모</v>
      </c>
      <c r="H263" s="54" t="str">
        <f>계획인구!N263</f>
        <v>돌모</v>
      </c>
      <c r="I263" s="55">
        <f>IF(F263="마을",0,IF(F263="소규모",0,계획인구!P263))</f>
        <v>0</v>
      </c>
      <c r="J263" s="135">
        <f t="shared" si="111"/>
        <v>0</v>
      </c>
      <c r="K263" s="135">
        <f t="shared" si="112"/>
        <v>0</v>
      </c>
      <c r="L263" s="135">
        <f t="shared" si="113"/>
        <v>0</v>
      </c>
      <c r="M263" s="135">
        <f t="shared" si="114"/>
        <v>0</v>
      </c>
      <c r="N263" s="136">
        <f t="shared" si="115"/>
        <v>0</v>
      </c>
      <c r="O263" s="152">
        <f>IF(계획인구!Q263="미급수",0,IF(계획인구!Q263="마을",0,IF(계획인구!Q263="소규모",0,IF(계획인구!Q263=급수인구!$F263,계획인구!AA263,0))))</f>
        <v>0</v>
      </c>
      <c r="P263" s="152">
        <f>IF(계획인구!R263="미급수",0,IF(계획인구!R263="마을",0,IF(계획인구!R263="소규모",0,IF(계획인구!R263=급수인구!$F263,계획인구!AB263,0))))</f>
        <v>0</v>
      </c>
      <c r="Q263" s="152">
        <f>IF(계획인구!S263="미급수",0,IF(계획인구!S263="마을",0,IF(계획인구!S263="소규모",0,IF(계획인구!S263=급수인구!$F263,계획인구!AC263,0))))</f>
        <v>0</v>
      </c>
      <c r="R263" s="152">
        <f>IF(계획인구!T263="미급수",0,IF(계획인구!T263="마을",0,IF(계획인구!T263="소규모",0,IF(계획인구!T263=급수인구!$F263,계획인구!AD263,0))))</f>
        <v>0</v>
      </c>
      <c r="S263" s="152">
        <f>IF(계획인구!U263="미급수",0,IF(계획인구!U263="마을",0,IF(계획인구!U263="소규모",0,IF(계획인구!U263=급수인구!$F263,계획인구!AE263,0))))</f>
        <v>0</v>
      </c>
      <c r="T263" s="152">
        <f>IF(계획인구!Q263="미급수",0,IF(계획인구!Q263="마을",0,IF(계획인구!Q263="소규모",0,IF(계획인구!Q263=급수인구!$F263,계획인구!AF263,0))))</f>
        <v>0</v>
      </c>
      <c r="U263" s="152">
        <f>IF(계획인구!R263="미급수",0,IF(계획인구!R263="마을",0,IF(계획인구!R263="소규모",0,IF(계획인구!R263=급수인구!$F263,계획인구!AG263,0))))</f>
        <v>0</v>
      </c>
      <c r="V263" s="152">
        <f>IF(계획인구!S263="미급수",0,IF(계획인구!S263="마을",0,IF(계획인구!S263="소규모",0,IF(계획인구!S263=급수인구!$F263,계획인구!AH263,0))))</f>
        <v>0</v>
      </c>
      <c r="W263" s="152">
        <f>IF(계획인구!T263="미급수",0,IF(계획인구!T263="마을",0,IF(계획인구!T263="소규모",0,IF(계획인구!T263=급수인구!$F263,계획인구!AI263,0))))</f>
        <v>0</v>
      </c>
      <c r="X263" s="152">
        <f>IF(계획인구!U263="미급수",0,IF(계획인구!U263="마을",0,IF(계획인구!U263="소규모",0,IF(계획인구!U263=급수인구!$F263,계획인구!AJ263,0))))</f>
        <v>0</v>
      </c>
    </row>
    <row r="264" spans="1:24" s="11" customFormat="1" ht="16.350000000000001" customHeight="1">
      <c r="A264" s="308" t="s">
        <v>238</v>
      </c>
      <c r="B264" s="57" t="s">
        <v>393</v>
      </c>
      <c r="C264" s="57" t="s">
        <v>394</v>
      </c>
      <c r="D264" s="53">
        <f>계획인구!J264</f>
        <v>25</v>
      </c>
      <c r="E264" s="53">
        <f>계획인구!K264</f>
        <v>46</v>
      </c>
      <c r="F264" s="54" t="str">
        <f>계획인구!L264</f>
        <v>소규모</v>
      </c>
      <c r="G264" s="54" t="str">
        <f>계획인구!M264</f>
        <v>소규모</v>
      </c>
      <c r="H264" s="54" t="str">
        <f>계획인구!N264</f>
        <v>백운</v>
      </c>
      <c r="I264" s="55">
        <f>IF(F264="마을",0,IF(F264="소규모",0,계획인구!P264))</f>
        <v>0</v>
      </c>
      <c r="J264" s="135">
        <f t="shared" si="111"/>
        <v>0</v>
      </c>
      <c r="K264" s="135">
        <f t="shared" si="112"/>
        <v>0</v>
      </c>
      <c r="L264" s="135">
        <f t="shared" si="113"/>
        <v>0</v>
      </c>
      <c r="M264" s="135">
        <f t="shared" si="114"/>
        <v>0</v>
      </c>
      <c r="N264" s="136">
        <f t="shared" si="115"/>
        <v>0</v>
      </c>
      <c r="O264" s="152">
        <f>IF(계획인구!Q264="미급수",0,IF(계획인구!Q264="마을",0,IF(계획인구!Q264="소규모",0,IF(계획인구!Q264=급수인구!$F264,계획인구!AA264,0))))</f>
        <v>0</v>
      </c>
      <c r="P264" s="152">
        <f>IF(계획인구!R264="미급수",0,IF(계획인구!R264="마을",0,IF(계획인구!R264="소규모",0,IF(계획인구!R264=급수인구!$F264,계획인구!AB264,0))))</f>
        <v>0</v>
      </c>
      <c r="Q264" s="152">
        <f>IF(계획인구!S264="미급수",0,IF(계획인구!S264="마을",0,IF(계획인구!S264="소규모",0,IF(계획인구!S264=급수인구!$F264,계획인구!AC264,0))))</f>
        <v>0</v>
      </c>
      <c r="R264" s="152">
        <f>IF(계획인구!T264="미급수",0,IF(계획인구!T264="마을",0,IF(계획인구!T264="소규모",0,IF(계획인구!T264=급수인구!$F264,계획인구!AD264,0))))</f>
        <v>0</v>
      </c>
      <c r="S264" s="152">
        <f>IF(계획인구!U264="미급수",0,IF(계획인구!U264="마을",0,IF(계획인구!U264="소규모",0,IF(계획인구!U264=급수인구!$F264,계획인구!AE264,0))))</f>
        <v>0</v>
      </c>
      <c r="T264" s="152">
        <f>IF(계획인구!Q264="미급수",0,IF(계획인구!Q264="마을",0,IF(계획인구!Q264="소규모",0,IF(계획인구!Q264=급수인구!$F264,계획인구!AF264,0))))</f>
        <v>0</v>
      </c>
      <c r="U264" s="152">
        <f>IF(계획인구!R264="미급수",0,IF(계획인구!R264="마을",0,IF(계획인구!R264="소규모",0,IF(계획인구!R264=급수인구!$F264,계획인구!AG264,0))))</f>
        <v>0</v>
      </c>
      <c r="V264" s="152">
        <f>IF(계획인구!S264="미급수",0,IF(계획인구!S264="마을",0,IF(계획인구!S264="소규모",0,IF(계획인구!S264=급수인구!$F264,계획인구!AH264,0))))</f>
        <v>0</v>
      </c>
      <c r="W264" s="152">
        <f>IF(계획인구!T264="미급수",0,IF(계획인구!T264="마을",0,IF(계획인구!T264="소규모",0,IF(계획인구!T264=급수인구!$F264,계획인구!AI264,0))))</f>
        <v>0</v>
      </c>
      <c r="X264" s="152">
        <f>IF(계획인구!U264="미급수",0,IF(계획인구!U264="마을",0,IF(계획인구!U264="소규모",0,IF(계획인구!U264=급수인구!$F264,계획인구!AJ264,0))))</f>
        <v>0</v>
      </c>
    </row>
    <row r="265" spans="1:24" s="11" customFormat="1" ht="16.350000000000001" customHeight="1">
      <c r="A265" s="308" t="s">
        <v>238</v>
      </c>
      <c r="B265" s="57" t="s">
        <v>395</v>
      </c>
      <c r="C265" s="57" t="s">
        <v>396</v>
      </c>
      <c r="D265" s="53">
        <f>계획인구!J265</f>
        <v>44</v>
      </c>
      <c r="E265" s="53">
        <f>계획인구!K265</f>
        <v>81</v>
      </c>
      <c r="F265" s="54" t="str">
        <f>계획인구!L265</f>
        <v>미급수</v>
      </c>
      <c r="G265" s="54" t="str">
        <f>계획인구!M265</f>
        <v>미급수</v>
      </c>
      <c r="H265" s="54" t="str">
        <f>계획인구!N265</f>
        <v>미급수</v>
      </c>
      <c r="I265" s="55">
        <f>IF(F265="마을",0,IF(F265="소규모",0,계획인구!P265))</f>
        <v>0</v>
      </c>
      <c r="J265" s="135">
        <f t="shared" si="111"/>
        <v>0</v>
      </c>
      <c r="K265" s="135">
        <f t="shared" si="112"/>
        <v>0</v>
      </c>
      <c r="L265" s="135">
        <f t="shared" si="113"/>
        <v>0</v>
      </c>
      <c r="M265" s="135">
        <f t="shared" si="114"/>
        <v>0</v>
      </c>
      <c r="N265" s="136">
        <f t="shared" si="115"/>
        <v>0</v>
      </c>
      <c r="O265" s="152">
        <f>IF(계획인구!Q265="미급수",0,IF(계획인구!Q265="마을",0,IF(계획인구!Q265="소규모",0,IF(계획인구!Q265=급수인구!$F265,계획인구!AA265,0))))</f>
        <v>0</v>
      </c>
      <c r="P265" s="152">
        <f>IF(계획인구!R265="미급수",0,IF(계획인구!R265="마을",0,IF(계획인구!R265="소규모",0,IF(계획인구!R265=급수인구!$F265,계획인구!AB265,0))))</f>
        <v>0</v>
      </c>
      <c r="Q265" s="152">
        <f>IF(계획인구!S265="미급수",0,IF(계획인구!S265="마을",0,IF(계획인구!S265="소규모",0,IF(계획인구!S265=급수인구!$F265,계획인구!AC265,0))))</f>
        <v>0</v>
      </c>
      <c r="R265" s="152">
        <f>IF(계획인구!T265="미급수",0,IF(계획인구!T265="마을",0,IF(계획인구!T265="소규모",0,IF(계획인구!T265=급수인구!$F265,계획인구!AD265,0))))</f>
        <v>0</v>
      </c>
      <c r="S265" s="152">
        <f>IF(계획인구!U265="미급수",0,IF(계획인구!U265="마을",0,IF(계획인구!U265="소규모",0,IF(계획인구!U265=급수인구!$F265,계획인구!AE265,0))))</f>
        <v>0</v>
      </c>
      <c r="T265" s="152">
        <f>IF(계획인구!Q265="미급수",0,IF(계획인구!Q265="마을",0,IF(계획인구!Q265="소규모",0,IF(계획인구!Q265=급수인구!$F265,계획인구!AF265,0))))</f>
        <v>0</v>
      </c>
      <c r="U265" s="152">
        <f>IF(계획인구!R265="미급수",0,IF(계획인구!R265="마을",0,IF(계획인구!R265="소규모",0,IF(계획인구!R265=급수인구!$F265,계획인구!AG265,0))))</f>
        <v>0</v>
      </c>
      <c r="V265" s="152">
        <f>IF(계획인구!S265="미급수",0,IF(계획인구!S265="마을",0,IF(계획인구!S265="소규모",0,IF(계획인구!S265=급수인구!$F265,계획인구!AH265,0))))</f>
        <v>0</v>
      </c>
      <c r="W265" s="152">
        <f>IF(계획인구!T265="미급수",0,IF(계획인구!T265="마을",0,IF(계획인구!T265="소규모",0,IF(계획인구!T265=급수인구!$F265,계획인구!AI265,0))))</f>
        <v>0</v>
      </c>
      <c r="X265" s="152">
        <f>IF(계획인구!U265="미급수",0,IF(계획인구!U265="마을",0,IF(계획인구!U265="소규모",0,IF(계획인구!U265=급수인구!$F265,계획인구!AJ265,0))))</f>
        <v>0</v>
      </c>
    </row>
    <row r="266" spans="1:24" s="11" customFormat="1" ht="16.350000000000001" customHeight="1">
      <c r="A266" s="308" t="s">
        <v>238</v>
      </c>
      <c r="B266" s="247" t="s">
        <v>397</v>
      </c>
      <c r="C266" s="57" t="s">
        <v>398</v>
      </c>
      <c r="D266" s="53">
        <f>계획인구!J266</f>
        <v>27</v>
      </c>
      <c r="E266" s="53">
        <f>계획인구!K266</f>
        <v>48</v>
      </c>
      <c r="F266" s="54" t="str">
        <f>계획인구!L266</f>
        <v>소규모</v>
      </c>
      <c r="G266" s="54" t="str">
        <f>계획인구!M266</f>
        <v>소규모</v>
      </c>
      <c r="H266" s="54" t="str">
        <f>계획인구!N266</f>
        <v>주공</v>
      </c>
      <c r="I266" s="55">
        <f>IF(F266="마을",0,IF(F266="소규모",0,계획인구!P266))</f>
        <v>0</v>
      </c>
      <c r="J266" s="135">
        <f t="shared" si="111"/>
        <v>0</v>
      </c>
      <c r="K266" s="135">
        <f t="shared" si="112"/>
        <v>0</v>
      </c>
      <c r="L266" s="135">
        <f t="shared" si="113"/>
        <v>0</v>
      </c>
      <c r="M266" s="135">
        <f t="shared" si="114"/>
        <v>0</v>
      </c>
      <c r="N266" s="136">
        <f t="shared" si="115"/>
        <v>0</v>
      </c>
      <c r="O266" s="152">
        <f>IF(계획인구!Q266="미급수",0,IF(계획인구!Q266="마을",0,IF(계획인구!Q266="소규모",0,IF(계획인구!Q266=급수인구!$F266,계획인구!AA266,0))))</f>
        <v>0</v>
      </c>
      <c r="P266" s="152">
        <f>IF(계획인구!R266="미급수",0,IF(계획인구!R266="마을",0,IF(계획인구!R266="소규모",0,IF(계획인구!R266=급수인구!$F266,계획인구!AB266,0))))</f>
        <v>0</v>
      </c>
      <c r="Q266" s="152">
        <f>IF(계획인구!S266="미급수",0,IF(계획인구!S266="마을",0,IF(계획인구!S266="소규모",0,IF(계획인구!S266=급수인구!$F266,계획인구!AC266,0))))</f>
        <v>0</v>
      </c>
      <c r="R266" s="152">
        <f>IF(계획인구!T266="미급수",0,IF(계획인구!T266="마을",0,IF(계획인구!T266="소규모",0,IF(계획인구!T266=급수인구!$F266,계획인구!AD266,0))))</f>
        <v>0</v>
      </c>
      <c r="S266" s="152">
        <f>IF(계획인구!U266="미급수",0,IF(계획인구!U266="마을",0,IF(계획인구!U266="소규모",0,IF(계획인구!U266=급수인구!$F266,계획인구!AE266,0))))</f>
        <v>0</v>
      </c>
      <c r="T266" s="152">
        <f>IF(계획인구!Q266="미급수",0,IF(계획인구!Q266="마을",0,IF(계획인구!Q266="소규모",0,IF(계획인구!Q266=급수인구!$F266,계획인구!AF266,0))))</f>
        <v>0</v>
      </c>
      <c r="U266" s="152">
        <f>IF(계획인구!R266="미급수",0,IF(계획인구!R266="마을",0,IF(계획인구!R266="소규모",0,IF(계획인구!R266=급수인구!$F266,계획인구!AG266,0))))</f>
        <v>0</v>
      </c>
      <c r="V266" s="152">
        <f>IF(계획인구!S266="미급수",0,IF(계획인구!S266="마을",0,IF(계획인구!S266="소규모",0,IF(계획인구!S266=급수인구!$F266,계획인구!AH266,0))))</f>
        <v>0</v>
      </c>
      <c r="W266" s="152">
        <f>IF(계획인구!T266="미급수",0,IF(계획인구!T266="마을",0,IF(계획인구!T266="소규모",0,IF(계획인구!T266=급수인구!$F266,계획인구!AI266,0))))</f>
        <v>0</v>
      </c>
      <c r="X266" s="152">
        <f>IF(계획인구!U266="미급수",0,IF(계획인구!U266="마을",0,IF(계획인구!U266="소규모",0,IF(계획인구!U266=급수인구!$F266,계획인구!AJ266,0))))</f>
        <v>0</v>
      </c>
    </row>
    <row r="267" spans="1:24" s="11" customFormat="1" ht="16.350000000000001" customHeight="1">
      <c r="A267" s="308" t="s">
        <v>238</v>
      </c>
      <c r="B267" s="333"/>
      <c r="C267" s="57" t="s">
        <v>399</v>
      </c>
      <c r="D267" s="53">
        <f>계획인구!J267</f>
        <v>26</v>
      </c>
      <c r="E267" s="53">
        <f>계획인구!K267</f>
        <v>41</v>
      </c>
      <c r="F267" s="54" t="str">
        <f>계획인구!L267</f>
        <v>소규모</v>
      </c>
      <c r="G267" s="54" t="str">
        <f>계획인구!M267</f>
        <v>소규모</v>
      </c>
      <c r="H267" s="54" t="str">
        <f>계획인구!N267</f>
        <v>삼거</v>
      </c>
      <c r="I267" s="55">
        <f>IF(F267="마을",0,IF(F267="소규모",0,계획인구!P267))</f>
        <v>0</v>
      </c>
      <c r="J267" s="135">
        <f t="shared" si="111"/>
        <v>0</v>
      </c>
      <c r="K267" s="135">
        <f t="shared" si="112"/>
        <v>0</v>
      </c>
      <c r="L267" s="135">
        <f t="shared" si="113"/>
        <v>0</v>
      </c>
      <c r="M267" s="135">
        <f t="shared" si="114"/>
        <v>0</v>
      </c>
      <c r="N267" s="136">
        <f t="shared" si="115"/>
        <v>0</v>
      </c>
      <c r="O267" s="152">
        <f>IF(계획인구!Q267="미급수",0,IF(계획인구!Q267="마을",0,IF(계획인구!Q267="소규모",0,IF(계획인구!Q267=급수인구!$F267,계획인구!AA267,0))))</f>
        <v>0</v>
      </c>
      <c r="P267" s="152">
        <f>IF(계획인구!R267="미급수",0,IF(계획인구!R267="마을",0,IF(계획인구!R267="소규모",0,IF(계획인구!R267=급수인구!$F267,계획인구!AB267,0))))</f>
        <v>0</v>
      </c>
      <c r="Q267" s="152">
        <f>IF(계획인구!S267="미급수",0,IF(계획인구!S267="마을",0,IF(계획인구!S267="소규모",0,IF(계획인구!S267=급수인구!$F267,계획인구!AC267,0))))</f>
        <v>0</v>
      </c>
      <c r="R267" s="152">
        <f>IF(계획인구!T267="미급수",0,IF(계획인구!T267="마을",0,IF(계획인구!T267="소규모",0,IF(계획인구!T267=급수인구!$F267,계획인구!AD267,0))))</f>
        <v>0</v>
      </c>
      <c r="S267" s="152">
        <f>IF(계획인구!U267="미급수",0,IF(계획인구!U267="마을",0,IF(계획인구!U267="소규모",0,IF(계획인구!U267=급수인구!$F267,계획인구!AE267,0))))</f>
        <v>0</v>
      </c>
      <c r="T267" s="152">
        <f>IF(계획인구!Q267="미급수",0,IF(계획인구!Q267="마을",0,IF(계획인구!Q267="소규모",0,IF(계획인구!Q267=급수인구!$F267,계획인구!AF267,0))))</f>
        <v>0</v>
      </c>
      <c r="U267" s="152">
        <f>IF(계획인구!R267="미급수",0,IF(계획인구!R267="마을",0,IF(계획인구!R267="소규모",0,IF(계획인구!R267=급수인구!$F267,계획인구!AG267,0))))</f>
        <v>0</v>
      </c>
      <c r="V267" s="152">
        <f>IF(계획인구!S267="미급수",0,IF(계획인구!S267="마을",0,IF(계획인구!S267="소규모",0,IF(계획인구!S267=급수인구!$F267,계획인구!AH267,0))))</f>
        <v>0</v>
      </c>
      <c r="W267" s="152">
        <f>IF(계획인구!T267="미급수",0,IF(계획인구!T267="마을",0,IF(계획인구!T267="소규모",0,IF(계획인구!T267=급수인구!$F267,계획인구!AI267,0))))</f>
        <v>0</v>
      </c>
      <c r="X267" s="152">
        <f>IF(계획인구!U267="미급수",0,IF(계획인구!U267="마을",0,IF(계획인구!U267="소규모",0,IF(계획인구!U267=급수인구!$F267,계획인구!AJ267,0))))</f>
        <v>0</v>
      </c>
    </row>
    <row r="268" spans="1:24" s="11" customFormat="1" ht="16.350000000000001" customHeight="1">
      <c r="A268" s="308" t="s">
        <v>238</v>
      </c>
      <c r="B268" s="57" t="s">
        <v>76</v>
      </c>
      <c r="C268" s="57" t="s">
        <v>777</v>
      </c>
      <c r="D268" s="53">
        <f>계획인구!J268</f>
        <v>43</v>
      </c>
      <c r="E268" s="53">
        <f>계획인구!K268</f>
        <v>98</v>
      </c>
      <c r="F268" s="54" t="str">
        <f>계획인구!L268</f>
        <v>소규모</v>
      </c>
      <c r="G268" s="54" t="str">
        <f>계획인구!M268</f>
        <v>소규모</v>
      </c>
      <c r="H268" s="54" t="str">
        <f>계획인구!N268</f>
        <v>공자</v>
      </c>
      <c r="I268" s="55">
        <f>IF(F268="마을",0,IF(F268="소규모",0,계획인구!P268))</f>
        <v>0</v>
      </c>
      <c r="J268" s="135">
        <f t="shared" si="111"/>
        <v>0</v>
      </c>
      <c r="K268" s="135">
        <f t="shared" si="112"/>
        <v>0</v>
      </c>
      <c r="L268" s="135">
        <f t="shared" si="113"/>
        <v>0</v>
      </c>
      <c r="M268" s="135">
        <f t="shared" si="114"/>
        <v>0</v>
      </c>
      <c r="N268" s="136">
        <f t="shared" si="115"/>
        <v>0</v>
      </c>
      <c r="O268" s="152">
        <f>IF(계획인구!Q268="미급수",0,IF(계획인구!Q268="마을",0,IF(계획인구!Q268="소규모",0,IF(계획인구!Q268=급수인구!$F268,계획인구!AA268,0))))</f>
        <v>0</v>
      </c>
      <c r="P268" s="152">
        <f>IF(계획인구!R268="미급수",0,IF(계획인구!R268="마을",0,IF(계획인구!R268="소규모",0,IF(계획인구!R268=급수인구!$F268,계획인구!AB268,0))))</f>
        <v>0</v>
      </c>
      <c r="Q268" s="152">
        <f>IF(계획인구!S268="미급수",0,IF(계획인구!S268="마을",0,IF(계획인구!S268="소규모",0,IF(계획인구!S268=급수인구!$F268,계획인구!AC268,0))))</f>
        <v>0</v>
      </c>
      <c r="R268" s="152">
        <f>IF(계획인구!T268="미급수",0,IF(계획인구!T268="마을",0,IF(계획인구!T268="소규모",0,IF(계획인구!T268=급수인구!$F268,계획인구!AD268,0))))</f>
        <v>0</v>
      </c>
      <c r="S268" s="152">
        <f>IF(계획인구!U268="미급수",0,IF(계획인구!U268="마을",0,IF(계획인구!U268="소규모",0,IF(계획인구!U268=급수인구!$F268,계획인구!AE268,0))))</f>
        <v>0</v>
      </c>
      <c r="T268" s="152">
        <f>IF(계획인구!Q268="미급수",0,IF(계획인구!Q268="마을",0,IF(계획인구!Q268="소규모",0,IF(계획인구!Q268=급수인구!$F268,계획인구!AF268,0))))</f>
        <v>0</v>
      </c>
      <c r="U268" s="152">
        <f>IF(계획인구!R268="미급수",0,IF(계획인구!R268="마을",0,IF(계획인구!R268="소규모",0,IF(계획인구!R268=급수인구!$F268,계획인구!AG268,0))))</f>
        <v>0</v>
      </c>
      <c r="V268" s="152">
        <f>IF(계획인구!S268="미급수",0,IF(계획인구!S268="마을",0,IF(계획인구!S268="소규모",0,IF(계획인구!S268=급수인구!$F268,계획인구!AH268,0))))</f>
        <v>0</v>
      </c>
      <c r="W268" s="152">
        <f>IF(계획인구!T268="미급수",0,IF(계획인구!T268="마을",0,IF(계획인구!T268="소규모",0,IF(계획인구!T268=급수인구!$F268,계획인구!AI268,0))))</f>
        <v>0</v>
      </c>
      <c r="X268" s="152">
        <f>IF(계획인구!U268="미급수",0,IF(계획인구!U268="마을",0,IF(계획인구!U268="소규모",0,IF(계획인구!U268=급수인구!$F268,계획인구!AJ268,0))))</f>
        <v>0</v>
      </c>
    </row>
    <row r="269" spans="1:24" s="11" customFormat="1" ht="16.350000000000001" customHeight="1">
      <c r="A269" s="308" t="s">
        <v>238</v>
      </c>
      <c r="B269" s="57" t="s">
        <v>401</v>
      </c>
      <c r="C269" s="57" t="s">
        <v>402</v>
      </c>
      <c r="D269" s="53">
        <f>계획인구!J269</f>
        <v>47</v>
      </c>
      <c r="E269" s="53">
        <f>계획인구!K269</f>
        <v>93</v>
      </c>
      <c r="F269" s="54" t="str">
        <f>계획인구!L269</f>
        <v>소규모</v>
      </c>
      <c r="G269" s="54" t="str">
        <f>계획인구!M269</f>
        <v>소규모</v>
      </c>
      <c r="H269" s="54" t="str">
        <f>계획인구!N269</f>
        <v>창평</v>
      </c>
      <c r="I269" s="55">
        <f>IF(F269="마을",0,IF(F269="소규모",0,계획인구!P269))</f>
        <v>0</v>
      </c>
      <c r="J269" s="135">
        <f t="shared" si="111"/>
        <v>0</v>
      </c>
      <c r="K269" s="135">
        <f t="shared" si="112"/>
        <v>0</v>
      </c>
      <c r="L269" s="135">
        <f t="shared" si="113"/>
        <v>0</v>
      </c>
      <c r="M269" s="135">
        <f t="shared" si="114"/>
        <v>0</v>
      </c>
      <c r="N269" s="136">
        <f t="shared" si="115"/>
        <v>0</v>
      </c>
      <c r="O269" s="152">
        <f>IF(계획인구!Q269="미급수",0,IF(계획인구!Q269="마을",0,IF(계획인구!Q269="소규모",0,IF(계획인구!Q269=급수인구!$F269,계획인구!AA269,0))))</f>
        <v>0</v>
      </c>
      <c r="P269" s="152">
        <f>IF(계획인구!R269="미급수",0,IF(계획인구!R269="마을",0,IF(계획인구!R269="소규모",0,IF(계획인구!R269=급수인구!$F269,계획인구!AB269,0))))</f>
        <v>0</v>
      </c>
      <c r="Q269" s="152">
        <f>IF(계획인구!S269="미급수",0,IF(계획인구!S269="마을",0,IF(계획인구!S269="소규모",0,IF(계획인구!S269=급수인구!$F269,계획인구!AC269,0))))</f>
        <v>0</v>
      </c>
      <c r="R269" s="152">
        <f>IF(계획인구!T269="미급수",0,IF(계획인구!T269="마을",0,IF(계획인구!T269="소규모",0,IF(계획인구!T269=급수인구!$F269,계획인구!AD269,0))))</f>
        <v>0</v>
      </c>
      <c r="S269" s="152">
        <f>IF(계획인구!U269="미급수",0,IF(계획인구!U269="마을",0,IF(계획인구!U269="소규모",0,IF(계획인구!U269=급수인구!$F269,계획인구!AE269,0))))</f>
        <v>0</v>
      </c>
      <c r="T269" s="152">
        <f>IF(계획인구!Q269="미급수",0,IF(계획인구!Q269="마을",0,IF(계획인구!Q269="소규모",0,IF(계획인구!Q269=급수인구!$F269,계획인구!AF269,0))))</f>
        <v>0</v>
      </c>
      <c r="U269" s="152">
        <f>IF(계획인구!R269="미급수",0,IF(계획인구!R269="마을",0,IF(계획인구!R269="소규모",0,IF(계획인구!R269=급수인구!$F269,계획인구!AG269,0))))</f>
        <v>0</v>
      </c>
      <c r="V269" s="152">
        <f>IF(계획인구!S269="미급수",0,IF(계획인구!S269="마을",0,IF(계획인구!S269="소규모",0,IF(계획인구!S269=급수인구!$F269,계획인구!AH269,0))))</f>
        <v>0</v>
      </c>
      <c r="W269" s="152">
        <f>IF(계획인구!T269="미급수",0,IF(계획인구!T269="마을",0,IF(계획인구!T269="소규모",0,IF(계획인구!T269=급수인구!$F269,계획인구!AI269,0))))</f>
        <v>0</v>
      </c>
      <c r="X269" s="152">
        <f>IF(계획인구!U269="미급수",0,IF(계획인구!U269="마을",0,IF(계획인구!U269="소규모",0,IF(계획인구!U269=급수인구!$F269,계획인구!AJ269,0))))</f>
        <v>0</v>
      </c>
    </row>
    <row r="270" spans="1:24" s="11" customFormat="1" ht="16.350000000000001" customHeight="1">
      <c r="A270" s="308" t="s">
        <v>238</v>
      </c>
      <c r="B270" s="57" t="s">
        <v>403</v>
      </c>
      <c r="C270" s="57" t="s">
        <v>267</v>
      </c>
      <c r="D270" s="53">
        <f>계획인구!J270</f>
        <v>86</v>
      </c>
      <c r="E270" s="53">
        <f>계획인구!K270</f>
        <v>194</v>
      </c>
      <c r="F270" s="54" t="str">
        <f>계획인구!L270</f>
        <v>지방</v>
      </c>
      <c r="G270" s="54" t="str">
        <f>계획인구!M270</f>
        <v>김천</v>
      </c>
      <c r="H270" s="54" t="str">
        <f>계획인구!N270</f>
        <v>평화</v>
      </c>
      <c r="I270" s="55">
        <f>IF(F270="마을",0,IF(F270="소규모",0,계획인구!P270))</f>
        <v>2025</v>
      </c>
      <c r="J270" s="135">
        <f t="shared" si="111"/>
        <v>0</v>
      </c>
      <c r="K270" s="135">
        <f t="shared" si="112"/>
        <v>0</v>
      </c>
      <c r="L270" s="135">
        <f t="shared" si="113"/>
        <v>186</v>
      </c>
      <c r="M270" s="135">
        <f t="shared" si="114"/>
        <v>185</v>
      </c>
      <c r="N270" s="136">
        <f t="shared" si="115"/>
        <v>183</v>
      </c>
      <c r="O270" s="152">
        <f>IF(계획인구!Q270="미급수",0,IF(계획인구!Q270="마을",0,IF(계획인구!Q270="소규모",0,IF(계획인구!Q270=급수인구!$F270,계획인구!AA270,0))))</f>
        <v>0</v>
      </c>
      <c r="P270" s="152">
        <f>IF(계획인구!R270="미급수",0,IF(계획인구!R270="마을",0,IF(계획인구!R270="소규모",0,IF(계획인구!R270=급수인구!$F270,계획인구!AB270,0))))</f>
        <v>0</v>
      </c>
      <c r="Q270" s="152">
        <f>IF(계획인구!S270="미급수",0,IF(계획인구!S270="마을",0,IF(계획인구!S270="소규모",0,IF(계획인구!S270=급수인구!$F270,계획인구!AC270,0))))</f>
        <v>186</v>
      </c>
      <c r="R270" s="152">
        <f>IF(계획인구!T270="미급수",0,IF(계획인구!T270="마을",0,IF(계획인구!T270="소규모",0,IF(계획인구!T270=급수인구!$F270,계획인구!AD270,0))))</f>
        <v>185</v>
      </c>
      <c r="S270" s="152">
        <f>IF(계획인구!U270="미급수",0,IF(계획인구!U270="마을",0,IF(계획인구!U270="소규모",0,IF(계획인구!U270=급수인구!$F270,계획인구!AE270,0))))</f>
        <v>183</v>
      </c>
      <c r="T270" s="152">
        <f>IF(계획인구!Q270="미급수",0,IF(계획인구!Q270="마을",0,IF(계획인구!Q270="소규모",0,IF(계획인구!Q270=급수인구!$F270,계획인구!AF270,0))))</f>
        <v>0</v>
      </c>
      <c r="U270" s="152">
        <f>IF(계획인구!R270="미급수",0,IF(계획인구!R270="마을",0,IF(계획인구!R270="소규모",0,IF(계획인구!R270=급수인구!$F270,계획인구!AG270,0))))</f>
        <v>0</v>
      </c>
      <c r="V270" s="152">
        <f>IF(계획인구!S270="미급수",0,IF(계획인구!S270="마을",0,IF(계획인구!S270="소규모",0,IF(계획인구!S270=급수인구!$F270,계획인구!AH270,0))))</f>
        <v>0</v>
      </c>
      <c r="W270" s="152">
        <f>IF(계획인구!T270="미급수",0,IF(계획인구!T270="마을",0,IF(계획인구!T270="소규모",0,IF(계획인구!T270=급수인구!$F270,계획인구!AI270,0))))</f>
        <v>0</v>
      </c>
      <c r="X270" s="152">
        <f>IF(계획인구!U270="미급수",0,IF(계획인구!U270="마을",0,IF(계획인구!U270="소규모",0,IF(계획인구!U270=급수인구!$F270,계획인구!AJ270,0))))</f>
        <v>0</v>
      </c>
    </row>
    <row r="271" spans="1:24" s="13" customFormat="1" ht="16.350000000000001" customHeight="1">
      <c r="A271" s="308" t="s">
        <v>238</v>
      </c>
      <c r="B271" s="57" t="s">
        <v>404</v>
      </c>
      <c r="C271" s="57" t="s">
        <v>779</v>
      </c>
      <c r="D271" s="53">
        <f>계획인구!J271</f>
        <v>84</v>
      </c>
      <c r="E271" s="53">
        <f>계획인구!K271</f>
        <v>190</v>
      </c>
      <c r="F271" s="54" t="str">
        <f>계획인구!L271</f>
        <v>지방</v>
      </c>
      <c r="G271" s="54" t="str">
        <f>계획인구!M271</f>
        <v>김천</v>
      </c>
      <c r="H271" s="54" t="str">
        <f>계획인구!N271</f>
        <v>평화</v>
      </c>
      <c r="I271" s="55">
        <f>IF(F271="마을",0,IF(F271="소규모",0,계획인구!P271))</f>
        <v>2015</v>
      </c>
      <c r="J271" s="135">
        <f t="shared" si="111"/>
        <v>190</v>
      </c>
      <c r="K271" s="135">
        <f t="shared" si="112"/>
        <v>182</v>
      </c>
      <c r="L271" s="135">
        <f t="shared" si="113"/>
        <v>182</v>
      </c>
      <c r="M271" s="135">
        <f t="shared" si="114"/>
        <v>181</v>
      </c>
      <c r="N271" s="136">
        <f t="shared" si="115"/>
        <v>180</v>
      </c>
      <c r="O271" s="152">
        <f>IF(계획인구!Q271="미급수",0,IF(계획인구!Q271="마을",0,IF(계획인구!Q271="소규모",0,IF(계획인구!Q271=급수인구!$F271,계획인구!AA271,0))))</f>
        <v>190</v>
      </c>
      <c r="P271" s="152">
        <f>IF(계획인구!R271="미급수",0,IF(계획인구!R271="마을",0,IF(계획인구!R271="소규모",0,IF(계획인구!R271=급수인구!$F271,계획인구!AB271,0))))</f>
        <v>182</v>
      </c>
      <c r="Q271" s="152">
        <f>IF(계획인구!S271="미급수",0,IF(계획인구!S271="마을",0,IF(계획인구!S271="소규모",0,IF(계획인구!S271=급수인구!$F271,계획인구!AC271,0))))</f>
        <v>182</v>
      </c>
      <c r="R271" s="152">
        <f>IF(계획인구!T271="미급수",0,IF(계획인구!T271="마을",0,IF(계획인구!T271="소규모",0,IF(계획인구!T271=급수인구!$F271,계획인구!AD271,0))))</f>
        <v>181</v>
      </c>
      <c r="S271" s="152">
        <f>IF(계획인구!U271="미급수",0,IF(계획인구!U271="마을",0,IF(계획인구!U271="소규모",0,IF(계획인구!U271=급수인구!$F271,계획인구!AE271,0))))</f>
        <v>180</v>
      </c>
      <c r="T271" s="152">
        <f>IF(계획인구!Q271="미급수",0,IF(계획인구!Q271="마을",0,IF(계획인구!Q271="소규모",0,IF(계획인구!Q271=급수인구!$F271,계획인구!AF271,0))))</f>
        <v>0</v>
      </c>
      <c r="U271" s="152">
        <f>IF(계획인구!R271="미급수",0,IF(계획인구!R271="마을",0,IF(계획인구!R271="소규모",0,IF(계획인구!R271=급수인구!$F271,계획인구!AG271,0))))</f>
        <v>0</v>
      </c>
      <c r="V271" s="152">
        <f>IF(계획인구!S271="미급수",0,IF(계획인구!S271="마을",0,IF(계획인구!S271="소규모",0,IF(계획인구!S271=급수인구!$F271,계획인구!AH271,0))))</f>
        <v>0</v>
      </c>
      <c r="W271" s="152">
        <f>IF(계획인구!T271="미급수",0,IF(계획인구!T271="마을",0,IF(계획인구!T271="소규모",0,IF(계획인구!T271=급수인구!$F271,계획인구!AI271,0))))</f>
        <v>0</v>
      </c>
      <c r="X271" s="152">
        <f>IF(계획인구!U271="미급수",0,IF(계획인구!U271="마을",0,IF(계획인구!U271="소규모",0,IF(계획인구!U271=급수인구!$F271,계획인구!AJ271,0))))</f>
        <v>0</v>
      </c>
    </row>
    <row r="272" spans="1:24" s="11" customFormat="1" ht="16.350000000000001" customHeight="1">
      <c r="A272" s="308" t="s">
        <v>238</v>
      </c>
      <c r="B272" s="57" t="s">
        <v>405</v>
      </c>
      <c r="C272" s="57" t="s">
        <v>406</v>
      </c>
      <c r="D272" s="53">
        <f>계획인구!J272</f>
        <v>90</v>
      </c>
      <c r="E272" s="53">
        <f>계획인구!K272</f>
        <v>206</v>
      </c>
      <c r="F272" s="54" t="str">
        <f>계획인구!L272</f>
        <v>지방</v>
      </c>
      <c r="G272" s="54" t="str">
        <f>계획인구!M272</f>
        <v>김천</v>
      </c>
      <c r="H272" s="54" t="str">
        <f>계획인구!N272</f>
        <v>평화</v>
      </c>
      <c r="I272" s="55">
        <f>IF(F272="마을",0,IF(F272="소규모",0,계획인구!P272))</f>
        <v>2015</v>
      </c>
      <c r="J272" s="135">
        <f t="shared" si="111"/>
        <v>206</v>
      </c>
      <c r="K272" s="135">
        <f t="shared" si="112"/>
        <v>198</v>
      </c>
      <c r="L272" s="135">
        <f t="shared" si="113"/>
        <v>197</v>
      </c>
      <c r="M272" s="135">
        <f t="shared" si="114"/>
        <v>196</v>
      </c>
      <c r="N272" s="136">
        <f t="shared" si="115"/>
        <v>195</v>
      </c>
      <c r="O272" s="152">
        <f>IF(계획인구!Q272="미급수",0,IF(계획인구!Q272="마을",0,IF(계획인구!Q272="소규모",0,IF(계획인구!Q272=급수인구!$F272,계획인구!AA272,0))))</f>
        <v>206</v>
      </c>
      <c r="P272" s="152">
        <f>IF(계획인구!R272="미급수",0,IF(계획인구!R272="마을",0,IF(계획인구!R272="소규모",0,IF(계획인구!R272=급수인구!$F272,계획인구!AB272,0))))</f>
        <v>198</v>
      </c>
      <c r="Q272" s="152">
        <f>IF(계획인구!S272="미급수",0,IF(계획인구!S272="마을",0,IF(계획인구!S272="소규모",0,IF(계획인구!S272=급수인구!$F272,계획인구!AC272,0))))</f>
        <v>197</v>
      </c>
      <c r="R272" s="152">
        <f>IF(계획인구!T272="미급수",0,IF(계획인구!T272="마을",0,IF(계획인구!T272="소규모",0,IF(계획인구!T272=급수인구!$F272,계획인구!AD272,0))))</f>
        <v>196</v>
      </c>
      <c r="S272" s="152">
        <f>IF(계획인구!U272="미급수",0,IF(계획인구!U272="마을",0,IF(계획인구!U272="소규모",0,IF(계획인구!U272=급수인구!$F272,계획인구!AE272,0))))</f>
        <v>195</v>
      </c>
      <c r="T272" s="152">
        <f>IF(계획인구!Q272="미급수",0,IF(계획인구!Q272="마을",0,IF(계획인구!Q272="소규모",0,IF(계획인구!Q272=급수인구!$F272,계획인구!AF272,0))))</f>
        <v>0</v>
      </c>
      <c r="U272" s="152">
        <f>IF(계획인구!R272="미급수",0,IF(계획인구!R272="마을",0,IF(계획인구!R272="소규모",0,IF(계획인구!R272=급수인구!$F272,계획인구!AG272,0))))</f>
        <v>0</v>
      </c>
      <c r="V272" s="152">
        <f>IF(계획인구!S272="미급수",0,IF(계획인구!S272="마을",0,IF(계획인구!S272="소규모",0,IF(계획인구!S272=급수인구!$F272,계획인구!AH272,0))))</f>
        <v>0</v>
      </c>
      <c r="W272" s="152">
        <f>IF(계획인구!T272="미급수",0,IF(계획인구!T272="마을",0,IF(계획인구!T272="소규모",0,IF(계획인구!T272=급수인구!$F272,계획인구!AI272,0))))</f>
        <v>0</v>
      </c>
      <c r="X272" s="152">
        <f>IF(계획인구!U272="미급수",0,IF(계획인구!U272="마을",0,IF(계획인구!U272="소규모",0,IF(계획인구!U272=급수인구!$F272,계획인구!AJ272,0))))</f>
        <v>0</v>
      </c>
    </row>
    <row r="273" spans="1:24" s="11" customFormat="1" ht="16.350000000000001" customHeight="1">
      <c r="A273" s="308" t="s">
        <v>238</v>
      </c>
      <c r="B273" s="247" t="s">
        <v>407</v>
      </c>
      <c r="C273" s="57" t="s">
        <v>408</v>
      </c>
      <c r="D273" s="53">
        <f>계획인구!J273</f>
        <v>58</v>
      </c>
      <c r="E273" s="53">
        <f>계획인구!K273</f>
        <v>127</v>
      </c>
      <c r="F273" s="54" t="str">
        <f>계획인구!L273</f>
        <v>지방</v>
      </c>
      <c r="G273" s="54" t="str">
        <f>계획인구!M273</f>
        <v>김천</v>
      </c>
      <c r="H273" s="54" t="str">
        <f>계획인구!N273</f>
        <v>평화</v>
      </c>
      <c r="I273" s="55">
        <f>IF(F273="마을",0,IF(F273="소규모",0,계획인구!P273))</f>
        <v>2015</v>
      </c>
      <c r="J273" s="135">
        <f t="shared" si="111"/>
        <v>127</v>
      </c>
      <c r="K273" s="135">
        <f t="shared" si="112"/>
        <v>122</v>
      </c>
      <c r="L273" s="135">
        <f t="shared" si="113"/>
        <v>121</v>
      </c>
      <c r="M273" s="135">
        <f t="shared" si="114"/>
        <v>121</v>
      </c>
      <c r="N273" s="136">
        <f t="shared" si="115"/>
        <v>120</v>
      </c>
      <c r="O273" s="152">
        <f>IF(계획인구!Q273="미급수",0,IF(계획인구!Q273="마을",0,IF(계획인구!Q273="소규모",0,IF(계획인구!Q273=급수인구!$F273,계획인구!AA273,0))))</f>
        <v>127</v>
      </c>
      <c r="P273" s="152">
        <f>IF(계획인구!R273="미급수",0,IF(계획인구!R273="마을",0,IF(계획인구!R273="소규모",0,IF(계획인구!R273=급수인구!$F273,계획인구!AB273,0))))</f>
        <v>122</v>
      </c>
      <c r="Q273" s="152">
        <f>IF(계획인구!S273="미급수",0,IF(계획인구!S273="마을",0,IF(계획인구!S273="소규모",0,IF(계획인구!S273=급수인구!$F273,계획인구!AC273,0))))</f>
        <v>121</v>
      </c>
      <c r="R273" s="152">
        <f>IF(계획인구!T273="미급수",0,IF(계획인구!T273="마을",0,IF(계획인구!T273="소규모",0,IF(계획인구!T273=급수인구!$F273,계획인구!AD273,0))))</f>
        <v>121</v>
      </c>
      <c r="S273" s="152">
        <f>IF(계획인구!U273="미급수",0,IF(계획인구!U273="마을",0,IF(계획인구!U273="소규모",0,IF(계획인구!U273=급수인구!$F273,계획인구!AE273,0))))</f>
        <v>120</v>
      </c>
      <c r="T273" s="152">
        <f>IF(계획인구!Q273="미급수",0,IF(계획인구!Q273="마을",0,IF(계획인구!Q273="소규모",0,IF(계획인구!Q273=급수인구!$F273,계획인구!AF273,0))))</f>
        <v>0</v>
      </c>
      <c r="U273" s="152">
        <f>IF(계획인구!R273="미급수",0,IF(계획인구!R273="마을",0,IF(계획인구!R273="소규모",0,IF(계획인구!R273=급수인구!$F273,계획인구!AG273,0))))</f>
        <v>0</v>
      </c>
      <c r="V273" s="152">
        <f>IF(계획인구!S273="미급수",0,IF(계획인구!S273="마을",0,IF(계획인구!S273="소규모",0,IF(계획인구!S273=급수인구!$F273,계획인구!AH273,0))))</f>
        <v>0</v>
      </c>
      <c r="W273" s="152">
        <f>IF(계획인구!T273="미급수",0,IF(계획인구!T273="마을",0,IF(계획인구!T273="소규모",0,IF(계획인구!T273=급수인구!$F273,계획인구!AI273,0))))</f>
        <v>0</v>
      </c>
      <c r="X273" s="152">
        <f>IF(계획인구!U273="미급수",0,IF(계획인구!U273="마을",0,IF(계획인구!U273="소규모",0,IF(계획인구!U273=급수인구!$F273,계획인구!AJ273,0))))</f>
        <v>0</v>
      </c>
    </row>
    <row r="274" spans="1:24" s="11" customFormat="1" ht="16.350000000000001" customHeight="1">
      <c r="A274" s="308" t="s">
        <v>238</v>
      </c>
      <c r="B274" s="333"/>
      <c r="C274" s="57" t="s">
        <v>409</v>
      </c>
      <c r="D274" s="53">
        <f>계획인구!J274</f>
        <v>70</v>
      </c>
      <c r="E274" s="53">
        <f>계획인구!K274</f>
        <v>180</v>
      </c>
      <c r="F274" s="54" t="str">
        <f>계획인구!L274</f>
        <v>지방</v>
      </c>
      <c r="G274" s="54" t="str">
        <f>계획인구!M274</f>
        <v>김천</v>
      </c>
      <c r="H274" s="54" t="str">
        <f>계획인구!N274</f>
        <v>평화</v>
      </c>
      <c r="I274" s="55">
        <f>IF(F274="마을",0,IF(F274="소규모",0,계획인구!P274))</f>
        <v>2015</v>
      </c>
      <c r="J274" s="135">
        <f t="shared" si="111"/>
        <v>180</v>
      </c>
      <c r="K274" s="135">
        <f t="shared" si="112"/>
        <v>173</v>
      </c>
      <c r="L274" s="135">
        <f t="shared" si="113"/>
        <v>172</v>
      </c>
      <c r="M274" s="135">
        <f t="shared" si="114"/>
        <v>172</v>
      </c>
      <c r="N274" s="136">
        <f t="shared" si="115"/>
        <v>170</v>
      </c>
      <c r="O274" s="152">
        <f>IF(계획인구!Q274="미급수",0,IF(계획인구!Q274="마을",0,IF(계획인구!Q274="소규모",0,IF(계획인구!Q274=급수인구!$F274,계획인구!AA274,0))))</f>
        <v>180</v>
      </c>
      <c r="P274" s="152">
        <f>IF(계획인구!R274="미급수",0,IF(계획인구!R274="마을",0,IF(계획인구!R274="소규모",0,IF(계획인구!R274=급수인구!$F274,계획인구!AB274,0))))</f>
        <v>173</v>
      </c>
      <c r="Q274" s="152">
        <f>IF(계획인구!S274="미급수",0,IF(계획인구!S274="마을",0,IF(계획인구!S274="소규모",0,IF(계획인구!S274=급수인구!$F274,계획인구!AC274,0))))</f>
        <v>172</v>
      </c>
      <c r="R274" s="152">
        <f>IF(계획인구!T274="미급수",0,IF(계획인구!T274="마을",0,IF(계획인구!T274="소규모",0,IF(계획인구!T274=급수인구!$F274,계획인구!AD274,0))))</f>
        <v>172</v>
      </c>
      <c r="S274" s="152">
        <f>IF(계획인구!U274="미급수",0,IF(계획인구!U274="마을",0,IF(계획인구!U274="소규모",0,IF(계획인구!U274=급수인구!$F274,계획인구!AE274,0))))</f>
        <v>170</v>
      </c>
      <c r="T274" s="152">
        <f>IF(계획인구!Q274="미급수",0,IF(계획인구!Q274="마을",0,IF(계획인구!Q274="소규모",0,IF(계획인구!Q274=급수인구!$F274,계획인구!AF274,0))))</f>
        <v>0</v>
      </c>
      <c r="U274" s="152">
        <f>IF(계획인구!R274="미급수",0,IF(계획인구!R274="마을",0,IF(계획인구!R274="소규모",0,IF(계획인구!R274=급수인구!$F274,계획인구!AG274,0))))</f>
        <v>0</v>
      </c>
      <c r="V274" s="152">
        <f>IF(계획인구!S274="미급수",0,IF(계획인구!S274="마을",0,IF(계획인구!S274="소규모",0,IF(계획인구!S274=급수인구!$F274,계획인구!AH274,0))))</f>
        <v>0</v>
      </c>
      <c r="W274" s="152">
        <f>IF(계획인구!T274="미급수",0,IF(계획인구!T274="마을",0,IF(계획인구!T274="소규모",0,IF(계획인구!T274=급수인구!$F274,계획인구!AI274,0))))</f>
        <v>0</v>
      </c>
      <c r="X274" s="152">
        <f>IF(계획인구!U274="미급수",0,IF(계획인구!U274="마을",0,IF(계획인구!U274="소규모",0,IF(계획인구!U274=급수인구!$F274,계획인구!AJ274,0))))</f>
        <v>0</v>
      </c>
    </row>
    <row r="275" spans="1:24" s="11" customFormat="1" ht="16.350000000000001" customHeight="1">
      <c r="A275" s="308" t="s">
        <v>238</v>
      </c>
      <c r="B275" s="57" t="s">
        <v>410</v>
      </c>
      <c r="C275" s="57" t="s">
        <v>411</v>
      </c>
      <c r="D275" s="53">
        <f>계획인구!J275</f>
        <v>140</v>
      </c>
      <c r="E275" s="53">
        <f>계획인구!K275</f>
        <v>356</v>
      </c>
      <c r="F275" s="54" t="str">
        <f>계획인구!L275</f>
        <v>지방</v>
      </c>
      <c r="G275" s="54" t="str">
        <f>계획인구!M275</f>
        <v>김천</v>
      </c>
      <c r="H275" s="54" t="str">
        <f>계획인구!N275</f>
        <v>평화</v>
      </c>
      <c r="I275" s="55">
        <f>IF(F275="마을",0,IF(F275="소규모",0,계획인구!P275))</f>
        <v>2015</v>
      </c>
      <c r="J275" s="135">
        <f t="shared" si="111"/>
        <v>356</v>
      </c>
      <c r="K275" s="135">
        <f t="shared" si="112"/>
        <v>342</v>
      </c>
      <c r="L275" s="135">
        <f t="shared" si="113"/>
        <v>341</v>
      </c>
      <c r="M275" s="135">
        <f t="shared" si="114"/>
        <v>339</v>
      </c>
      <c r="N275" s="136">
        <f t="shared" si="115"/>
        <v>337</v>
      </c>
      <c r="O275" s="152">
        <f>IF(계획인구!Q275="미급수",0,IF(계획인구!Q275="마을",0,IF(계획인구!Q275="소규모",0,IF(계획인구!Q275=급수인구!$F275,계획인구!AA275,0))))</f>
        <v>356</v>
      </c>
      <c r="P275" s="152">
        <f>IF(계획인구!R275="미급수",0,IF(계획인구!R275="마을",0,IF(계획인구!R275="소규모",0,IF(계획인구!R275=급수인구!$F275,계획인구!AB275,0))))</f>
        <v>342</v>
      </c>
      <c r="Q275" s="152">
        <f>IF(계획인구!S275="미급수",0,IF(계획인구!S275="마을",0,IF(계획인구!S275="소규모",0,IF(계획인구!S275=급수인구!$F275,계획인구!AC275,0))))</f>
        <v>341</v>
      </c>
      <c r="R275" s="152">
        <f>IF(계획인구!T275="미급수",0,IF(계획인구!T275="마을",0,IF(계획인구!T275="소규모",0,IF(계획인구!T275=급수인구!$F275,계획인구!AD275,0))))</f>
        <v>339</v>
      </c>
      <c r="S275" s="152">
        <f>IF(계획인구!U275="미급수",0,IF(계획인구!U275="마을",0,IF(계획인구!U275="소규모",0,IF(계획인구!U275=급수인구!$F275,계획인구!AE275,0))))</f>
        <v>337</v>
      </c>
      <c r="T275" s="152">
        <f>IF(계획인구!Q275="미급수",0,IF(계획인구!Q275="마을",0,IF(계획인구!Q275="소규모",0,IF(계획인구!Q275=급수인구!$F275,계획인구!AF275,0))))</f>
        <v>0</v>
      </c>
      <c r="U275" s="152">
        <f>IF(계획인구!R275="미급수",0,IF(계획인구!R275="마을",0,IF(계획인구!R275="소규모",0,IF(계획인구!R275=급수인구!$F275,계획인구!AG275,0))))</f>
        <v>0</v>
      </c>
      <c r="V275" s="152">
        <f>IF(계획인구!S275="미급수",0,IF(계획인구!S275="마을",0,IF(계획인구!S275="소규모",0,IF(계획인구!S275=급수인구!$F275,계획인구!AH275,0))))</f>
        <v>0</v>
      </c>
      <c r="W275" s="152">
        <f>IF(계획인구!T275="미급수",0,IF(계획인구!T275="마을",0,IF(계획인구!T275="소규모",0,IF(계획인구!T275=급수인구!$F275,계획인구!AI275,0))))</f>
        <v>0</v>
      </c>
      <c r="X275" s="152">
        <f>IF(계획인구!U275="미급수",0,IF(계획인구!U275="마을",0,IF(계획인구!U275="소규모",0,IF(계획인구!U275=급수인구!$F275,계획인구!AJ275,0))))</f>
        <v>0</v>
      </c>
    </row>
    <row r="276" spans="1:24" s="11" customFormat="1" ht="16.350000000000001" customHeight="1">
      <c r="A276" s="308" t="s">
        <v>238</v>
      </c>
      <c r="B276" s="247" t="s">
        <v>412</v>
      </c>
      <c r="C276" s="57" t="s">
        <v>413</v>
      </c>
      <c r="D276" s="53">
        <f>계획인구!J276</f>
        <v>62</v>
      </c>
      <c r="E276" s="53">
        <f>계획인구!K276</f>
        <v>155</v>
      </c>
      <c r="F276" s="54" t="str">
        <f>계획인구!L276</f>
        <v>지방</v>
      </c>
      <c r="G276" s="54" t="str">
        <f>계획인구!M276</f>
        <v>김천</v>
      </c>
      <c r="H276" s="54" t="str">
        <f>계획인구!N276</f>
        <v>평화</v>
      </c>
      <c r="I276" s="55">
        <f>IF(F276="마을",0,IF(F276="소규모",0,계획인구!P276))</f>
        <v>2015</v>
      </c>
      <c r="J276" s="135">
        <f t="shared" si="111"/>
        <v>155</v>
      </c>
      <c r="K276" s="135">
        <f t="shared" si="112"/>
        <v>149</v>
      </c>
      <c r="L276" s="135">
        <f t="shared" si="113"/>
        <v>148</v>
      </c>
      <c r="M276" s="135">
        <f t="shared" si="114"/>
        <v>148</v>
      </c>
      <c r="N276" s="136">
        <f t="shared" si="115"/>
        <v>147</v>
      </c>
      <c r="O276" s="152">
        <f>IF(계획인구!Q276="미급수",0,IF(계획인구!Q276="마을",0,IF(계획인구!Q276="소규모",0,IF(계획인구!Q276=급수인구!$F276,계획인구!AA276,0))))</f>
        <v>155</v>
      </c>
      <c r="P276" s="152">
        <f>IF(계획인구!R276="미급수",0,IF(계획인구!R276="마을",0,IF(계획인구!R276="소규모",0,IF(계획인구!R276=급수인구!$F276,계획인구!AB276,0))))</f>
        <v>149</v>
      </c>
      <c r="Q276" s="152">
        <f>IF(계획인구!S276="미급수",0,IF(계획인구!S276="마을",0,IF(계획인구!S276="소규모",0,IF(계획인구!S276=급수인구!$F276,계획인구!AC276,0))))</f>
        <v>148</v>
      </c>
      <c r="R276" s="152">
        <f>IF(계획인구!T276="미급수",0,IF(계획인구!T276="마을",0,IF(계획인구!T276="소규모",0,IF(계획인구!T276=급수인구!$F276,계획인구!AD276,0))))</f>
        <v>148</v>
      </c>
      <c r="S276" s="152">
        <f>IF(계획인구!U276="미급수",0,IF(계획인구!U276="마을",0,IF(계획인구!U276="소규모",0,IF(계획인구!U276=급수인구!$F276,계획인구!AE276,0))))</f>
        <v>147</v>
      </c>
      <c r="T276" s="152">
        <f>IF(계획인구!Q276="미급수",0,IF(계획인구!Q276="마을",0,IF(계획인구!Q276="소규모",0,IF(계획인구!Q276=급수인구!$F276,계획인구!AF276,0))))</f>
        <v>0</v>
      </c>
      <c r="U276" s="152">
        <f>IF(계획인구!R276="미급수",0,IF(계획인구!R276="마을",0,IF(계획인구!R276="소규모",0,IF(계획인구!R276=급수인구!$F276,계획인구!AG276,0))))</f>
        <v>0</v>
      </c>
      <c r="V276" s="152">
        <f>IF(계획인구!S276="미급수",0,IF(계획인구!S276="마을",0,IF(계획인구!S276="소규모",0,IF(계획인구!S276=급수인구!$F276,계획인구!AH276,0))))</f>
        <v>0</v>
      </c>
      <c r="W276" s="152">
        <f>IF(계획인구!T276="미급수",0,IF(계획인구!T276="마을",0,IF(계획인구!T276="소규모",0,IF(계획인구!T276=급수인구!$F276,계획인구!AI276,0))))</f>
        <v>0</v>
      </c>
      <c r="X276" s="152">
        <f>IF(계획인구!U276="미급수",0,IF(계획인구!U276="마을",0,IF(계획인구!U276="소규모",0,IF(계획인구!U276=급수인구!$F276,계획인구!AJ276,0))))</f>
        <v>0</v>
      </c>
    </row>
    <row r="277" spans="1:24" s="11" customFormat="1" ht="16.350000000000001" customHeight="1">
      <c r="A277" s="308" t="s">
        <v>238</v>
      </c>
      <c r="B277" s="333"/>
      <c r="C277" s="57" t="s">
        <v>414</v>
      </c>
      <c r="D277" s="53">
        <f>계획인구!J277</f>
        <v>67</v>
      </c>
      <c r="E277" s="53">
        <f>계획인구!K277</f>
        <v>185</v>
      </c>
      <c r="F277" s="54" t="str">
        <f>계획인구!L277</f>
        <v>지방</v>
      </c>
      <c r="G277" s="54" t="str">
        <f>계획인구!M277</f>
        <v>김천</v>
      </c>
      <c r="H277" s="54" t="str">
        <f>계획인구!N277</f>
        <v>평화</v>
      </c>
      <c r="I277" s="55">
        <f>IF(F277="마을",0,IF(F277="소규모",0,계획인구!P277))</f>
        <v>2015</v>
      </c>
      <c r="J277" s="135">
        <f t="shared" si="111"/>
        <v>185</v>
      </c>
      <c r="K277" s="135">
        <f t="shared" si="112"/>
        <v>178</v>
      </c>
      <c r="L277" s="135">
        <f t="shared" si="113"/>
        <v>177</v>
      </c>
      <c r="M277" s="135">
        <f t="shared" si="114"/>
        <v>176</v>
      </c>
      <c r="N277" s="136">
        <f t="shared" si="115"/>
        <v>175</v>
      </c>
      <c r="O277" s="152">
        <f>IF(계획인구!Q277="미급수",0,IF(계획인구!Q277="마을",0,IF(계획인구!Q277="소규모",0,IF(계획인구!Q277=급수인구!$F277,계획인구!AA277,0))))</f>
        <v>185</v>
      </c>
      <c r="P277" s="152">
        <f>IF(계획인구!R277="미급수",0,IF(계획인구!R277="마을",0,IF(계획인구!R277="소규모",0,IF(계획인구!R277=급수인구!$F277,계획인구!AB277,0))))</f>
        <v>178</v>
      </c>
      <c r="Q277" s="152">
        <f>IF(계획인구!S277="미급수",0,IF(계획인구!S277="마을",0,IF(계획인구!S277="소규모",0,IF(계획인구!S277=급수인구!$F277,계획인구!AC277,0))))</f>
        <v>177</v>
      </c>
      <c r="R277" s="152">
        <f>IF(계획인구!T277="미급수",0,IF(계획인구!T277="마을",0,IF(계획인구!T277="소규모",0,IF(계획인구!T277=급수인구!$F277,계획인구!AD277,0))))</f>
        <v>176</v>
      </c>
      <c r="S277" s="152">
        <f>IF(계획인구!U277="미급수",0,IF(계획인구!U277="마을",0,IF(계획인구!U277="소규모",0,IF(계획인구!U277=급수인구!$F277,계획인구!AE277,0))))</f>
        <v>175</v>
      </c>
      <c r="T277" s="152">
        <f>IF(계획인구!Q277="미급수",0,IF(계획인구!Q277="마을",0,IF(계획인구!Q277="소규모",0,IF(계획인구!Q277=급수인구!$F277,계획인구!AF277,0))))</f>
        <v>0</v>
      </c>
      <c r="U277" s="152">
        <f>IF(계획인구!R277="미급수",0,IF(계획인구!R277="마을",0,IF(계획인구!R277="소규모",0,IF(계획인구!R277=급수인구!$F277,계획인구!AG277,0))))</f>
        <v>0</v>
      </c>
      <c r="V277" s="152">
        <f>IF(계획인구!S277="미급수",0,IF(계획인구!S277="마을",0,IF(계획인구!S277="소규모",0,IF(계획인구!S277=급수인구!$F277,계획인구!AH277,0))))</f>
        <v>0</v>
      </c>
      <c r="W277" s="152">
        <f>IF(계획인구!T277="미급수",0,IF(계획인구!T277="마을",0,IF(계획인구!T277="소규모",0,IF(계획인구!T277=급수인구!$F277,계획인구!AI277,0))))</f>
        <v>0</v>
      </c>
      <c r="X277" s="152">
        <f>IF(계획인구!U277="미급수",0,IF(계획인구!U277="마을",0,IF(계획인구!U277="소규모",0,IF(계획인구!U277=급수인구!$F277,계획인구!AJ277,0))))</f>
        <v>0</v>
      </c>
    </row>
    <row r="278" spans="1:24" s="11" customFormat="1" ht="16.350000000000001" customHeight="1">
      <c r="A278" s="308" t="s">
        <v>238</v>
      </c>
      <c r="B278" s="57" t="s">
        <v>415</v>
      </c>
      <c r="C278" s="57" t="s">
        <v>416</v>
      </c>
      <c r="D278" s="53">
        <f>계획인구!J278</f>
        <v>120</v>
      </c>
      <c r="E278" s="53">
        <f>계획인구!K278</f>
        <v>280</v>
      </c>
      <c r="F278" s="54" t="str">
        <f>계획인구!L278</f>
        <v>지방</v>
      </c>
      <c r="G278" s="54" t="str">
        <f>계획인구!M278</f>
        <v>김천</v>
      </c>
      <c r="H278" s="54" t="str">
        <f>계획인구!N278</f>
        <v>평화</v>
      </c>
      <c r="I278" s="55">
        <f>IF(F278="마을",0,IF(F278="소규모",0,계획인구!P278))</f>
        <v>2015</v>
      </c>
      <c r="J278" s="135">
        <f t="shared" si="111"/>
        <v>280</v>
      </c>
      <c r="K278" s="135">
        <f t="shared" si="112"/>
        <v>269</v>
      </c>
      <c r="L278" s="135">
        <f t="shared" si="113"/>
        <v>268</v>
      </c>
      <c r="M278" s="135">
        <f t="shared" si="114"/>
        <v>267</v>
      </c>
      <c r="N278" s="136">
        <f t="shared" si="115"/>
        <v>265</v>
      </c>
      <c r="O278" s="152">
        <f>IF(계획인구!Q278="미급수",0,IF(계획인구!Q278="마을",0,IF(계획인구!Q278="소규모",0,IF(계획인구!Q278=급수인구!$F278,계획인구!AA278,0))))</f>
        <v>280</v>
      </c>
      <c r="P278" s="152">
        <f>IF(계획인구!R278="미급수",0,IF(계획인구!R278="마을",0,IF(계획인구!R278="소규모",0,IF(계획인구!R278=급수인구!$F278,계획인구!AB278,0))))</f>
        <v>269</v>
      </c>
      <c r="Q278" s="152">
        <f>IF(계획인구!S278="미급수",0,IF(계획인구!S278="마을",0,IF(계획인구!S278="소규모",0,IF(계획인구!S278=급수인구!$F278,계획인구!AC278,0))))</f>
        <v>268</v>
      </c>
      <c r="R278" s="152">
        <f>IF(계획인구!T278="미급수",0,IF(계획인구!T278="마을",0,IF(계획인구!T278="소규모",0,IF(계획인구!T278=급수인구!$F278,계획인구!AD278,0))))</f>
        <v>267</v>
      </c>
      <c r="S278" s="152">
        <f>IF(계획인구!U278="미급수",0,IF(계획인구!U278="마을",0,IF(계획인구!U278="소규모",0,IF(계획인구!U278=급수인구!$F278,계획인구!AE278,0))))</f>
        <v>265</v>
      </c>
      <c r="T278" s="152">
        <f>IF(계획인구!Q278="미급수",0,IF(계획인구!Q278="마을",0,IF(계획인구!Q278="소규모",0,IF(계획인구!Q278=급수인구!$F278,계획인구!AF278,0))))</f>
        <v>0</v>
      </c>
      <c r="U278" s="152">
        <f>IF(계획인구!R278="미급수",0,IF(계획인구!R278="마을",0,IF(계획인구!R278="소규모",0,IF(계획인구!R278=급수인구!$F278,계획인구!AG278,0))))</f>
        <v>0</v>
      </c>
      <c r="V278" s="152">
        <f>IF(계획인구!S278="미급수",0,IF(계획인구!S278="마을",0,IF(계획인구!S278="소규모",0,IF(계획인구!S278=급수인구!$F278,계획인구!AH278,0))))</f>
        <v>0</v>
      </c>
      <c r="W278" s="152">
        <f>IF(계획인구!T278="미급수",0,IF(계획인구!T278="마을",0,IF(계획인구!T278="소규모",0,IF(계획인구!T278=급수인구!$F278,계획인구!AI278,0))))</f>
        <v>0</v>
      </c>
      <c r="X278" s="152">
        <f>IF(계획인구!U278="미급수",0,IF(계획인구!U278="마을",0,IF(계획인구!U278="소규모",0,IF(계획인구!U278=급수인구!$F278,계획인구!AJ278,0))))</f>
        <v>0</v>
      </c>
    </row>
    <row r="279" spans="1:24" s="11" customFormat="1" ht="16.350000000000001" customHeight="1">
      <c r="A279" s="308" t="s">
        <v>238</v>
      </c>
      <c r="B279" s="247" t="s">
        <v>417</v>
      </c>
      <c r="C279" s="57" t="s">
        <v>418</v>
      </c>
      <c r="D279" s="53">
        <f>계획인구!J279</f>
        <v>108</v>
      </c>
      <c r="E279" s="53">
        <f>계획인구!K279</f>
        <v>261</v>
      </c>
      <c r="F279" s="54" t="str">
        <f>계획인구!L279</f>
        <v>지방</v>
      </c>
      <c r="G279" s="54" t="str">
        <f>계획인구!M279</f>
        <v>김천</v>
      </c>
      <c r="H279" s="54" t="str">
        <f>계획인구!N279</f>
        <v>평화</v>
      </c>
      <c r="I279" s="55">
        <f>IF(F279="마을",0,IF(F279="소규모",0,계획인구!P279))</f>
        <v>2015</v>
      </c>
      <c r="J279" s="135">
        <f t="shared" si="111"/>
        <v>261</v>
      </c>
      <c r="K279" s="135">
        <f t="shared" si="112"/>
        <v>251</v>
      </c>
      <c r="L279" s="135">
        <f t="shared" si="113"/>
        <v>250</v>
      </c>
      <c r="M279" s="135">
        <f t="shared" si="114"/>
        <v>249</v>
      </c>
      <c r="N279" s="136">
        <f t="shared" si="115"/>
        <v>247</v>
      </c>
      <c r="O279" s="152">
        <f>IF(계획인구!Q279="미급수",0,IF(계획인구!Q279="마을",0,IF(계획인구!Q279="소규모",0,IF(계획인구!Q279=급수인구!$F279,계획인구!AA279,0))))</f>
        <v>261</v>
      </c>
      <c r="P279" s="152">
        <f>IF(계획인구!R279="미급수",0,IF(계획인구!R279="마을",0,IF(계획인구!R279="소규모",0,IF(계획인구!R279=급수인구!$F279,계획인구!AB279,0))))</f>
        <v>251</v>
      </c>
      <c r="Q279" s="152">
        <f>IF(계획인구!S279="미급수",0,IF(계획인구!S279="마을",0,IF(계획인구!S279="소규모",0,IF(계획인구!S279=급수인구!$F279,계획인구!AC279,0))))</f>
        <v>250</v>
      </c>
      <c r="R279" s="152">
        <f>IF(계획인구!T279="미급수",0,IF(계획인구!T279="마을",0,IF(계획인구!T279="소규모",0,IF(계획인구!T279=급수인구!$F279,계획인구!AD279,0))))</f>
        <v>249</v>
      </c>
      <c r="S279" s="152">
        <f>IF(계획인구!U279="미급수",0,IF(계획인구!U279="마을",0,IF(계획인구!U279="소규모",0,IF(계획인구!U279=급수인구!$F279,계획인구!AE279,0))))</f>
        <v>247</v>
      </c>
      <c r="T279" s="152">
        <f>IF(계획인구!Q279="미급수",0,IF(계획인구!Q279="마을",0,IF(계획인구!Q279="소규모",0,IF(계획인구!Q279=급수인구!$F279,계획인구!AF279,0))))</f>
        <v>0</v>
      </c>
      <c r="U279" s="152">
        <f>IF(계획인구!R279="미급수",0,IF(계획인구!R279="마을",0,IF(계획인구!R279="소규모",0,IF(계획인구!R279=급수인구!$F279,계획인구!AG279,0))))</f>
        <v>0</v>
      </c>
      <c r="V279" s="152">
        <f>IF(계획인구!S279="미급수",0,IF(계획인구!S279="마을",0,IF(계획인구!S279="소규모",0,IF(계획인구!S279=급수인구!$F279,계획인구!AH279,0))))</f>
        <v>0</v>
      </c>
      <c r="W279" s="152">
        <f>IF(계획인구!T279="미급수",0,IF(계획인구!T279="마을",0,IF(계획인구!T279="소규모",0,IF(계획인구!T279=급수인구!$F279,계획인구!AI279,0))))</f>
        <v>0</v>
      </c>
      <c r="X279" s="152">
        <f>IF(계획인구!U279="미급수",0,IF(계획인구!U279="마을",0,IF(계획인구!U279="소규모",0,IF(계획인구!U279=급수인구!$F279,계획인구!AJ279,0))))</f>
        <v>0</v>
      </c>
    </row>
    <row r="280" spans="1:24" s="11" customFormat="1" ht="16.350000000000001" customHeight="1">
      <c r="A280" s="309" t="s">
        <v>238</v>
      </c>
      <c r="B280" s="335"/>
      <c r="C280" s="58" t="s">
        <v>419</v>
      </c>
      <c r="D280" s="56">
        <f>계획인구!J280</f>
        <v>33</v>
      </c>
      <c r="E280" s="56">
        <f>계획인구!K280</f>
        <v>85</v>
      </c>
      <c r="F280" s="63" t="str">
        <f>계획인구!L280</f>
        <v>지방</v>
      </c>
      <c r="G280" s="63" t="str">
        <f>계획인구!M280</f>
        <v>김천</v>
      </c>
      <c r="H280" s="63" t="str">
        <f>계획인구!N280</f>
        <v>평화</v>
      </c>
      <c r="I280" s="64">
        <f>IF(F280="마을",0,IF(F280="소규모",0,계획인구!P280))</f>
        <v>2030</v>
      </c>
      <c r="J280" s="147">
        <f t="shared" si="111"/>
        <v>0</v>
      </c>
      <c r="K280" s="147">
        <f t="shared" si="112"/>
        <v>0</v>
      </c>
      <c r="L280" s="147">
        <f t="shared" si="113"/>
        <v>0</v>
      </c>
      <c r="M280" s="147">
        <f t="shared" si="114"/>
        <v>81</v>
      </c>
      <c r="N280" s="148">
        <f t="shared" si="115"/>
        <v>79</v>
      </c>
      <c r="O280" s="152">
        <f>IF(계획인구!Q280="미급수",0,IF(계획인구!Q280="마을",0,IF(계획인구!Q280="소규모",0,IF(계획인구!Q280=급수인구!$F280,계획인구!AA280,0))))</f>
        <v>0</v>
      </c>
      <c r="P280" s="152">
        <f>IF(계획인구!R280="미급수",0,IF(계획인구!R280="마을",0,IF(계획인구!R280="소규모",0,IF(계획인구!R280=급수인구!$F280,계획인구!AB280,0))))</f>
        <v>0</v>
      </c>
      <c r="Q280" s="152">
        <f>IF(계획인구!S280="미급수",0,IF(계획인구!S280="마을",0,IF(계획인구!S280="소규모",0,IF(계획인구!S280=급수인구!$F280,계획인구!AC280,0))))</f>
        <v>0</v>
      </c>
      <c r="R280" s="152">
        <f>IF(계획인구!T280="미급수",0,IF(계획인구!T280="마을",0,IF(계획인구!T280="소규모",0,IF(계획인구!T280=급수인구!$F280,계획인구!AD280,0))))</f>
        <v>81</v>
      </c>
      <c r="S280" s="152">
        <f>IF(계획인구!U280="미급수",0,IF(계획인구!U280="마을",0,IF(계획인구!U280="소규모",0,IF(계획인구!U280=급수인구!$F280,계획인구!AE280,0))))</f>
        <v>79</v>
      </c>
      <c r="T280" s="152">
        <f>IF(계획인구!Q280="미급수",0,IF(계획인구!Q280="마을",0,IF(계획인구!Q280="소규모",0,IF(계획인구!Q280=급수인구!$F280,계획인구!AF280,0))))</f>
        <v>0</v>
      </c>
      <c r="U280" s="152">
        <f>IF(계획인구!R280="미급수",0,IF(계획인구!R280="마을",0,IF(계획인구!R280="소규모",0,IF(계획인구!R280=급수인구!$F280,계획인구!AG280,0))))</f>
        <v>0</v>
      </c>
      <c r="V280" s="152">
        <f>IF(계획인구!S280="미급수",0,IF(계획인구!S280="마을",0,IF(계획인구!S280="소규모",0,IF(계획인구!S280=급수인구!$F280,계획인구!AH280,0))))</f>
        <v>0</v>
      </c>
      <c r="W280" s="152">
        <f>IF(계획인구!T280="미급수",0,IF(계획인구!T280="마을",0,IF(계획인구!T280="소규모",0,IF(계획인구!T280=급수인구!$F280,계획인구!AI280,0))))</f>
        <v>0</v>
      </c>
      <c r="X280" s="152">
        <f>IF(계획인구!U280="미급수",0,IF(계획인구!U280="마을",0,IF(계획인구!U280="소규모",0,IF(계획인구!U280=급수인구!$F280,계획인구!AJ280,0))))</f>
        <v>0</v>
      </c>
    </row>
    <row r="281" spans="1:24" s="11" customFormat="1" ht="16.350000000000001" customHeight="1">
      <c r="A281" s="305" t="s">
        <v>239</v>
      </c>
      <c r="B281" s="241" t="s">
        <v>3</v>
      </c>
      <c r="C281" s="242"/>
      <c r="D281" s="211">
        <f>계획인구!J281</f>
        <v>965</v>
      </c>
      <c r="E281" s="211">
        <f>계획인구!K281</f>
        <v>2267</v>
      </c>
      <c r="F281" s="211">
        <f>계획인구!L281</f>
        <v>0</v>
      </c>
      <c r="G281" s="211">
        <f>계획인구!M281</f>
        <v>0</v>
      </c>
      <c r="H281" s="211">
        <f>계획인구!N281</f>
        <v>0</v>
      </c>
      <c r="I281" s="211">
        <f>계획인구!P281</f>
        <v>0</v>
      </c>
      <c r="J281" s="211">
        <f>O281+T281</f>
        <v>2137</v>
      </c>
      <c r="K281" s="211">
        <f>P281+U281</f>
        <v>2177</v>
      </c>
      <c r="L281" s="211">
        <f>Q281+V281</f>
        <v>2168</v>
      </c>
      <c r="M281" s="211">
        <f>R281+W281</f>
        <v>2161</v>
      </c>
      <c r="N281" s="249">
        <f>S281+X281</f>
        <v>2143</v>
      </c>
      <c r="O281" s="152">
        <f>SUM(O282:O295)</f>
        <v>2137</v>
      </c>
      <c r="P281" s="135">
        <f t="shared" ref="P281:X281" si="116">SUM(P282:P295)</f>
        <v>2177</v>
      </c>
      <c r="Q281" s="135">
        <f t="shared" si="116"/>
        <v>2168</v>
      </c>
      <c r="R281" s="135">
        <f t="shared" si="116"/>
        <v>2161</v>
      </c>
      <c r="S281" s="135">
        <f t="shared" si="116"/>
        <v>2143</v>
      </c>
      <c r="T281" s="135">
        <f t="shared" si="116"/>
        <v>0</v>
      </c>
      <c r="U281" s="135">
        <f t="shared" si="116"/>
        <v>0</v>
      </c>
      <c r="V281" s="135">
        <f t="shared" si="116"/>
        <v>0</v>
      </c>
      <c r="W281" s="135">
        <f t="shared" si="116"/>
        <v>0</v>
      </c>
      <c r="X281" s="135">
        <f t="shared" si="116"/>
        <v>0</v>
      </c>
    </row>
    <row r="282" spans="1:24" s="11" customFormat="1" ht="16.350000000000001" customHeight="1">
      <c r="A282" s="308" t="s">
        <v>239</v>
      </c>
      <c r="B282" s="52" t="s">
        <v>240</v>
      </c>
      <c r="C282" s="52" t="s">
        <v>1144</v>
      </c>
      <c r="D282" s="53">
        <f>계획인구!J282</f>
        <v>105</v>
      </c>
      <c r="E282" s="53">
        <f>계획인구!K282</f>
        <v>234</v>
      </c>
      <c r="F282" s="54" t="str">
        <f>계획인구!L282</f>
        <v>지방</v>
      </c>
      <c r="G282" s="54" t="str">
        <f>계획인구!M282</f>
        <v>김천</v>
      </c>
      <c r="H282" s="54" t="str">
        <f>계획인구!N282</f>
        <v>동부</v>
      </c>
      <c r="I282" s="55">
        <f>IF(F282="마을",0,IF(F282="소규모",0,계획인구!P282))</f>
        <v>2015</v>
      </c>
      <c r="J282" s="135">
        <f t="shared" ref="J282:J295" si="117">O282+T282</f>
        <v>234</v>
      </c>
      <c r="K282" s="135">
        <f t="shared" ref="K282:K295" si="118">P282+U282</f>
        <v>225</v>
      </c>
      <c r="L282" s="135">
        <f t="shared" ref="L282:L295" si="119">Q282+V282</f>
        <v>224</v>
      </c>
      <c r="M282" s="135">
        <f t="shared" ref="M282:M295" si="120">R282+W282</f>
        <v>223</v>
      </c>
      <c r="N282" s="136">
        <f t="shared" ref="N282:N295" si="121">S282+X282</f>
        <v>221</v>
      </c>
      <c r="O282" s="152">
        <f>IF(계획인구!Q282="미급수",0,IF(계획인구!Q282="마을",0,IF(계획인구!Q282="소규모",0,IF(계획인구!Q282=급수인구!$F282,계획인구!AA282,0))))</f>
        <v>234</v>
      </c>
      <c r="P282" s="152">
        <f>IF(계획인구!R282="미급수",0,IF(계획인구!R282="마을",0,IF(계획인구!R282="소규모",0,IF(계획인구!R282=급수인구!$F282,계획인구!AB282,0))))</f>
        <v>225</v>
      </c>
      <c r="Q282" s="152">
        <f>IF(계획인구!S282="미급수",0,IF(계획인구!S282="마을",0,IF(계획인구!S282="소규모",0,IF(계획인구!S282=급수인구!$F282,계획인구!AC282,0))))</f>
        <v>224</v>
      </c>
      <c r="R282" s="152">
        <f>IF(계획인구!T282="미급수",0,IF(계획인구!T282="마을",0,IF(계획인구!T282="소규모",0,IF(계획인구!T282=급수인구!$F282,계획인구!AD282,0))))</f>
        <v>223</v>
      </c>
      <c r="S282" s="152">
        <f>IF(계획인구!U282="미급수",0,IF(계획인구!U282="마을",0,IF(계획인구!U282="소규모",0,IF(계획인구!U282=급수인구!$F282,계획인구!AE282,0))))</f>
        <v>221</v>
      </c>
      <c r="T282" s="152">
        <f>IF(계획인구!Q282="미급수",0,IF(계획인구!Q282="마을",0,IF(계획인구!Q282="소규모",0,IF(계획인구!Q282=급수인구!$F282,계획인구!AF282,0))))</f>
        <v>0</v>
      </c>
      <c r="U282" s="152">
        <f>IF(계획인구!R282="미급수",0,IF(계획인구!R282="마을",0,IF(계획인구!R282="소규모",0,IF(계획인구!R282=급수인구!$F282,계획인구!AG282,0))))</f>
        <v>0</v>
      </c>
      <c r="V282" s="152">
        <f>IF(계획인구!S282="미급수",0,IF(계획인구!S282="마을",0,IF(계획인구!S282="소규모",0,IF(계획인구!S282=급수인구!$F282,계획인구!AH282,0))))</f>
        <v>0</v>
      </c>
      <c r="W282" s="152">
        <f>IF(계획인구!T282="미급수",0,IF(계획인구!T282="마을",0,IF(계획인구!T282="소규모",0,IF(계획인구!T282=급수인구!$F282,계획인구!AI282,0))))</f>
        <v>0</v>
      </c>
      <c r="X282" s="152">
        <f>IF(계획인구!U282="미급수",0,IF(계획인구!U282="마을",0,IF(계획인구!U282="소규모",0,IF(계획인구!U282=급수인구!$F282,계획인구!AJ282,0))))</f>
        <v>0</v>
      </c>
    </row>
    <row r="283" spans="1:24" s="11" customFormat="1" ht="16.350000000000001" customHeight="1">
      <c r="A283" s="308" t="s">
        <v>239</v>
      </c>
      <c r="B283" s="52" t="s">
        <v>241</v>
      </c>
      <c r="C283" s="52" t="s">
        <v>1145</v>
      </c>
      <c r="D283" s="53">
        <f>계획인구!J283</f>
        <v>61</v>
      </c>
      <c r="E283" s="53">
        <f>계획인구!K283</f>
        <v>139</v>
      </c>
      <c r="F283" s="54" t="str">
        <f>계획인구!L283</f>
        <v>지방</v>
      </c>
      <c r="G283" s="54" t="str">
        <f>계획인구!M283</f>
        <v>김천</v>
      </c>
      <c r="H283" s="54" t="str">
        <f>계획인구!N283</f>
        <v>동부</v>
      </c>
      <c r="I283" s="55">
        <f>IF(F283="마을",0,IF(F283="소규모",0,계획인구!P283))</f>
        <v>2015</v>
      </c>
      <c r="J283" s="135">
        <f t="shared" si="117"/>
        <v>139</v>
      </c>
      <c r="K283" s="135">
        <f t="shared" si="118"/>
        <v>133</v>
      </c>
      <c r="L283" s="135">
        <f t="shared" si="119"/>
        <v>133</v>
      </c>
      <c r="M283" s="135">
        <f t="shared" si="120"/>
        <v>133</v>
      </c>
      <c r="N283" s="136">
        <f t="shared" si="121"/>
        <v>131</v>
      </c>
      <c r="O283" s="152">
        <f>IF(계획인구!Q283="미급수",0,IF(계획인구!Q283="마을",0,IF(계획인구!Q283="소규모",0,IF(계획인구!Q283=급수인구!$F283,계획인구!AA283,0))))</f>
        <v>139</v>
      </c>
      <c r="P283" s="152">
        <f>IF(계획인구!R283="미급수",0,IF(계획인구!R283="마을",0,IF(계획인구!R283="소규모",0,IF(계획인구!R283=급수인구!$F283,계획인구!AB283,0))))</f>
        <v>133</v>
      </c>
      <c r="Q283" s="152">
        <f>IF(계획인구!S283="미급수",0,IF(계획인구!S283="마을",0,IF(계획인구!S283="소규모",0,IF(계획인구!S283=급수인구!$F283,계획인구!AC283,0))))</f>
        <v>133</v>
      </c>
      <c r="R283" s="152">
        <f>IF(계획인구!T283="미급수",0,IF(계획인구!T283="마을",0,IF(계획인구!T283="소규모",0,IF(계획인구!T283=급수인구!$F283,계획인구!AD283,0))))</f>
        <v>133</v>
      </c>
      <c r="S283" s="152">
        <f>IF(계획인구!U283="미급수",0,IF(계획인구!U283="마을",0,IF(계획인구!U283="소규모",0,IF(계획인구!U283=급수인구!$F283,계획인구!AE283,0))))</f>
        <v>131</v>
      </c>
      <c r="T283" s="152">
        <f>IF(계획인구!Q283="미급수",0,IF(계획인구!Q283="마을",0,IF(계획인구!Q283="소규모",0,IF(계획인구!Q283=급수인구!$F283,계획인구!AF283,0))))</f>
        <v>0</v>
      </c>
      <c r="U283" s="152">
        <f>IF(계획인구!R283="미급수",0,IF(계획인구!R283="마을",0,IF(계획인구!R283="소규모",0,IF(계획인구!R283=급수인구!$F283,계획인구!AG283,0))))</f>
        <v>0</v>
      </c>
      <c r="V283" s="152">
        <f>IF(계획인구!S283="미급수",0,IF(계획인구!S283="마을",0,IF(계획인구!S283="소규모",0,IF(계획인구!S283=급수인구!$F283,계획인구!AH283,0))))</f>
        <v>0</v>
      </c>
      <c r="W283" s="152">
        <f>IF(계획인구!T283="미급수",0,IF(계획인구!T283="마을",0,IF(계획인구!T283="소규모",0,IF(계획인구!T283=급수인구!$F283,계획인구!AI283,0))))</f>
        <v>0</v>
      </c>
      <c r="X283" s="152">
        <f>IF(계획인구!U283="미급수",0,IF(계획인구!U283="마을",0,IF(계획인구!U283="소규모",0,IF(계획인구!U283=급수인구!$F283,계획인구!AJ283,0))))</f>
        <v>0</v>
      </c>
    </row>
    <row r="284" spans="1:24" s="11" customFormat="1" ht="16.350000000000001" customHeight="1">
      <c r="A284" s="308" t="s">
        <v>239</v>
      </c>
      <c r="B284" s="52" t="s">
        <v>242</v>
      </c>
      <c r="C284" s="52" t="s">
        <v>420</v>
      </c>
      <c r="D284" s="53">
        <f>계획인구!J284</f>
        <v>73</v>
      </c>
      <c r="E284" s="53">
        <f>계획인구!K284</f>
        <v>162</v>
      </c>
      <c r="F284" s="54" t="str">
        <f>계획인구!L284</f>
        <v>지방</v>
      </c>
      <c r="G284" s="54" t="str">
        <f>계획인구!M284</f>
        <v>김천</v>
      </c>
      <c r="H284" s="54" t="str">
        <f>계획인구!N284</f>
        <v>동부</v>
      </c>
      <c r="I284" s="55">
        <f>IF(F284="마을",0,IF(F284="소규모",0,계획인구!P284))</f>
        <v>2015</v>
      </c>
      <c r="J284" s="135">
        <f t="shared" si="117"/>
        <v>162</v>
      </c>
      <c r="K284" s="135">
        <f t="shared" si="118"/>
        <v>156</v>
      </c>
      <c r="L284" s="135">
        <f t="shared" si="119"/>
        <v>155</v>
      </c>
      <c r="M284" s="135">
        <f t="shared" si="120"/>
        <v>154</v>
      </c>
      <c r="N284" s="136">
        <f t="shared" si="121"/>
        <v>153</v>
      </c>
      <c r="O284" s="152">
        <f>IF(계획인구!Q284="미급수",0,IF(계획인구!Q284="마을",0,IF(계획인구!Q284="소규모",0,IF(계획인구!Q284=급수인구!$F284,계획인구!AA284,0))))</f>
        <v>162</v>
      </c>
      <c r="P284" s="152">
        <f>IF(계획인구!R284="미급수",0,IF(계획인구!R284="마을",0,IF(계획인구!R284="소규모",0,IF(계획인구!R284=급수인구!$F284,계획인구!AB284,0))))</f>
        <v>156</v>
      </c>
      <c r="Q284" s="152">
        <f>IF(계획인구!S284="미급수",0,IF(계획인구!S284="마을",0,IF(계획인구!S284="소규모",0,IF(계획인구!S284=급수인구!$F284,계획인구!AC284,0))))</f>
        <v>155</v>
      </c>
      <c r="R284" s="152">
        <f>IF(계획인구!T284="미급수",0,IF(계획인구!T284="마을",0,IF(계획인구!T284="소규모",0,IF(계획인구!T284=급수인구!$F284,계획인구!AD284,0))))</f>
        <v>154</v>
      </c>
      <c r="S284" s="152">
        <f>IF(계획인구!U284="미급수",0,IF(계획인구!U284="마을",0,IF(계획인구!U284="소규모",0,IF(계획인구!U284=급수인구!$F284,계획인구!AE284,0))))</f>
        <v>153</v>
      </c>
      <c r="T284" s="152">
        <f>IF(계획인구!Q284="미급수",0,IF(계획인구!Q284="마을",0,IF(계획인구!Q284="소규모",0,IF(계획인구!Q284=급수인구!$F284,계획인구!AF284,0))))</f>
        <v>0</v>
      </c>
      <c r="U284" s="152">
        <f>IF(계획인구!R284="미급수",0,IF(계획인구!R284="마을",0,IF(계획인구!R284="소규모",0,IF(계획인구!R284=급수인구!$F284,계획인구!AG284,0))))</f>
        <v>0</v>
      </c>
      <c r="V284" s="152">
        <f>IF(계획인구!S284="미급수",0,IF(계획인구!S284="마을",0,IF(계획인구!S284="소규모",0,IF(계획인구!S284=급수인구!$F284,계획인구!AH284,0))))</f>
        <v>0</v>
      </c>
      <c r="W284" s="152">
        <f>IF(계획인구!T284="미급수",0,IF(계획인구!T284="마을",0,IF(계획인구!T284="소규모",0,IF(계획인구!T284=급수인구!$F284,계획인구!AI284,0))))</f>
        <v>0</v>
      </c>
      <c r="X284" s="152">
        <f>IF(계획인구!U284="미급수",0,IF(계획인구!U284="마을",0,IF(계획인구!U284="소규모",0,IF(계획인구!U284=급수인구!$F284,계획인구!AJ284,0))))</f>
        <v>0</v>
      </c>
    </row>
    <row r="285" spans="1:24" s="11" customFormat="1" ht="16.350000000000001" customHeight="1">
      <c r="A285" s="308" t="s">
        <v>239</v>
      </c>
      <c r="B285" s="52" t="s">
        <v>243</v>
      </c>
      <c r="C285" s="52" t="s">
        <v>1146</v>
      </c>
      <c r="D285" s="53">
        <f>계획인구!J285</f>
        <v>54</v>
      </c>
      <c r="E285" s="53">
        <f>계획인구!K285</f>
        <v>130</v>
      </c>
      <c r="F285" s="54" t="str">
        <f>계획인구!L285</f>
        <v>지방</v>
      </c>
      <c r="G285" s="54" t="str">
        <f>계획인구!M285</f>
        <v>김천</v>
      </c>
      <c r="H285" s="54" t="str">
        <f>계획인구!N285</f>
        <v>동부</v>
      </c>
      <c r="I285" s="55">
        <f>IF(F285="마을",0,IF(F285="소규모",0,계획인구!P285))</f>
        <v>2020</v>
      </c>
      <c r="J285" s="135">
        <f t="shared" si="117"/>
        <v>0</v>
      </c>
      <c r="K285" s="135">
        <f t="shared" si="118"/>
        <v>125</v>
      </c>
      <c r="L285" s="135">
        <f t="shared" si="119"/>
        <v>124</v>
      </c>
      <c r="M285" s="135">
        <f t="shared" si="120"/>
        <v>124</v>
      </c>
      <c r="N285" s="136">
        <f t="shared" si="121"/>
        <v>123</v>
      </c>
      <c r="O285" s="152">
        <f>IF(계획인구!Q285="미급수",0,IF(계획인구!Q285="마을",0,IF(계획인구!Q285="소규모",0,IF(계획인구!Q285=급수인구!$F285,계획인구!AA285,0))))</f>
        <v>0</v>
      </c>
      <c r="P285" s="152">
        <f>IF(계획인구!R285="미급수",0,IF(계획인구!R285="마을",0,IF(계획인구!R285="소규모",0,IF(계획인구!R285=급수인구!$F285,계획인구!AB285,0))))</f>
        <v>125</v>
      </c>
      <c r="Q285" s="152">
        <f>IF(계획인구!S285="미급수",0,IF(계획인구!S285="마을",0,IF(계획인구!S285="소규모",0,IF(계획인구!S285=급수인구!$F285,계획인구!AC285,0))))</f>
        <v>124</v>
      </c>
      <c r="R285" s="152">
        <f>IF(계획인구!T285="미급수",0,IF(계획인구!T285="마을",0,IF(계획인구!T285="소규모",0,IF(계획인구!T285=급수인구!$F285,계획인구!AD285,0))))</f>
        <v>124</v>
      </c>
      <c r="S285" s="152">
        <f>IF(계획인구!U285="미급수",0,IF(계획인구!U285="마을",0,IF(계획인구!U285="소규모",0,IF(계획인구!U285=급수인구!$F285,계획인구!AE285,0))))</f>
        <v>123</v>
      </c>
      <c r="T285" s="152">
        <f>IF(계획인구!Q285="미급수",0,IF(계획인구!Q285="마을",0,IF(계획인구!Q285="소규모",0,IF(계획인구!Q285=급수인구!$F285,계획인구!AF285,0))))</f>
        <v>0</v>
      </c>
      <c r="U285" s="152">
        <f>IF(계획인구!R285="미급수",0,IF(계획인구!R285="마을",0,IF(계획인구!R285="소규모",0,IF(계획인구!R285=급수인구!$F285,계획인구!AG285,0))))</f>
        <v>0</v>
      </c>
      <c r="V285" s="152">
        <f>IF(계획인구!S285="미급수",0,IF(계획인구!S285="마을",0,IF(계획인구!S285="소규모",0,IF(계획인구!S285=급수인구!$F285,계획인구!AH285,0))))</f>
        <v>0</v>
      </c>
      <c r="W285" s="152">
        <f>IF(계획인구!T285="미급수",0,IF(계획인구!T285="마을",0,IF(계획인구!T285="소규모",0,IF(계획인구!T285=급수인구!$F285,계획인구!AI285,0))))</f>
        <v>0</v>
      </c>
      <c r="X285" s="152">
        <f>IF(계획인구!U285="미급수",0,IF(계획인구!U285="마을",0,IF(계획인구!U285="소규모",0,IF(계획인구!U285=급수인구!$F285,계획인구!AJ285,0))))</f>
        <v>0</v>
      </c>
    </row>
    <row r="286" spans="1:24" s="11" customFormat="1" ht="16.350000000000001" customHeight="1">
      <c r="A286" s="308" t="s">
        <v>239</v>
      </c>
      <c r="B286" s="52" t="s">
        <v>244</v>
      </c>
      <c r="C286" s="52" t="s">
        <v>422</v>
      </c>
      <c r="D286" s="53">
        <f>계획인구!J286</f>
        <v>43</v>
      </c>
      <c r="E286" s="53">
        <f>계획인구!K286</f>
        <v>94</v>
      </c>
      <c r="F286" s="54" t="str">
        <f>계획인구!L286</f>
        <v>지방</v>
      </c>
      <c r="G286" s="54" t="str">
        <f>계획인구!M286</f>
        <v>김천</v>
      </c>
      <c r="H286" s="54" t="str">
        <f>계획인구!N286</f>
        <v>동부</v>
      </c>
      <c r="I286" s="55">
        <f>IF(F286="마을",0,IF(F286="소규모",0,계획인구!P286))</f>
        <v>2015</v>
      </c>
      <c r="J286" s="135">
        <f t="shared" si="117"/>
        <v>94</v>
      </c>
      <c r="K286" s="135">
        <f t="shared" si="118"/>
        <v>90</v>
      </c>
      <c r="L286" s="135">
        <f t="shared" si="119"/>
        <v>90</v>
      </c>
      <c r="M286" s="135">
        <f t="shared" si="120"/>
        <v>90</v>
      </c>
      <c r="N286" s="136">
        <f t="shared" si="121"/>
        <v>89</v>
      </c>
      <c r="O286" s="152">
        <f>IF(계획인구!Q286="미급수",0,IF(계획인구!Q286="마을",0,IF(계획인구!Q286="소규모",0,IF(계획인구!Q286=급수인구!$F286,계획인구!AA286,0))))</f>
        <v>94</v>
      </c>
      <c r="P286" s="152">
        <f>IF(계획인구!R286="미급수",0,IF(계획인구!R286="마을",0,IF(계획인구!R286="소규모",0,IF(계획인구!R286=급수인구!$F286,계획인구!AB286,0))))</f>
        <v>90</v>
      </c>
      <c r="Q286" s="152">
        <f>IF(계획인구!S286="미급수",0,IF(계획인구!S286="마을",0,IF(계획인구!S286="소규모",0,IF(계획인구!S286=급수인구!$F286,계획인구!AC286,0))))</f>
        <v>90</v>
      </c>
      <c r="R286" s="152">
        <f>IF(계획인구!T286="미급수",0,IF(계획인구!T286="마을",0,IF(계획인구!T286="소규모",0,IF(계획인구!T286=급수인구!$F286,계획인구!AD286,0))))</f>
        <v>90</v>
      </c>
      <c r="S286" s="152">
        <f>IF(계획인구!U286="미급수",0,IF(계획인구!U286="마을",0,IF(계획인구!U286="소규모",0,IF(계획인구!U286=급수인구!$F286,계획인구!AE286,0))))</f>
        <v>89</v>
      </c>
      <c r="T286" s="152">
        <f>IF(계획인구!Q286="미급수",0,IF(계획인구!Q286="마을",0,IF(계획인구!Q286="소규모",0,IF(계획인구!Q286=급수인구!$F286,계획인구!AF286,0))))</f>
        <v>0</v>
      </c>
      <c r="U286" s="152">
        <f>IF(계획인구!R286="미급수",0,IF(계획인구!R286="마을",0,IF(계획인구!R286="소규모",0,IF(계획인구!R286=급수인구!$F286,계획인구!AG286,0))))</f>
        <v>0</v>
      </c>
      <c r="V286" s="152">
        <f>IF(계획인구!S286="미급수",0,IF(계획인구!S286="마을",0,IF(계획인구!S286="소규모",0,IF(계획인구!S286=급수인구!$F286,계획인구!AH286,0))))</f>
        <v>0</v>
      </c>
      <c r="W286" s="152">
        <f>IF(계획인구!T286="미급수",0,IF(계획인구!T286="마을",0,IF(계획인구!T286="소규모",0,IF(계획인구!T286=급수인구!$F286,계획인구!AI286,0))))</f>
        <v>0</v>
      </c>
      <c r="X286" s="152">
        <f>IF(계획인구!U286="미급수",0,IF(계획인구!U286="마을",0,IF(계획인구!U286="소규모",0,IF(계획인구!U286=급수인구!$F286,계획인구!AJ286,0))))</f>
        <v>0</v>
      </c>
    </row>
    <row r="287" spans="1:24" s="11" customFormat="1" ht="16.350000000000001" customHeight="1">
      <c r="A287" s="308" t="s">
        <v>239</v>
      </c>
      <c r="B287" s="52" t="s">
        <v>245</v>
      </c>
      <c r="C287" s="52" t="s">
        <v>1147</v>
      </c>
      <c r="D287" s="53">
        <f>계획인구!J287</f>
        <v>79</v>
      </c>
      <c r="E287" s="53">
        <f>계획인구!K287</f>
        <v>195</v>
      </c>
      <c r="F287" s="54" t="str">
        <f>계획인구!L287</f>
        <v>지방</v>
      </c>
      <c r="G287" s="54" t="str">
        <f>계획인구!M287</f>
        <v>김천</v>
      </c>
      <c r="H287" s="54" t="str">
        <f>계획인구!N287</f>
        <v>동부</v>
      </c>
      <c r="I287" s="55">
        <f>IF(F287="마을",0,IF(F287="소규모",0,계획인구!P287))</f>
        <v>2015</v>
      </c>
      <c r="J287" s="135">
        <f t="shared" si="117"/>
        <v>195</v>
      </c>
      <c r="K287" s="135">
        <f t="shared" si="118"/>
        <v>187</v>
      </c>
      <c r="L287" s="135">
        <f t="shared" si="119"/>
        <v>186</v>
      </c>
      <c r="M287" s="135">
        <f t="shared" si="120"/>
        <v>186</v>
      </c>
      <c r="N287" s="136">
        <f t="shared" si="121"/>
        <v>184</v>
      </c>
      <c r="O287" s="152">
        <f>IF(계획인구!Q287="미급수",0,IF(계획인구!Q287="마을",0,IF(계획인구!Q287="소규모",0,IF(계획인구!Q287=급수인구!$F287,계획인구!AA287,0))))</f>
        <v>195</v>
      </c>
      <c r="P287" s="152">
        <f>IF(계획인구!R287="미급수",0,IF(계획인구!R287="마을",0,IF(계획인구!R287="소규모",0,IF(계획인구!R287=급수인구!$F287,계획인구!AB287,0))))</f>
        <v>187</v>
      </c>
      <c r="Q287" s="152">
        <f>IF(계획인구!S287="미급수",0,IF(계획인구!S287="마을",0,IF(계획인구!S287="소규모",0,IF(계획인구!S287=급수인구!$F287,계획인구!AC287,0))))</f>
        <v>186</v>
      </c>
      <c r="R287" s="152">
        <f>IF(계획인구!T287="미급수",0,IF(계획인구!T287="마을",0,IF(계획인구!T287="소규모",0,IF(계획인구!T287=급수인구!$F287,계획인구!AD287,0))))</f>
        <v>186</v>
      </c>
      <c r="S287" s="152">
        <f>IF(계획인구!U287="미급수",0,IF(계획인구!U287="마을",0,IF(계획인구!U287="소규모",0,IF(계획인구!U287=급수인구!$F287,계획인구!AE287,0))))</f>
        <v>184</v>
      </c>
      <c r="T287" s="152">
        <f>IF(계획인구!Q287="미급수",0,IF(계획인구!Q287="마을",0,IF(계획인구!Q287="소규모",0,IF(계획인구!Q287=급수인구!$F287,계획인구!AF287,0))))</f>
        <v>0</v>
      </c>
      <c r="U287" s="152">
        <f>IF(계획인구!R287="미급수",0,IF(계획인구!R287="마을",0,IF(계획인구!R287="소규모",0,IF(계획인구!R287=급수인구!$F287,계획인구!AG287,0))))</f>
        <v>0</v>
      </c>
      <c r="V287" s="152">
        <f>IF(계획인구!S287="미급수",0,IF(계획인구!S287="마을",0,IF(계획인구!S287="소규모",0,IF(계획인구!S287=급수인구!$F287,계획인구!AH287,0))))</f>
        <v>0</v>
      </c>
      <c r="W287" s="152">
        <f>IF(계획인구!T287="미급수",0,IF(계획인구!T287="마을",0,IF(계획인구!T287="소규모",0,IF(계획인구!T287=급수인구!$F287,계획인구!AI287,0))))</f>
        <v>0</v>
      </c>
      <c r="X287" s="152">
        <f>IF(계획인구!U287="미급수",0,IF(계획인구!U287="마을",0,IF(계획인구!U287="소규모",0,IF(계획인구!U287=급수인구!$F287,계획인구!AJ287,0))))</f>
        <v>0</v>
      </c>
    </row>
    <row r="288" spans="1:24" s="11" customFormat="1" ht="16.350000000000001" customHeight="1">
      <c r="A288" s="308" t="s">
        <v>239</v>
      </c>
      <c r="B288" s="52" t="s">
        <v>246</v>
      </c>
      <c r="C288" s="52" t="s">
        <v>1148</v>
      </c>
      <c r="D288" s="53">
        <f>계획인구!J288</f>
        <v>79</v>
      </c>
      <c r="E288" s="53">
        <f>계획인구!K288</f>
        <v>193</v>
      </c>
      <c r="F288" s="54" t="str">
        <f>계획인구!L288</f>
        <v>지방</v>
      </c>
      <c r="G288" s="54" t="str">
        <f>계획인구!M288</f>
        <v>김천</v>
      </c>
      <c r="H288" s="54" t="str">
        <f>계획인구!N288</f>
        <v>동부</v>
      </c>
      <c r="I288" s="55">
        <f>IF(F288="마을",0,IF(F288="소규모",0,계획인구!P288))</f>
        <v>2015</v>
      </c>
      <c r="J288" s="135">
        <f t="shared" si="117"/>
        <v>193</v>
      </c>
      <c r="K288" s="135">
        <f t="shared" si="118"/>
        <v>185</v>
      </c>
      <c r="L288" s="135">
        <f t="shared" si="119"/>
        <v>185</v>
      </c>
      <c r="M288" s="135">
        <f t="shared" si="120"/>
        <v>184</v>
      </c>
      <c r="N288" s="136">
        <f t="shared" si="121"/>
        <v>182</v>
      </c>
      <c r="O288" s="152">
        <f>IF(계획인구!Q288="미급수",0,IF(계획인구!Q288="마을",0,IF(계획인구!Q288="소규모",0,IF(계획인구!Q288=급수인구!$F288,계획인구!AA288,0))))</f>
        <v>193</v>
      </c>
      <c r="P288" s="152">
        <f>IF(계획인구!R288="미급수",0,IF(계획인구!R288="마을",0,IF(계획인구!R288="소규모",0,IF(계획인구!R288=급수인구!$F288,계획인구!AB288,0))))</f>
        <v>185</v>
      </c>
      <c r="Q288" s="152">
        <f>IF(계획인구!S288="미급수",0,IF(계획인구!S288="마을",0,IF(계획인구!S288="소규모",0,IF(계획인구!S288=급수인구!$F288,계획인구!AC288,0))))</f>
        <v>185</v>
      </c>
      <c r="R288" s="152">
        <f>IF(계획인구!T288="미급수",0,IF(계획인구!T288="마을",0,IF(계획인구!T288="소규모",0,IF(계획인구!T288=급수인구!$F288,계획인구!AD288,0))))</f>
        <v>184</v>
      </c>
      <c r="S288" s="152">
        <f>IF(계획인구!U288="미급수",0,IF(계획인구!U288="마을",0,IF(계획인구!U288="소규모",0,IF(계획인구!U288=급수인구!$F288,계획인구!AE288,0))))</f>
        <v>182</v>
      </c>
      <c r="T288" s="152">
        <f>IF(계획인구!Q288="미급수",0,IF(계획인구!Q288="마을",0,IF(계획인구!Q288="소규모",0,IF(계획인구!Q288=급수인구!$F288,계획인구!AF288,0))))</f>
        <v>0</v>
      </c>
      <c r="U288" s="152">
        <f>IF(계획인구!R288="미급수",0,IF(계획인구!R288="마을",0,IF(계획인구!R288="소규모",0,IF(계획인구!R288=급수인구!$F288,계획인구!AG288,0))))</f>
        <v>0</v>
      </c>
      <c r="V288" s="152">
        <f>IF(계획인구!S288="미급수",0,IF(계획인구!S288="마을",0,IF(계획인구!S288="소규모",0,IF(계획인구!S288=급수인구!$F288,계획인구!AH288,0))))</f>
        <v>0</v>
      </c>
      <c r="W288" s="152">
        <f>IF(계획인구!T288="미급수",0,IF(계획인구!T288="마을",0,IF(계획인구!T288="소규모",0,IF(계획인구!T288=급수인구!$F288,계획인구!AI288,0))))</f>
        <v>0</v>
      </c>
      <c r="X288" s="152">
        <f>IF(계획인구!U288="미급수",0,IF(계획인구!U288="마을",0,IF(계획인구!U288="소규모",0,IF(계획인구!U288=급수인구!$F288,계획인구!AJ288,0))))</f>
        <v>0</v>
      </c>
    </row>
    <row r="289" spans="1:24" s="11" customFormat="1" ht="16.350000000000001" customHeight="1">
      <c r="A289" s="308" t="s">
        <v>239</v>
      </c>
      <c r="B289" s="52" t="s">
        <v>247</v>
      </c>
      <c r="C289" s="52" t="s">
        <v>248</v>
      </c>
      <c r="D289" s="53">
        <f>계획인구!J289</f>
        <v>129</v>
      </c>
      <c r="E289" s="53">
        <f>계획인구!K289</f>
        <v>301</v>
      </c>
      <c r="F289" s="54" t="str">
        <f>계획인구!L289</f>
        <v>지방</v>
      </c>
      <c r="G289" s="54" t="str">
        <f>계획인구!M289</f>
        <v>김천</v>
      </c>
      <c r="H289" s="54" t="str">
        <f>계획인구!N289</f>
        <v>동부</v>
      </c>
      <c r="I289" s="55">
        <f>IF(F289="마을",0,IF(F289="소규모",0,계획인구!P289))</f>
        <v>2015</v>
      </c>
      <c r="J289" s="135">
        <f t="shared" si="117"/>
        <v>301</v>
      </c>
      <c r="K289" s="135">
        <f t="shared" si="118"/>
        <v>289</v>
      </c>
      <c r="L289" s="135">
        <f t="shared" si="119"/>
        <v>288</v>
      </c>
      <c r="M289" s="135">
        <f t="shared" si="120"/>
        <v>287</v>
      </c>
      <c r="N289" s="136">
        <f t="shared" si="121"/>
        <v>285</v>
      </c>
      <c r="O289" s="152">
        <f>IF(계획인구!Q289="미급수",0,IF(계획인구!Q289="마을",0,IF(계획인구!Q289="소규모",0,IF(계획인구!Q289=급수인구!$F289,계획인구!AA289,0))))</f>
        <v>301</v>
      </c>
      <c r="P289" s="152">
        <f>IF(계획인구!R289="미급수",0,IF(계획인구!R289="마을",0,IF(계획인구!R289="소규모",0,IF(계획인구!R289=급수인구!$F289,계획인구!AB289,0))))</f>
        <v>289</v>
      </c>
      <c r="Q289" s="152">
        <f>IF(계획인구!S289="미급수",0,IF(계획인구!S289="마을",0,IF(계획인구!S289="소규모",0,IF(계획인구!S289=급수인구!$F289,계획인구!AC289,0))))</f>
        <v>288</v>
      </c>
      <c r="R289" s="152">
        <f>IF(계획인구!T289="미급수",0,IF(계획인구!T289="마을",0,IF(계획인구!T289="소규모",0,IF(계획인구!T289=급수인구!$F289,계획인구!AD289,0))))</f>
        <v>287</v>
      </c>
      <c r="S289" s="152">
        <f>IF(계획인구!U289="미급수",0,IF(계획인구!U289="마을",0,IF(계획인구!U289="소규모",0,IF(계획인구!U289=급수인구!$F289,계획인구!AE289,0))))</f>
        <v>285</v>
      </c>
      <c r="T289" s="152">
        <f>IF(계획인구!Q289="미급수",0,IF(계획인구!Q289="마을",0,IF(계획인구!Q289="소규모",0,IF(계획인구!Q289=급수인구!$F289,계획인구!AF289,0))))</f>
        <v>0</v>
      </c>
      <c r="U289" s="152">
        <f>IF(계획인구!R289="미급수",0,IF(계획인구!R289="마을",0,IF(계획인구!R289="소규모",0,IF(계획인구!R289=급수인구!$F289,계획인구!AG289,0))))</f>
        <v>0</v>
      </c>
      <c r="V289" s="152">
        <f>IF(계획인구!S289="미급수",0,IF(계획인구!S289="마을",0,IF(계획인구!S289="소규모",0,IF(계획인구!S289=급수인구!$F289,계획인구!AH289,0))))</f>
        <v>0</v>
      </c>
      <c r="W289" s="152">
        <f>IF(계획인구!T289="미급수",0,IF(계획인구!T289="마을",0,IF(계획인구!T289="소규모",0,IF(계획인구!T289=급수인구!$F289,계획인구!AI289,0))))</f>
        <v>0</v>
      </c>
      <c r="X289" s="152">
        <f>IF(계획인구!U289="미급수",0,IF(계획인구!U289="마을",0,IF(계획인구!U289="소규모",0,IF(계획인구!U289=급수인구!$F289,계획인구!AJ289,0))))</f>
        <v>0</v>
      </c>
    </row>
    <row r="290" spans="1:24" s="11" customFormat="1" ht="16.350000000000001" customHeight="1">
      <c r="A290" s="308" t="s">
        <v>239</v>
      </c>
      <c r="B290" s="52" t="s">
        <v>249</v>
      </c>
      <c r="C290" s="52" t="s">
        <v>1149</v>
      </c>
      <c r="D290" s="53">
        <f>계획인구!J290</f>
        <v>91</v>
      </c>
      <c r="E290" s="53">
        <f>계획인구!K290</f>
        <v>212</v>
      </c>
      <c r="F290" s="54" t="str">
        <f>계획인구!L290</f>
        <v>지방</v>
      </c>
      <c r="G290" s="54" t="str">
        <f>계획인구!M290</f>
        <v>김천</v>
      </c>
      <c r="H290" s="54" t="str">
        <f>계획인구!N290</f>
        <v>동부</v>
      </c>
      <c r="I290" s="55">
        <f>IF(F290="마을",0,IF(F290="소규모",0,계획인구!P290))</f>
        <v>2015</v>
      </c>
      <c r="J290" s="135">
        <f t="shared" si="117"/>
        <v>212</v>
      </c>
      <c r="K290" s="135">
        <f t="shared" si="118"/>
        <v>204</v>
      </c>
      <c r="L290" s="135">
        <f t="shared" si="119"/>
        <v>203</v>
      </c>
      <c r="M290" s="135">
        <f t="shared" si="120"/>
        <v>202</v>
      </c>
      <c r="N290" s="136">
        <f t="shared" si="121"/>
        <v>200</v>
      </c>
      <c r="O290" s="152">
        <f>IF(계획인구!Q290="미급수",0,IF(계획인구!Q290="마을",0,IF(계획인구!Q290="소규모",0,IF(계획인구!Q290=급수인구!$F290,계획인구!AA290,0))))</f>
        <v>212</v>
      </c>
      <c r="P290" s="152">
        <f>IF(계획인구!R290="미급수",0,IF(계획인구!R290="마을",0,IF(계획인구!R290="소규모",0,IF(계획인구!R290=급수인구!$F290,계획인구!AB290,0))))</f>
        <v>204</v>
      </c>
      <c r="Q290" s="152">
        <f>IF(계획인구!S290="미급수",0,IF(계획인구!S290="마을",0,IF(계획인구!S290="소규모",0,IF(계획인구!S290=급수인구!$F290,계획인구!AC290,0))))</f>
        <v>203</v>
      </c>
      <c r="R290" s="152">
        <f>IF(계획인구!T290="미급수",0,IF(계획인구!T290="마을",0,IF(계획인구!T290="소규모",0,IF(계획인구!T290=급수인구!$F290,계획인구!AD290,0))))</f>
        <v>202</v>
      </c>
      <c r="S290" s="152">
        <f>IF(계획인구!U290="미급수",0,IF(계획인구!U290="마을",0,IF(계획인구!U290="소규모",0,IF(계획인구!U290=급수인구!$F290,계획인구!AE290,0))))</f>
        <v>200</v>
      </c>
      <c r="T290" s="152">
        <f>IF(계획인구!Q290="미급수",0,IF(계획인구!Q290="마을",0,IF(계획인구!Q290="소규모",0,IF(계획인구!Q290=급수인구!$F290,계획인구!AF290,0))))</f>
        <v>0</v>
      </c>
      <c r="U290" s="152">
        <f>IF(계획인구!R290="미급수",0,IF(계획인구!R290="마을",0,IF(계획인구!R290="소규모",0,IF(계획인구!R290=급수인구!$F290,계획인구!AG290,0))))</f>
        <v>0</v>
      </c>
      <c r="V290" s="152">
        <f>IF(계획인구!S290="미급수",0,IF(계획인구!S290="마을",0,IF(계획인구!S290="소규모",0,IF(계획인구!S290=급수인구!$F290,계획인구!AH290,0))))</f>
        <v>0</v>
      </c>
      <c r="W290" s="152">
        <f>IF(계획인구!T290="미급수",0,IF(계획인구!T290="마을",0,IF(계획인구!T290="소규모",0,IF(계획인구!T290=급수인구!$F290,계획인구!AI290,0))))</f>
        <v>0</v>
      </c>
      <c r="X290" s="152">
        <f>IF(계획인구!U290="미급수",0,IF(계획인구!U290="마을",0,IF(계획인구!U290="소규모",0,IF(계획인구!U290=급수인구!$F290,계획인구!AJ290,0))))</f>
        <v>0</v>
      </c>
    </row>
    <row r="291" spans="1:24" s="11" customFormat="1" ht="16.350000000000001" customHeight="1">
      <c r="A291" s="308" t="s">
        <v>239</v>
      </c>
      <c r="B291" s="52" t="s">
        <v>250</v>
      </c>
      <c r="C291" s="52" t="s">
        <v>251</v>
      </c>
      <c r="D291" s="53">
        <f>계획인구!J291</f>
        <v>52</v>
      </c>
      <c r="E291" s="53">
        <f>계획인구!K291</f>
        <v>120</v>
      </c>
      <c r="F291" s="54" t="str">
        <f>계획인구!L291</f>
        <v>지방</v>
      </c>
      <c r="G291" s="54" t="str">
        <f>계획인구!M291</f>
        <v>김천</v>
      </c>
      <c r="H291" s="54" t="str">
        <f>계획인구!N291</f>
        <v>동부</v>
      </c>
      <c r="I291" s="55">
        <f>IF(F291="마을",0,IF(F291="소규모",0,계획인구!P291))</f>
        <v>2015</v>
      </c>
      <c r="J291" s="135">
        <f t="shared" si="117"/>
        <v>120</v>
      </c>
      <c r="K291" s="135">
        <f t="shared" si="118"/>
        <v>115</v>
      </c>
      <c r="L291" s="135">
        <f t="shared" si="119"/>
        <v>115</v>
      </c>
      <c r="M291" s="135">
        <f t="shared" si="120"/>
        <v>114</v>
      </c>
      <c r="N291" s="136">
        <f t="shared" si="121"/>
        <v>113</v>
      </c>
      <c r="O291" s="152">
        <f>IF(계획인구!Q291="미급수",0,IF(계획인구!Q291="마을",0,IF(계획인구!Q291="소규모",0,IF(계획인구!Q291=급수인구!$F291,계획인구!AA291,0))))</f>
        <v>120</v>
      </c>
      <c r="P291" s="152">
        <f>IF(계획인구!R291="미급수",0,IF(계획인구!R291="마을",0,IF(계획인구!R291="소규모",0,IF(계획인구!R291=급수인구!$F291,계획인구!AB291,0))))</f>
        <v>115</v>
      </c>
      <c r="Q291" s="152">
        <f>IF(계획인구!S291="미급수",0,IF(계획인구!S291="마을",0,IF(계획인구!S291="소규모",0,IF(계획인구!S291=급수인구!$F291,계획인구!AC291,0))))</f>
        <v>115</v>
      </c>
      <c r="R291" s="152">
        <f>IF(계획인구!T291="미급수",0,IF(계획인구!T291="마을",0,IF(계획인구!T291="소규모",0,IF(계획인구!T291=급수인구!$F291,계획인구!AD291,0))))</f>
        <v>114</v>
      </c>
      <c r="S291" s="152">
        <f>IF(계획인구!U291="미급수",0,IF(계획인구!U291="마을",0,IF(계획인구!U291="소규모",0,IF(계획인구!U291=급수인구!$F291,계획인구!AE291,0))))</f>
        <v>113</v>
      </c>
      <c r="T291" s="152">
        <f>IF(계획인구!Q291="미급수",0,IF(계획인구!Q291="마을",0,IF(계획인구!Q291="소규모",0,IF(계획인구!Q291=급수인구!$F291,계획인구!AF291,0))))</f>
        <v>0</v>
      </c>
      <c r="U291" s="152">
        <f>IF(계획인구!R291="미급수",0,IF(계획인구!R291="마을",0,IF(계획인구!R291="소규모",0,IF(계획인구!R291=급수인구!$F291,계획인구!AG291,0))))</f>
        <v>0</v>
      </c>
      <c r="V291" s="152">
        <f>IF(계획인구!S291="미급수",0,IF(계획인구!S291="마을",0,IF(계획인구!S291="소규모",0,IF(계획인구!S291=급수인구!$F291,계획인구!AH291,0))))</f>
        <v>0</v>
      </c>
      <c r="W291" s="152">
        <f>IF(계획인구!T291="미급수",0,IF(계획인구!T291="마을",0,IF(계획인구!T291="소규모",0,IF(계획인구!T291=급수인구!$F291,계획인구!AI291,0))))</f>
        <v>0</v>
      </c>
      <c r="X291" s="152">
        <f>IF(계획인구!U291="미급수",0,IF(계획인구!U291="마을",0,IF(계획인구!U291="소규모",0,IF(계획인구!U291=급수인구!$F291,계획인구!AJ291,0))))</f>
        <v>0</v>
      </c>
    </row>
    <row r="292" spans="1:24" s="11" customFormat="1" ht="16.350000000000001" customHeight="1">
      <c r="A292" s="308" t="s">
        <v>239</v>
      </c>
      <c r="B292" s="52" t="s">
        <v>252</v>
      </c>
      <c r="C292" s="52" t="s">
        <v>598</v>
      </c>
      <c r="D292" s="53">
        <f>계획인구!J292</f>
        <v>43</v>
      </c>
      <c r="E292" s="53">
        <f>계획인구!K292</f>
        <v>111</v>
      </c>
      <c r="F292" s="54" t="str">
        <f>계획인구!L292</f>
        <v>지방</v>
      </c>
      <c r="G292" s="54" t="str">
        <f>계획인구!M292</f>
        <v>김천</v>
      </c>
      <c r="H292" s="54" t="str">
        <f>계획인구!N292</f>
        <v>동부</v>
      </c>
      <c r="I292" s="55">
        <f>IF(F292="마을",0,IF(F292="소규모",0,계획인구!P292))</f>
        <v>2015</v>
      </c>
      <c r="J292" s="135">
        <f t="shared" si="117"/>
        <v>111</v>
      </c>
      <c r="K292" s="135">
        <f t="shared" si="118"/>
        <v>107</v>
      </c>
      <c r="L292" s="135">
        <f t="shared" si="119"/>
        <v>106</v>
      </c>
      <c r="M292" s="135">
        <f t="shared" si="120"/>
        <v>106</v>
      </c>
      <c r="N292" s="136">
        <f t="shared" si="121"/>
        <v>105</v>
      </c>
      <c r="O292" s="152">
        <f>IF(계획인구!Q292="미급수",0,IF(계획인구!Q292="마을",0,IF(계획인구!Q292="소규모",0,IF(계획인구!Q292=급수인구!$F292,계획인구!AA292,0))))</f>
        <v>111</v>
      </c>
      <c r="P292" s="152">
        <f>IF(계획인구!R292="미급수",0,IF(계획인구!R292="마을",0,IF(계획인구!R292="소규모",0,IF(계획인구!R292=급수인구!$F292,계획인구!AB292,0))))</f>
        <v>107</v>
      </c>
      <c r="Q292" s="152">
        <f>IF(계획인구!S292="미급수",0,IF(계획인구!S292="마을",0,IF(계획인구!S292="소규모",0,IF(계획인구!S292=급수인구!$F292,계획인구!AC292,0))))</f>
        <v>106</v>
      </c>
      <c r="R292" s="152">
        <f>IF(계획인구!T292="미급수",0,IF(계획인구!T292="마을",0,IF(계획인구!T292="소규모",0,IF(계획인구!T292=급수인구!$F292,계획인구!AD292,0))))</f>
        <v>106</v>
      </c>
      <c r="S292" s="152">
        <f>IF(계획인구!U292="미급수",0,IF(계획인구!U292="마을",0,IF(계획인구!U292="소규모",0,IF(계획인구!U292=급수인구!$F292,계획인구!AE292,0))))</f>
        <v>105</v>
      </c>
      <c r="T292" s="152">
        <f>IF(계획인구!Q292="미급수",0,IF(계획인구!Q292="마을",0,IF(계획인구!Q292="소규모",0,IF(계획인구!Q292=급수인구!$F292,계획인구!AF292,0))))</f>
        <v>0</v>
      </c>
      <c r="U292" s="152">
        <f>IF(계획인구!R292="미급수",0,IF(계획인구!R292="마을",0,IF(계획인구!R292="소규모",0,IF(계획인구!R292=급수인구!$F292,계획인구!AG292,0))))</f>
        <v>0</v>
      </c>
      <c r="V292" s="152">
        <f>IF(계획인구!S292="미급수",0,IF(계획인구!S292="마을",0,IF(계획인구!S292="소규모",0,IF(계획인구!S292=급수인구!$F292,계획인구!AH292,0))))</f>
        <v>0</v>
      </c>
      <c r="W292" s="152">
        <f>IF(계획인구!T292="미급수",0,IF(계획인구!T292="마을",0,IF(계획인구!T292="소규모",0,IF(계획인구!T292=급수인구!$F292,계획인구!AI292,0))))</f>
        <v>0</v>
      </c>
      <c r="X292" s="152">
        <f>IF(계획인구!U292="미급수",0,IF(계획인구!U292="마을",0,IF(계획인구!U292="소규모",0,IF(계획인구!U292=급수인구!$F292,계획인구!AJ292,0))))</f>
        <v>0</v>
      </c>
    </row>
    <row r="293" spans="1:24" s="11" customFormat="1" ht="16.350000000000001" customHeight="1">
      <c r="A293" s="308" t="s">
        <v>239</v>
      </c>
      <c r="B293" s="52" t="s">
        <v>253</v>
      </c>
      <c r="C293" s="52" t="s">
        <v>423</v>
      </c>
      <c r="D293" s="53">
        <f>계획인구!J293</f>
        <v>61</v>
      </c>
      <c r="E293" s="53">
        <f>계획인구!K293</f>
        <v>138</v>
      </c>
      <c r="F293" s="54" t="str">
        <f>계획인구!L293</f>
        <v>지방</v>
      </c>
      <c r="G293" s="54" t="str">
        <f>계획인구!M293</f>
        <v>김천</v>
      </c>
      <c r="H293" s="54" t="str">
        <f>계획인구!N293</f>
        <v>동부</v>
      </c>
      <c r="I293" s="55">
        <f>IF(F293="마을",0,IF(F293="소규모",0,계획인구!P293))</f>
        <v>2015</v>
      </c>
      <c r="J293" s="135">
        <f t="shared" si="117"/>
        <v>138</v>
      </c>
      <c r="K293" s="135">
        <f t="shared" si="118"/>
        <v>133</v>
      </c>
      <c r="L293" s="135">
        <f t="shared" si="119"/>
        <v>132</v>
      </c>
      <c r="M293" s="135">
        <f t="shared" si="120"/>
        <v>132</v>
      </c>
      <c r="N293" s="136">
        <f t="shared" si="121"/>
        <v>130</v>
      </c>
      <c r="O293" s="152">
        <f>IF(계획인구!Q293="미급수",0,IF(계획인구!Q293="마을",0,IF(계획인구!Q293="소규모",0,IF(계획인구!Q293=급수인구!$F293,계획인구!AA293,0))))</f>
        <v>138</v>
      </c>
      <c r="P293" s="152">
        <f>IF(계획인구!R293="미급수",0,IF(계획인구!R293="마을",0,IF(계획인구!R293="소규모",0,IF(계획인구!R293=급수인구!$F293,계획인구!AB293,0))))</f>
        <v>133</v>
      </c>
      <c r="Q293" s="152">
        <f>IF(계획인구!S293="미급수",0,IF(계획인구!S293="마을",0,IF(계획인구!S293="소규모",0,IF(계획인구!S293=급수인구!$F293,계획인구!AC293,0))))</f>
        <v>132</v>
      </c>
      <c r="R293" s="152">
        <f>IF(계획인구!T293="미급수",0,IF(계획인구!T293="마을",0,IF(계획인구!T293="소규모",0,IF(계획인구!T293=급수인구!$F293,계획인구!AD293,0))))</f>
        <v>132</v>
      </c>
      <c r="S293" s="152">
        <f>IF(계획인구!U293="미급수",0,IF(계획인구!U293="마을",0,IF(계획인구!U293="소규모",0,IF(계획인구!U293=급수인구!$F293,계획인구!AE293,0))))</f>
        <v>130</v>
      </c>
      <c r="T293" s="152">
        <f>IF(계획인구!Q293="미급수",0,IF(계획인구!Q293="마을",0,IF(계획인구!Q293="소규모",0,IF(계획인구!Q293=급수인구!$F293,계획인구!AF293,0))))</f>
        <v>0</v>
      </c>
      <c r="U293" s="152">
        <f>IF(계획인구!R293="미급수",0,IF(계획인구!R293="마을",0,IF(계획인구!R293="소규모",0,IF(계획인구!R293=급수인구!$F293,계획인구!AG293,0))))</f>
        <v>0</v>
      </c>
      <c r="V293" s="152">
        <f>IF(계획인구!S293="미급수",0,IF(계획인구!S293="마을",0,IF(계획인구!S293="소규모",0,IF(계획인구!S293=급수인구!$F293,계획인구!AH293,0))))</f>
        <v>0</v>
      </c>
      <c r="W293" s="152">
        <f>IF(계획인구!T293="미급수",0,IF(계획인구!T293="마을",0,IF(계획인구!T293="소규모",0,IF(계획인구!T293=급수인구!$F293,계획인구!AI293,0))))</f>
        <v>0</v>
      </c>
      <c r="X293" s="152">
        <f>IF(계획인구!U293="미급수",0,IF(계획인구!U293="마을",0,IF(계획인구!U293="소규모",0,IF(계획인구!U293=급수인구!$F293,계획인구!AJ293,0))))</f>
        <v>0</v>
      </c>
    </row>
    <row r="294" spans="1:24" s="11" customFormat="1" ht="16.350000000000001" customHeight="1">
      <c r="A294" s="308" t="s">
        <v>239</v>
      </c>
      <c r="B294" s="52" t="s">
        <v>254</v>
      </c>
      <c r="C294" s="52" t="s">
        <v>1150</v>
      </c>
      <c r="D294" s="53">
        <f>계획인구!J294</f>
        <v>55</v>
      </c>
      <c r="E294" s="53">
        <f>계획인구!K294</f>
        <v>146</v>
      </c>
      <c r="F294" s="54" t="str">
        <f>계획인구!L294</f>
        <v>지방</v>
      </c>
      <c r="G294" s="54" t="str">
        <f>계획인구!M294</f>
        <v>김천</v>
      </c>
      <c r="H294" s="54" t="str">
        <f>계획인구!N294</f>
        <v>동부</v>
      </c>
      <c r="I294" s="55">
        <f>IF(F294="마을",0,IF(F294="소규모",0,계획인구!P294))</f>
        <v>2015</v>
      </c>
      <c r="J294" s="135">
        <f t="shared" si="117"/>
        <v>146</v>
      </c>
      <c r="K294" s="135">
        <f t="shared" si="118"/>
        <v>140</v>
      </c>
      <c r="L294" s="135">
        <f t="shared" si="119"/>
        <v>140</v>
      </c>
      <c r="M294" s="135">
        <f t="shared" si="120"/>
        <v>139</v>
      </c>
      <c r="N294" s="136">
        <f t="shared" si="121"/>
        <v>138</v>
      </c>
      <c r="O294" s="152">
        <f>IF(계획인구!Q294="미급수",0,IF(계획인구!Q294="마을",0,IF(계획인구!Q294="소규모",0,IF(계획인구!Q294=급수인구!$F294,계획인구!AA294,0))))</f>
        <v>146</v>
      </c>
      <c r="P294" s="152">
        <f>IF(계획인구!R294="미급수",0,IF(계획인구!R294="마을",0,IF(계획인구!R294="소규모",0,IF(계획인구!R294=급수인구!$F294,계획인구!AB294,0))))</f>
        <v>140</v>
      </c>
      <c r="Q294" s="152">
        <f>IF(계획인구!S294="미급수",0,IF(계획인구!S294="마을",0,IF(계획인구!S294="소규모",0,IF(계획인구!S294=급수인구!$F294,계획인구!AC294,0))))</f>
        <v>140</v>
      </c>
      <c r="R294" s="152">
        <f>IF(계획인구!T294="미급수",0,IF(계획인구!T294="마을",0,IF(계획인구!T294="소규모",0,IF(계획인구!T294=급수인구!$F294,계획인구!AD294,0))))</f>
        <v>139</v>
      </c>
      <c r="S294" s="152">
        <f>IF(계획인구!U294="미급수",0,IF(계획인구!U294="마을",0,IF(계획인구!U294="소규모",0,IF(계획인구!U294=급수인구!$F294,계획인구!AE294,0))))</f>
        <v>138</v>
      </c>
      <c r="T294" s="152">
        <f>IF(계획인구!Q294="미급수",0,IF(계획인구!Q294="마을",0,IF(계획인구!Q294="소규모",0,IF(계획인구!Q294=급수인구!$F294,계획인구!AF294,0))))</f>
        <v>0</v>
      </c>
      <c r="U294" s="152">
        <f>IF(계획인구!R294="미급수",0,IF(계획인구!R294="마을",0,IF(계획인구!R294="소규모",0,IF(계획인구!R294=급수인구!$F294,계획인구!AG294,0))))</f>
        <v>0</v>
      </c>
      <c r="V294" s="152">
        <f>IF(계획인구!S294="미급수",0,IF(계획인구!S294="마을",0,IF(계획인구!S294="소규모",0,IF(계획인구!S294=급수인구!$F294,계획인구!AH294,0))))</f>
        <v>0</v>
      </c>
      <c r="W294" s="152">
        <f>IF(계획인구!T294="미급수",0,IF(계획인구!T294="마을",0,IF(계획인구!T294="소규모",0,IF(계획인구!T294=급수인구!$F294,계획인구!AI294,0))))</f>
        <v>0</v>
      </c>
      <c r="X294" s="152">
        <f>IF(계획인구!U294="미급수",0,IF(계획인구!U294="마을",0,IF(계획인구!U294="소규모",0,IF(계획인구!U294=급수인구!$F294,계획인구!AJ294,0))))</f>
        <v>0</v>
      </c>
    </row>
    <row r="295" spans="1:24" s="11" customFormat="1" ht="16.350000000000001" customHeight="1">
      <c r="A295" s="309" t="s">
        <v>239</v>
      </c>
      <c r="B295" s="233" t="s">
        <v>255</v>
      </c>
      <c r="C295" s="233" t="s">
        <v>256</v>
      </c>
      <c r="D295" s="234">
        <f>계획인구!J295</f>
        <v>40</v>
      </c>
      <c r="E295" s="234">
        <f>계획인구!K295</f>
        <v>92</v>
      </c>
      <c r="F295" s="235" t="str">
        <f>계획인구!L295</f>
        <v>지방</v>
      </c>
      <c r="G295" s="235" t="str">
        <f>계획인구!M295</f>
        <v>김천</v>
      </c>
      <c r="H295" s="235" t="str">
        <f>계획인구!N295</f>
        <v>동부</v>
      </c>
      <c r="I295" s="237">
        <f>IF(F295="마을",0,IF(F295="소규모",0,계획인구!P295))</f>
        <v>2015</v>
      </c>
      <c r="J295" s="239">
        <f t="shared" si="117"/>
        <v>92</v>
      </c>
      <c r="K295" s="239">
        <f t="shared" si="118"/>
        <v>88</v>
      </c>
      <c r="L295" s="239">
        <f t="shared" si="119"/>
        <v>87</v>
      </c>
      <c r="M295" s="239">
        <f t="shared" si="120"/>
        <v>87</v>
      </c>
      <c r="N295" s="240">
        <f t="shared" si="121"/>
        <v>89</v>
      </c>
      <c r="O295" s="152">
        <f>IF(계획인구!Q295="미급수",0,IF(계획인구!Q295="마을",0,IF(계획인구!Q295="소규모",0,IF(계획인구!Q295=급수인구!$F295,계획인구!AA295,0))))</f>
        <v>92</v>
      </c>
      <c r="P295" s="152">
        <f>IF(계획인구!R295="미급수",0,IF(계획인구!R295="마을",0,IF(계획인구!R295="소규모",0,IF(계획인구!R295=급수인구!$F295,계획인구!AB295,0))))</f>
        <v>88</v>
      </c>
      <c r="Q295" s="152">
        <f>IF(계획인구!S295="미급수",0,IF(계획인구!S295="마을",0,IF(계획인구!S295="소규모",0,IF(계획인구!S295=급수인구!$F295,계획인구!AC295,0))))</f>
        <v>87</v>
      </c>
      <c r="R295" s="152">
        <f>IF(계획인구!T295="미급수",0,IF(계획인구!T295="마을",0,IF(계획인구!T295="소규모",0,IF(계획인구!T295=급수인구!$F295,계획인구!AD295,0))))</f>
        <v>87</v>
      </c>
      <c r="S295" s="152">
        <f>IF(계획인구!U295="미급수",0,IF(계획인구!U295="마을",0,IF(계획인구!U295="소규모",0,IF(계획인구!U295=급수인구!$F295,계획인구!AE295,0))))</f>
        <v>89</v>
      </c>
      <c r="T295" s="152">
        <f>IF(계획인구!Q295="미급수",0,IF(계획인구!Q295="마을",0,IF(계획인구!Q295="소규모",0,IF(계획인구!Q295=급수인구!$F295,계획인구!AF295,0))))</f>
        <v>0</v>
      </c>
      <c r="U295" s="152">
        <f>IF(계획인구!R295="미급수",0,IF(계획인구!R295="마을",0,IF(계획인구!R295="소규모",0,IF(계획인구!R295=급수인구!$F295,계획인구!AG295,0))))</f>
        <v>0</v>
      </c>
      <c r="V295" s="152">
        <f>IF(계획인구!S295="미급수",0,IF(계획인구!S295="마을",0,IF(계획인구!S295="소규모",0,IF(계획인구!S295=급수인구!$F295,계획인구!AH295,0))))</f>
        <v>0</v>
      </c>
      <c r="W295" s="152">
        <f>IF(계획인구!T295="미급수",0,IF(계획인구!T295="마을",0,IF(계획인구!T295="소규모",0,IF(계획인구!T295=급수인구!$F295,계획인구!AI295,0))))</f>
        <v>0</v>
      </c>
      <c r="X295" s="152">
        <f>IF(계획인구!U295="미급수",0,IF(계획인구!U295="마을",0,IF(계획인구!U295="소규모",0,IF(계획인구!U295=급수인구!$F295,계획인구!AJ295,0))))</f>
        <v>0</v>
      </c>
    </row>
    <row r="296" spans="1:24" s="13" customFormat="1" ht="16.350000000000001" customHeight="1">
      <c r="A296" s="305" t="s">
        <v>257</v>
      </c>
      <c r="B296" s="243" t="s">
        <v>3</v>
      </c>
      <c r="C296" s="244"/>
      <c r="D296" s="218">
        <f>계획인구!J296</f>
        <v>1174</v>
      </c>
      <c r="E296" s="218">
        <f>계획인구!K296</f>
        <v>2657</v>
      </c>
      <c r="F296" s="218">
        <f>계획인구!L296</f>
        <v>0</v>
      </c>
      <c r="G296" s="218">
        <f>계획인구!M296</f>
        <v>0</v>
      </c>
      <c r="H296" s="218">
        <f>계획인구!N296</f>
        <v>0</v>
      </c>
      <c r="I296" s="218">
        <f>계획인구!P296</f>
        <v>0</v>
      </c>
      <c r="J296" s="218">
        <f>O296+T296</f>
        <v>1501</v>
      </c>
      <c r="K296" s="218">
        <f>P296+U296</f>
        <v>1442</v>
      </c>
      <c r="L296" s="218">
        <f>Q296+V296</f>
        <v>1436</v>
      </c>
      <c r="M296" s="218">
        <f>R296+W296</f>
        <v>1957</v>
      </c>
      <c r="N296" s="251">
        <f>S296+X296</f>
        <v>1938</v>
      </c>
      <c r="O296" s="152">
        <f>SUM(O297:O323)</f>
        <v>1501</v>
      </c>
      <c r="P296" s="135">
        <f t="shared" ref="P296:X296" si="122">SUM(P297:P323)</f>
        <v>1442</v>
      </c>
      <c r="Q296" s="135">
        <f t="shared" si="122"/>
        <v>1436</v>
      </c>
      <c r="R296" s="135">
        <f t="shared" si="122"/>
        <v>1957</v>
      </c>
      <c r="S296" s="135">
        <f t="shared" si="122"/>
        <v>1938</v>
      </c>
      <c r="T296" s="135">
        <f t="shared" si="122"/>
        <v>0</v>
      </c>
      <c r="U296" s="135">
        <f t="shared" si="122"/>
        <v>0</v>
      </c>
      <c r="V296" s="135">
        <f t="shared" si="122"/>
        <v>0</v>
      </c>
      <c r="W296" s="135">
        <f t="shared" si="122"/>
        <v>0</v>
      </c>
      <c r="X296" s="135">
        <f t="shared" si="122"/>
        <v>0</v>
      </c>
    </row>
    <row r="297" spans="1:24" s="11" customFormat="1" ht="16.350000000000001" customHeight="1">
      <c r="A297" s="308" t="s">
        <v>257</v>
      </c>
      <c r="B297" s="57" t="s">
        <v>424</v>
      </c>
      <c r="C297" s="57" t="s">
        <v>425</v>
      </c>
      <c r="D297" s="53">
        <f>계획인구!J297</f>
        <v>30</v>
      </c>
      <c r="E297" s="53">
        <f>계획인구!K297</f>
        <v>82</v>
      </c>
      <c r="F297" s="54" t="str">
        <f>계획인구!L297</f>
        <v>지방</v>
      </c>
      <c r="G297" s="54" t="str">
        <f>계획인구!M297</f>
        <v>김천</v>
      </c>
      <c r="H297" s="54" t="str">
        <f>계획인구!N297</f>
        <v>동부</v>
      </c>
      <c r="I297" s="55">
        <f>IF(F297="마을",0,IF(F297="소규모",0,계획인구!P297))</f>
        <v>2015</v>
      </c>
      <c r="J297" s="135">
        <f t="shared" ref="J297:J323" si="123">O297+T297</f>
        <v>82</v>
      </c>
      <c r="K297" s="135">
        <f t="shared" ref="K297:K323" si="124">P297+U297</f>
        <v>79</v>
      </c>
      <c r="L297" s="135">
        <f t="shared" ref="L297:L323" si="125">Q297+V297</f>
        <v>78</v>
      </c>
      <c r="M297" s="135">
        <f t="shared" ref="M297:M323" si="126">R297+W297</f>
        <v>78</v>
      </c>
      <c r="N297" s="136">
        <f t="shared" ref="N297:N323" si="127">S297+X297</f>
        <v>78</v>
      </c>
      <c r="O297" s="152">
        <f>IF(계획인구!Q297="미급수",0,IF(계획인구!Q297="마을",0,IF(계획인구!Q297="소규모",0,IF(계획인구!Q297=급수인구!$F297,계획인구!AA297,0))))</f>
        <v>82</v>
      </c>
      <c r="P297" s="152">
        <f>IF(계획인구!R297="미급수",0,IF(계획인구!R297="마을",0,IF(계획인구!R297="소규모",0,IF(계획인구!R297=급수인구!$F297,계획인구!AB297,0))))</f>
        <v>79</v>
      </c>
      <c r="Q297" s="152">
        <f>IF(계획인구!S297="미급수",0,IF(계획인구!S297="마을",0,IF(계획인구!S297="소규모",0,IF(계획인구!S297=급수인구!$F297,계획인구!AC297,0))))</f>
        <v>78</v>
      </c>
      <c r="R297" s="152">
        <f>IF(계획인구!T297="미급수",0,IF(계획인구!T297="마을",0,IF(계획인구!T297="소규모",0,IF(계획인구!T297=급수인구!$F297,계획인구!AD297,0))))</f>
        <v>78</v>
      </c>
      <c r="S297" s="152">
        <f>IF(계획인구!U297="미급수",0,IF(계획인구!U297="마을",0,IF(계획인구!U297="소규모",0,IF(계획인구!U297=급수인구!$F297,계획인구!AE297,0))))</f>
        <v>78</v>
      </c>
      <c r="T297" s="152">
        <f>IF(계획인구!Q297="미급수",0,IF(계획인구!Q297="마을",0,IF(계획인구!Q297="소규모",0,IF(계획인구!Q297=급수인구!$F297,계획인구!AF297,0))))</f>
        <v>0</v>
      </c>
      <c r="U297" s="152">
        <f>IF(계획인구!R297="미급수",0,IF(계획인구!R297="마을",0,IF(계획인구!R297="소규모",0,IF(계획인구!R297=급수인구!$F297,계획인구!AG297,0))))</f>
        <v>0</v>
      </c>
      <c r="V297" s="152">
        <f>IF(계획인구!S297="미급수",0,IF(계획인구!S297="마을",0,IF(계획인구!S297="소규모",0,IF(계획인구!S297=급수인구!$F297,계획인구!AH297,0))))</f>
        <v>0</v>
      </c>
      <c r="W297" s="152">
        <f>IF(계획인구!T297="미급수",0,IF(계획인구!T297="마을",0,IF(계획인구!T297="소규모",0,IF(계획인구!T297=급수인구!$F297,계획인구!AI297,0))))</f>
        <v>0</v>
      </c>
      <c r="X297" s="152">
        <f>IF(계획인구!U297="미급수",0,IF(계획인구!U297="마을",0,IF(계획인구!U297="소규모",0,IF(계획인구!U297=급수인구!$F297,계획인구!AJ297,0))))</f>
        <v>0</v>
      </c>
    </row>
    <row r="298" spans="1:24" s="11" customFormat="1" ht="16.350000000000001" customHeight="1">
      <c r="A298" s="308" t="s">
        <v>257</v>
      </c>
      <c r="B298" s="57" t="s">
        <v>426</v>
      </c>
      <c r="C298" s="57" t="s">
        <v>427</v>
      </c>
      <c r="D298" s="53">
        <f>계획인구!J298</f>
        <v>60</v>
      </c>
      <c r="E298" s="53">
        <f>계획인구!K298</f>
        <v>136</v>
      </c>
      <c r="F298" s="54" t="str">
        <f>계획인구!L298</f>
        <v>지방</v>
      </c>
      <c r="G298" s="54" t="str">
        <f>계획인구!M298</f>
        <v>김천</v>
      </c>
      <c r="H298" s="54" t="str">
        <f>계획인구!N298</f>
        <v>동부</v>
      </c>
      <c r="I298" s="55">
        <f>IF(F298="마을",0,IF(F298="소규모",0,계획인구!P298))</f>
        <v>2015</v>
      </c>
      <c r="J298" s="135">
        <f t="shared" si="123"/>
        <v>136</v>
      </c>
      <c r="K298" s="135">
        <f t="shared" si="124"/>
        <v>131</v>
      </c>
      <c r="L298" s="135">
        <f t="shared" si="125"/>
        <v>130</v>
      </c>
      <c r="M298" s="135">
        <f t="shared" si="126"/>
        <v>130</v>
      </c>
      <c r="N298" s="136">
        <f t="shared" si="127"/>
        <v>129</v>
      </c>
      <c r="O298" s="152">
        <f>IF(계획인구!Q298="미급수",0,IF(계획인구!Q298="마을",0,IF(계획인구!Q298="소규모",0,IF(계획인구!Q298=급수인구!$F298,계획인구!AA298,0))))</f>
        <v>136</v>
      </c>
      <c r="P298" s="152">
        <f>IF(계획인구!R298="미급수",0,IF(계획인구!R298="마을",0,IF(계획인구!R298="소규모",0,IF(계획인구!R298=급수인구!$F298,계획인구!AB298,0))))</f>
        <v>131</v>
      </c>
      <c r="Q298" s="152">
        <f>IF(계획인구!S298="미급수",0,IF(계획인구!S298="마을",0,IF(계획인구!S298="소규모",0,IF(계획인구!S298=급수인구!$F298,계획인구!AC298,0))))</f>
        <v>130</v>
      </c>
      <c r="R298" s="152">
        <f>IF(계획인구!T298="미급수",0,IF(계획인구!T298="마을",0,IF(계획인구!T298="소규모",0,IF(계획인구!T298=급수인구!$F298,계획인구!AD298,0))))</f>
        <v>130</v>
      </c>
      <c r="S298" s="152">
        <f>IF(계획인구!U298="미급수",0,IF(계획인구!U298="마을",0,IF(계획인구!U298="소규모",0,IF(계획인구!U298=급수인구!$F298,계획인구!AE298,0))))</f>
        <v>129</v>
      </c>
      <c r="T298" s="152">
        <f>IF(계획인구!Q298="미급수",0,IF(계획인구!Q298="마을",0,IF(계획인구!Q298="소규모",0,IF(계획인구!Q298=급수인구!$F298,계획인구!AF298,0))))</f>
        <v>0</v>
      </c>
      <c r="U298" s="152">
        <f>IF(계획인구!R298="미급수",0,IF(계획인구!R298="마을",0,IF(계획인구!R298="소규모",0,IF(계획인구!R298=급수인구!$F298,계획인구!AG298,0))))</f>
        <v>0</v>
      </c>
      <c r="V298" s="152">
        <f>IF(계획인구!S298="미급수",0,IF(계획인구!S298="마을",0,IF(계획인구!S298="소규모",0,IF(계획인구!S298=급수인구!$F298,계획인구!AH298,0))))</f>
        <v>0</v>
      </c>
      <c r="W298" s="152">
        <f>IF(계획인구!T298="미급수",0,IF(계획인구!T298="마을",0,IF(계획인구!T298="소규모",0,IF(계획인구!T298=급수인구!$F298,계획인구!AI298,0))))</f>
        <v>0</v>
      </c>
      <c r="X298" s="152">
        <f>IF(계획인구!U298="미급수",0,IF(계획인구!U298="마을",0,IF(계획인구!U298="소규모",0,IF(계획인구!U298=급수인구!$F298,계획인구!AJ298,0))))</f>
        <v>0</v>
      </c>
    </row>
    <row r="299" spans="1:24" s="11" customFormat="1" ht="16.350000000000001" customHeight="1">
      <c r="A299" s="308" t="s">
        <v>257</v>
      </c>
      <c r="B299" s="57" t="s">
        <v>428</v>
      </c>
      <c r="C299" s="57" t="s">
        <v>429</v>
      </c>
      <c r="D299" s="53">
        <f>계획인구!J299</f>
        <v>40</v>
      </c>
      <c r="E299" s="53">
        <f>계획인구!K299</f>
        <v>92</v>
      </c>
      <c r="F299" s="54" t="str">
        <f>계획인구!L299</f>
        <v>지방</v>
      </c>
      <c r="G299" s="54" t="str">
        <f>계획인구!M299</f>
        <v>김천</v>
      </c>
      <c r="H299" s="54" t="str">
        <f>계획인구!N299</f>
        <v>동부</v>
      </c>
      <c r="I299" s="55">
        <f>IF(F299="마을",0,IF(F299="소규모",0,계획인구!P299))</f>
        <v>2015</v>
      </c>
      <c r="J299" s="135">
        <f t="shared" si="123"/>
        <v>92</v>
      </c>
      <c r="K299" s="135">
        <f t="shared" si="124"/>
        <v>88</v>
      </c>
      <c r="L299" s="135">
        <f t="shared" si="125"/>
        <v>88</v>
      </c>
      <c r="M299" s="135">
        <f t="shared" si="126"/>
        <v>88</v>
      </c>
      <c r="N299" s="136">
        <f t="shared" si="127"/>
        <v>87</v>
      </c>
      <c r="O299" s="152">
        <f>IF(계획인구!Q299="미급수",0,IF(계획인구!Q299="마을",0,IF(계획인구!Q299="소규모",0,IF(계획인구!Q299=급수인구!$F299,계획인구!AA299,0))))</f>
        <v>92</v>
      </c>
      <c r="P299" s="152">
        <f>IF(계획인구!R299="미급수",0,IF(계획인구!R299="마을",0,IF(계획인구!R299="소규모",0,IF(계획인구!R299=급수인구!$F299,계획인구!AB299,0))))</f>
        <v>88</v>
      </c>
      <c r="Q299" s="152">
        <f>IF(계획인구!S299="미급수",0,IF(계획인구!S299="마을",0,IF(계획인구!S299="소규모",0,IF(계획인구!S299=급수인구!$F299,계획인구!AC299,0))))</f>
        <v>88</v>
      </c>
      <c r="R299" s="152">
        <f>IF(계획인구!T299="미급수",0,IF(계획인구!T299="마을",0,IF(계획인구!T299="소규모",0,IF(계획인구!T299=급수인구!$F299,계획인구!AD299,0))))</f>
        <v>88</v>
      </c>
      <c r="S299" s="152">
        <f>IF(계획인구!U299="미급수",0,IF(계획인구!U299="마을",0,IF(계획인구!U299="소규모",0,IF(계획인구!U299=급수인구!$F299,계획인구!AE299,0))))</f>
        <v>87</v>
      </c>
      <c r="T299" s="152">
        <f>IF(계획인구!Q299="미급수",0,IF(계획인구!Q299="마을",0,IF(계획인구!Q299="소규모",0,IF(계획인구!Q299=급수인구!$F299,계획인구!AF299,0))))</f>
        <v>0</v>
      </c>
      <c r="U299" s="152">
        <f>IF(계획인구!R299="미급수",0,IF(계획인구!R299="마을",0,IF(계획인구!R299="소규모",0,IF(계획인구!R299=급수인구!$F299,계획인구!AG299,0))))</f>
        <v>0</v>
      </c>
      <c r="V299" s="152">
        <f>IF(계획인구!S299="미급수",0,IF(계획인구!S299="마을",0,IF(계획인구!S299="소규모",0,IF(계획인구!S299=급수인구!$F299,계획인구!AH299,0))))</f>
        <v>0</v>
      </c>
      <c r="W299" s="152">
        <f>IF(계획인구!T299="미급수",0,IF(계획인구!T299="마을",0,IF(계획인구!T299="소규모",0,IF(계획인구!T299=급수인구!$F299,계획인구!AI299,0))))</f>
        <v>0</v>
      </c>
      <c r="X299" s="152">
        <f>IF(계획인구!U299="미급수",0,IF(계획인구!U299="마을",0,IF(계획인구!U299="소규모",0,IF(계획인구!U299=급수인구!$F299,계획인구!AJ299,0))))</f>
        <v>0</v>
      </c>
    </row>
    <row r="300" spans="1:24" s="11" customFormat="1" ht="16.350000000000001" customHeight="1">
      <c r="A300" s="308" t="s">
        <v>257</v>
      </c>
      <c r="B300" s="57" t="s">
        <v>430</v>
      </c>
      <c r="C300" s="57" t="s">
        <v>431</v>
      </c>
      <c r="D300" s="53">
        <f>계획인구!J300</f>
        <v>52</v>
      </c>
      <c r="E300" s="53">
        <f>계획인구!K300</f>
        <v>123</v>
      </c>
      <c r="F300" s="54" t="str">
        <f>계획인구!L300</f>
        <v>지방</v>
      </c>
      <c r="G300" s="54" t="str">
        <f>계획인구!M300</f>
        <v>김천</v>
      </c>
      <c r="H300" s="54" t="str">
        <f>계획인구!N300</f>
        <v>동부</v>
      </c>
      <c r="I300" s="55">
        <f>IF(F300="마을",0,IF(F300="소규모",0,계획인구!P300))</f>
        <v>2015</v>
      </c>
      <c r="J300" s="135">
        <f t="shared" si="123"/>
        <v>123</v>
      </c>
      <c r="K300" s="135">
        <f t="shared" si="124"/>
        <v>118</v>
      </c>
      <c r="L300" s="135">
        <f t="shared" si="125"/>
        <v>118</v>
      </c>
      <c r="M300" s="135">
        <f t="shared" si="126"/>
        <v>117</v>
      </c>
      <c r="N300" s="136">
        <f t="shared" si="127"/>
        <v>116</v>
      </c>
      <c r="O300" s="152">
        <f>IF(계획인구!Q300="미급수",0,IF(계획인구!Q300="마을",0,IF(계획인구!Q300="소규모",0,IF(계획인구!Q300=급수인구!$F300,계획인구!AA300,0))))</f>
        <v>123</v>
      </c>
      <c r="P300" s="152">
        <f>IF(계획인구!R300="미급수",0,IF(계획인구!R300="마을",0,IF(계획인구!R300="소규모",0,IF(계획인구!R300=급수인구!$F300,계획인구!AB300,0))))</f>
        <v>118</v>
      </c>
      <c r="Q300" s="152">
        <f>IF(계획인구!S300="미급수",0,IF(계획인구!S300="마을",0,IF(계획인구!S300="소규모",0,IF(계획인구!S300=급수인구!$F300,계획인구!AC300,0))))</f>
        <v>118</v>
      </c>
      <c r="R300" s="152">
        <f>IF(계획인구!T300="미급수",0,IF(계획인구!T300="마을",0,IF(계획인구!T300="소규모",0,IF(계획인구!T300=급수인구!$F300,계획인구!AD300,0))))</f>
        <v>117</v>
      </c>
      <c r="S300" s="152">
        <f>IF(계획인구!U300="미급수",0,IF(계획인구!U300="마을",0,IF(계획인구!U300="소규모",0,IF(계획인구!U300=급수인구!$F300,계획인구!AE300,0))))</f>
        <v>116</v>
      </c>
      <c r="T300" s="152">
        <f>IF(계획인구!Q300="미급수",0,IF(계획인구!Q300="마을",0,IF(계획인구!Q300="소규모",0,IF(계획인구!Q300=급수인구!$F300,계획인구!AF300,0))))</f>
        <v>0</v>
      </c>
      <c r="U300" s="152">
        <f>IF(계획인구!R300="미급수",0,IF(계획인구!R300="마을",0,IF(계획인구!R300="소규모",0,IF(계획인구!R300=급수인구!$F300,계획인구!AG300,0))))</f>
        <v>0</v>
      </c>
      <c r="V300" s="152">
        <f>IF(계획인구!S300="미급수",0,IF(계획인구!S300="마을",0,IF(계획인구!S300="소규모",0,IF(계획인구!S300=급수인구!$F300,계획인구!AH300,0))))</f>
        <v>0</v>
      </c>
      <c r="W300" s="152">
        <f>IF(계획인구!T300="미급수",0,IF(계획인구!T300="마을",0,IF(계획인구!T300="소규모",0,IF(계획인구!T300=급수인구!$F300,계획인구!AI300,0))))</f>
        <v>0</v>
      </c>
      <c r="X300" s="152">
        <f>IF(계획인구!U300="미급수",0,IF(계획인구!U300="마을",0,IF(계획인구!U300="소규모",0,IF(계획인구!U300=급수인구!$F300,계획인구!AJ300,0))))</f>
        <v>0</v>
      </c>
    </row>
    <row r="301" spans="1:24" s="11" customFormat="1" ht="16.350000000000001" customHeight="1">
      <c r="A301" s="308" t="s">
        <v>257</v>
      </c>
      <c r="B301" s="57" t="s">
        <v>432</v>
      </c>
      <c r="C301" s="57" t="s">
        <v>345</v>
      </c>
      <c r="D301" s="53">
        <f>계획인구!J301</f>
        <v>56</v>
      </c>
      <c r="E301" s="53">
        <f>계획인구!K301</f>
        <v>136</v>
      </c>
      <c r="F301" s="54" t="str">
        <f>계획인구!L301</f>
        <v>지방</v>
      </c>
      <c r="G301" s="54" t="str">
        <f>계획인구!M301</f>
        <v>김천</v>
      </c>
      <c r="H301" s="54" t="str">
        <f>계획인구!N301</f>
        <v>동부</v>
      </c>
      <c r="I301" s="55">
        <f>IF(F301="마을",0,IF(F301="소규모",0,계획인구!P301))</f>
        <v>2015</v>
      </c>
      <c r="J301" s="135">
        <f t="shared" si="123"/>
        <v>136</v>
      </c>
      <c r="K301" s="135">
        <f t="shared" si="124"/>
        <v>131</v>
      </c>
      <c r="L301" s="135">
        <f t="shared" si="125"/>
        <v>130</v>
      </c>
      <c r="M301" s="135">
        <f t="shared" si="126"/>
        <v>130</v>
      </c>
      <c r="N301" s="136">
        <f t="shared" si="127"/>
        <v>129</v>
      </c>
      <c r="O301" s="152">
        <f>IF(계획인구!Q301="미급수",0,IF(계획인구!Q301="마을",0,IF(계획인구!Q301="소규모",0,IF(계획인구!Q301=급수인구!$F301,계획인구!AA301,0))))</f>
        <v>136</v>
      </c>
      <c r="P301" s="152">
        <f>IF(계획인구!R301="미급수",0,IF(계획인구!R301="마을",0,IF(계획인구!R301="소규모",0,IF(계획인구!R301=급수인구!$F301,계획인구!AB301,0))))</f>
        <v>131</v>
      </c>
      <c r="Q301" s="152">
        <f>IF(계획인구!S301="미급수",0,IF(계획인구!S301="마을",0,IF(계획인구!S301="소규모",0,IF(계획인구!S301=급수인구!$F301,계획인구!AC301,0))))</f>
        <v>130</v>
      </c>
      <c r="R301" s="152">
        <f>IF(계획인구!T301="미급수",0,IF(계획인구!T301="마을",0,IF(계획인구!T301="소규모",0,IF(계획인구!T301=급수인구!$F301,계획인구!AD301,0))))</f>
        <v>130</v>
      </c>
      <c r="S301" s="152">
        <f>IF(계획인구!U301="미급수",0,IF(계획인구!U301="마을",0,IF(계획인구!U301="소규모",0,IF(계획인구!U301=급수인구!$F301,계획인구!AE301,0))))</f>
        <v>129</v>
      </c>
      <c r="T301" s="152">
        <f>IF(계획인구!Q301="미급수",0,IF(계획인구!Q301="마을",0,IF(계획인구!Q301="소규모",0,IF(계획인구!Q301=급수인구!$F301,계획인구!AF301,0))))</f>
        <v>0</v>
      </c>
      <c r="U301" s="152">
        <f>IF(계획인구!R301="미급수",0,IF(계획인구!R301="마을",0,IF(계획인구!R301="소규모",0,IF(계획인구!R301=급수인구!$F301,계획인구!AG301,0))))</f>
        <v>0</v>
      </c>
      <c r="V301" s="152">
        <f>IF(계획인구!S301="미급수",0,IF(계획인구!S301="마을",0,IF(계획인구!S301="소규모",0,IF(계획인구!S301=급수인구!$F301,계획인구!AH301,0))))</f>
        <v>0</v>
      </c>
      <c r="W301" s="152">
        <f>IF(계획인구!T301="미급수",0,IF(계획인구!T301="마을",0,IF(계획인구!T301="소규모",0,IF(계획인구!T301=급수인구!$F301,계획인구!AI301,0))))</f>
        <v>0</v>
      </c>
      <c r="X301" s="152">
        <f>IF(계획인구!U301="미급수",0,IF(계획인구!U301="마을",0,IF(계획인구!U301="소규모",0,IF(계획인구!U301=급수인구!$F301,계획인구!AJ301,0))))</f>
        <v>0</v>
      </c>
    </row>
    <row r="302" spans="1:24" s="11" customFormat="1" ht="16.350000000000001" customHeight="1">
      <c r="A302" s="308" t="s">
        <v>257</v>
      </c>
      <c r="B302" s="57" t="s">
        <v>433</v>
      </c>
      <c r="C302" s="57" t="s">
        <v>1151</v>
      </c>
      <c r="D302" s="53">
        <f>계획인구!J302</f>
        <v>69</v>
      </c>
      <c r="E302" s="53">
        <f>계획인구!K302</f>
        <v>149</v>
      </c>
      <c r="F302" s="54" t="str">
        <f>계획인구!L302</f>
        <v>지방</v>
      </c>
      <c r="G302" s="54" t="str">
        <f>계획인구!M302</f>
        <v>김천</v>
      </c>
      <c r="H302" s="54" t="str">
        <f>계획인구!N302</f>
        <v>동부</v>
      </c>
      <c r="I302" s="55">
        <f>IF(F302="마을",0,IF(F302="소규모",0,계획인구!P302))</f>
        <v>2015</v>
      </c>
      <c r="J302" s="135">
        <f t="shared" si="123"/>
        <v>149</v>
      </c>
      <c r="K302" s="135">
        <f t="shared" si="124"/>
        <v>143</v>
      </c>
      <c r="L302" s="135">
        <f t="shared" si="125"/>
        <v>143</v>
      </c>
      <c r="M302" s="135">
        <f t="shared" si="126"/>
        <v>142</v>
      </c>
      <c r="N302" s="136">
        <f t="shared" si="127"/>
        <v>141</v>
      </c>
      <c r="O302" s="152">
        <f>IF(계획인구!Q302="미급수",0,IF(계획인구!Q302="마을",0,IF(계획인구!Q302="소규모",0,IF(계획인구!Q302=급수인구!$F302,계획인구!AA302,0))))</f>
        <v>149</v>
      </c>
      <c r="P302" s="152">
        <f>IF(계획인구!R302="미급수",0,IF(계획인구!R302="마을",0,IF(계획인구!R302="소규모",0,IF(계획인구!R302=급수인구!$F302,계획인구!AB302,0))))</f>
        <v>143</v>
      </c>
      <c r="Q302" s="152">
        <f>IF(계획인구!S302="미급수",0,IF(계획인구!S302="마을",0,IF(계획인구!S302="소규모",0,IF(계획인구!S302=급수인구!$F302,계획인구!AC302,0))))</f>
        <v>143</v>
      </c>
      <c r="R302" s="152">
        <f>IF(계획인구!T302="미급수",0,IF(계획인구!T302="마을",0,IF(계획인구!T302="소규모",0,IF(계획인구!T302=급수인구!$F302,계획인구!AD302,0))))</f>
        <v>142</v>
      </c>
      <c r="S302" s="152">
        <f>IF(계획인구!U302="미급수",0,IF(계획인구!U302="마을",0,IF(계획인구!U302="소규모",0,IF(계획인구!U302=급수인구!$F302,계획인구!AE302,0))))</f>
        <v>141</v>
      </c>
      <c r="T302" s="152">
        <f>IF(계획인구!Q302="미급수",0,IF(계획인구!Q302="마을",0,IF(계획인구!Q302="소규모",0,IF(계획인구!Q302=급수인구!$F302,계획인구!AF302,0))))</f>
        <v>0</v>
      </c>
      <c r="U302" s="152">
        <f>IF(계획인구!R302="미급수",0,IF(계획인구!R302="마을",0,IF(계획인구!R302="소규모",0,IF(계획인구!R302=급수인구!$F302,계획인구!AG302,0))))</f>
        <v>0</v>
      </c>
      <c r="V302" s="152">
        <f>IF(계획인구!S302="미급수",0,IF(계획인구!S302="마을",0,IF(계획인구!S302="소규모",0,IF(계획인구!S302=급수인구!$F302,계획인구!AH302,0))))</f>
        <v>0</v>
      </c>
      <c r="W302" s="152">
        <f>IF(계획인구!T302="미급수",0,IF(계획인구!T302="마을",0,IF(계획인구!T302="소규모",0,IF(계획인구!T302=급수인구!$F302,계획인구!AI302,0))))</f>
        <v>0</v>
      </c>
      <c r="X302" s="152">
        <f>IF(계획인구!U302="미급수",0,IF(계획인구!U302="마을",0,IF(계획인구!U302="소규모",0,IF(계획인구!U302=급수인구!$F302,계획인구!AJ302,0))))</f>
        <v>0</v>
      </c>
    </row>
    <row r="303" spans="1:24" s="11" customFormat="1" ht="16.350000000000001" customHeight="1">
      <c r="A303" s="308" t="s">
        <v>257</v>
      </c>
      <c r="B303" s="57" t="s">
        <v>434</v>
      </c>
      <c r="C303" s="57" t="s">
        <v>435</v>
      </c>
      <c r="D303" s="53">
        <f>계획인구!J303</f>
        <v>46</v>
      </c>
      <c r="E303" s="53">
        <f>계획인구!K303</f>
        <v>101</v>
      </c>
      <c r="F303" s="54" t="str">
        <f>계획인구!L303</f>
        <v>마을</v>
      </c>
      <c r="G303" s="54" t="str">
        <f>계획인구!M303</f>
        <v>마을</v>
      </c>
      <c r="H303" s="54" t="str">
        <f>계획인구!N303</f>
        <v>새말</v>
      </c>
      <c r="I303" s="55">
        <f>IF(F303="마을",0,IF(F303="소규모",0,계획인구!P303))</f>
        <v>0</v>
      </c>
      <c r="J303" s="135">
        <f t="shared" si="123"/>
        <v>0</v>
      </c>
      <c r="K303" s="135">
        <f t="shared" si="124"/>
        <v>0</v>
      </c>
      <c r="L303" s="135">
        <f t="shared" si="125"/>
        <v>0</v>
      </c>
      <c r="M303" s="135">
        <f t="shared" si="126"/>
        <v>0</v>
      </c>
      <c r="N303" s="136">
        <f t="shared" si="127"/>
        <v>0</v>
      </c>
      <c r="O303" s="152">
        <f>IF(계획인구!Q303="미급수",0,IF(계획인구!Q303="마을",0,IF(계획인구!Q303="소규모",0,IF(계획인구!Q303=급수인구!$F303,계획인구!AA303,0))))</f>
        <v>0</v>
      </c>
      <c r="P303" s="152">
        <f>IF(계획인구!R303="미급수",0,IF(계획인구!R303="마을",0,IF(계획인구!R303="소규모",0,IF(계획인구!R303=급수인구!$F303,계획인구!AB303,0))))</f>
        <v>0</v>
      </c>
      <c r="Q303" s="152">
        <f>IF(계획인구!S303="미급수",0,IF(계획인구!S303="마을",0,IF(계획인구!S303="소규모",0,IF(계획인구!S303=급수인구!$F303,계획인구!AC303,0))))</f>
        <v>0</v>
      </c>
      <c r="R303" s="152">
        <f>IF(계획인구!T303="미급수",0,IF(계획인구!T303="마을",0,IF(계획인구!T303="소규모",0,IF(계획인구!T303=급수인구!$F303,계획인구!AD303,0))))</f>
        <v>0</v>
      </c>
      <c r="S303" s="152">
        <f>IF(계획인구!U303="미급수",0,IF(계획인구!U303="마을",0,IF(계획인구!U303="소규모",0,IF(계획인구!U303=급수인구!$F303,계획인구!AE303,0))))</f>
        <v>0</v>
      </c>
      <c r="T303" s="152">
        <f>IF(계획인구!Q303="미급수",0,IF(계획인구!Q303="마을",0,IF(계획인구!Q303="소규모",0,IF(계획인구!Q303=급수인구!$F303,계획인구!AF303,0))))</f>
        <v>0</v>
      </c>
      <c r="U303" s="152">
        <f>IF(계획인구!R303="미급수",0,IF(계획인구!R303="마을",0,IF(계획인구!R303="소규모",0,IF(계획인구!R303=급수인구!$F303,계획인구!AG303,0))))</f>
        <v>0</v>
      </c>
      <c r="V303" s="152">
        <f>IF(계획인구!S303="미급수",0,IF(계획인구!S303="마을",0,IF(계획인구!S303="소규모",0,IF(계획인구!S303=급수인구!$F303,계획인구!AH303,0))))</f>
        <v>0</v>
      </c>
      <c r="W303" s="152">
        <f>IF(계획인구!T303="미급수",0,IF(계획인구!T303="마을",0,IF(계획인구!T303="소규모",0,IF(계획인구!T303=급수인구!$F303,계획인구!AI303,0))))</f>
        <v>0</v>
      </c>
      <c r="X303" s="152">
        <f>IF(계획인구!U303="미급수",0,IF(계획인구!U303="마을",0,IF(계획인구!U303="소규모",0,IF(계획인구!U303=급수인구!$F303,계획인구!AJ303,0))))</f>
        <v>0</v>
      </c>
    </row>
    <row r="304" spans="1:24" s="11" customFormat="1" ht="16.350000000000001" customHeight="1">
      <c r="A304" s="308" t="s">
        <v>257</v>
      </c>
      <c r="B304" s="57" t="s">
        <v>436</v>
      </c>
      <c r="C304" s="57" t="s">
        <v>437</v>
      </c>
      <c r="D304" s="53">
        <f>계획인구!J304</f>
        <v>48</v>
      </c>
      <c r="E304" s="53">
        <f>계획인구!K304</f>
        <v>104</v>
      </c>
      <c r="F304" s="54" t="str">
        <f>계획인구!L304</f>
        <v>지방</v>
      </c>
      <c r="G304" s="54" t="str">
        <f>계획인구!M304</f>
        <v>김천</v>
      </c>
      <c r="H304" s="54" t="str">
        <f>계획인구!N304</f>
        <v>동부</v>
      </c>
      <c r="I304" s="55">
        <f>IF(F304="마을",0,IF(F304="소규모",0,계획인구!P304))</f>
        <v>2015</v>
      </c>
      <c r="J304" s="135">
        <f t="shared" si="123"/>
        <v>104</v>
      </c>
      <c r="K304" s="135">
        <f t="shared" si="124"/>
        <v>100</v>
      </c>
      <c r="L304" s="135">
        <f t="shared" si="125"/>
        <v>99</v>
      </c>
      <c r="M304" s="135">
        <f t="shared" si="126"/>
        <v>99</v>
      </c>
      <c r="N304" s="136">
        <f t="shared" si="127"/>
        <v>98</v>
      </c>
      <c r="O304" s="152">
        <f>IF(계획인구!Q304="미급수",0,IF(계획인구!Q304="마을",0,IF(계획인구!Q304="소규모",0,IF(계획인구!Q304=급수인구!$F304,계획인구!AA304,0))))</f>
        <v>104</v>
      </c>
      <c r="P304" s="152">
        <f>IF(계획인구!R304="미급수",0,IF(계획인구!R304="마을",0,IF(계획인구!R304="소규모",0,IF(계획인구!R304=급수인구!$F304,계획인구!AB304,0))))</f>
        <v>100</v>
      </c>
      <c r="Q304" s="152">
        <f>IF(계획인구!S304="미급수",0,IF(계획인구!S304="마을",0,IF(계획인구!S304="소규모",0,IF(계획인구!S304=급수인구!$F304,계획인구!AC304,0))))</f>
        <v>99</v>
      </c>
      <c r="R304" s="152">
        <f>IF(계획인구!T304="미급수",0,IF(계획인구!T304="마을",0,IF(계획인구!T304="소규모",0,IF(계획인구!T304=급수인구!$F304,계획인구!AD304,0))))</f>
        <v>99</v>
      </c>
      <c r="S304" s="152">
        <f>IF(계획인구!U304="미급수",0,IF(계획인구!U304="마을",0,IF(계획인구!U304="소규모",0,IF(계획인구!U304=급수인구!$F304,계획인구!AE304,0))))</f>
        <v>98</v>
      </c>
      <c r="T304" s="152">
        <f>IF(계획인구!Q304="미급수",0,IF(계획인구!Q304="마을",0,IF(계획인구!Q304="소규모",0,IF(계획인구!Q304=급수인구!$F304,계획인구!AF304,0))))</f>
        <v>0</v>
      </c>
      <c r="U304" s="152">
        <f>IF(계획인구!R304="미급수",0,IF(계획인구!R304="마을",0,IF(계획인구!R304="소규모",0,IF(계획인구!R304=급수인구!$F304,계획인구!AG304,0))))</f>
        <v>0</v>
      </c>
      <c r="V304" s="152">
        <f>IF(계획인구!S304="미급수",0,IF(계획인구!S304="마을",0,IF(계획인구!S304="소규모",0,IF(계획인구!S304=급수인구!$F304,계획인구!AH304,0))))</f>
        <v>0</v>
      </c>
      <c r="W304" s="152">
        <f>IF(계획인구!T304="미급수",0,IF(계획인구!T304="마을",0,IF(계획인구!T304="소규모",0,IF(계획인구!T304=급수인구!$F304,계획인구!AI304,0))))</f>
        <v>0</v>
      </c>
      <c r="X304" s="152">
        <f>IF(계획인구!U304="미급수",0,IF(계획인구!U304="마을",0,IF(계획인구!U304="소규모",0,IF(계획인구!U304=급수인구!$F304,계획인구!AJ304,0))))</f>
        <v>0</v>
      </c>
    </row>
    <row r="305" spans="1:24" s="11" customFormat="1" ht="16.350000000000001" customHeight="1">
      <c r="A305" s="308" t="s">
        <v>257</v>
      </c>
      <c r="B305" s="247" t="s">
        <v>438</v>
      </c>
      <c r="C305" s="57" t="s">
        <v>439</v>
      </c>
      <c r="D305" s="53">
        <f>계획인구!J305</f>
        <v>131</v>
      </c>
      <c r="E305" s="53">
        <f>계획인구!K305</f>
        <v>334</v>
      </c>
      <c r="F305" s="54" t="str">
        <f>계획인구!L305</f>
        <v>지방</v>
      </c>
      <c r="G305" s="54" t="str">
        <f>계획인구!M305</f>
        <v>김천</v>
      </c>
      <c r="H305" s="54" t="str">
        <f>계획인구!N305</f>
        <v>동부</v>
      </c>
      <c r="I305" s="55">
        <f>IF(F305="마을",0,IF(F305="소규모",0,계획인구!P305))</f>
        <v>2015</v>
      </c>
      <c r="J305" s="135">
        <f t="shared" si="123"/>
        <v>334</v>
      </c>
      <c r="K305" s="135">
        <f t="shared" si="124"/>
        <v>321</v>
      </c>
      <c r="L305" s="135">
        <f t="shared" si="125"/>
        <v>320</v>
      </c>
      <c r="M305" s="135">
        <f t="shared" si="126"/>
        <v>318</v>
      </c>
      <c r="N305" s="136">
        <f t="shared" si="127"/>
        <v>316</v>
      </c>
      <c r="O305" s="152">
        <f>IF(계획인구!Q305="미급수",0,IF(계획인구!Q305="마을",0,IF(계획인구!Q305="소규모",0,IF(계획인구!Q305=급수인구!$F305,계획인구!AA305,0))))</f>
        <v>334</v>
      </c>
      <c r="P305" s="152">
        <f>IF(계획인구!R305="미급수",0,IF(계획인구!R305="마을",0,IF(계획인구!R305="소규모",0,IF(계획인구!R305=급수인구!$F305,계획인구!AB305,0))))</f>
        <v>321</v>
      </c>
      <c r="Q305" s="152">
        <f>IF(계획인구!S305="미급수",0,IF(계획인구!S305="마을",0,IF(계획인구!S305="소규모",0,IF(계획인구!S305=급수인구!$F305,계획인구!AC305,0))))</f>
        <v>320</v>
      </c>
      <c r="R305" s="152">
        <f>IF(계획인구!T305="미급수",0,IF(계획인구!T305="마을",0,IF(계획인구!T305="소규모",0,IF(계획인구!T305=급수인구!$F305,계획인구!AD305,0))))</f>
        <v>318</v>
      </c>
      <c r="S305" s="152">
        <f>IF(계획인구!U305="미급수",0,IF(계획인구!U305="마을",0,IF(계획인구!U305="소규모",0,IF(계획인구!U305=급수인구!$F305,계획인구!AE305,0))))</f>
        <v>316</v>
      </c>
      <c r="T305" s="152">
        <f>IF(계획인구!Q305="미급수",0,IF(계획인구!Q305="마을",0,IF(계획인구!Q305="소규모",0,IF(계획인구!Q305=급수인구!$F305,계획인구!AF305,0))))</f>
        <v>0</v>
      </c>
      <c r="U305" s="152">
        <f>IF(계획인구!R305="미급수",0,IF(계획인구!R305="마을",0,IF(계획인구!R305="소규모",0,IF(계획인구!R305=급수인구!$F305,계획인구!AG305,0))))</f>
        <v>0</v>
      </c>
      <c r="V305" s="152">
        <f>IF(계획인구!S305="미급수",0,IF(계획인구!S305="마을",0,IF(계획인구!S305="소규모",0,IF(계획인구!S305=급수인구!$F305,계획인구!AH305,0))))</f>
        <v>0</v>
      </c>
      <c r="W305" s="152">
        <f>IF(계획인구!T305="미급수",0,IF(계획인구!T305="마을",0,IF(계획인구!T305="소규모",0,IF(계획인구!T305=급수인구!$F305,계획인구!AI305,0))))</f>
        <v>0</v>
      </c>
      <c r="X305" s="152">
        <f>IF(계획인구!U305="미급수",0,IF(계획인구!U305="마을",0,IF(계획인구!U305="소규모",0,IF(계획인구!U305=급수인구!$F305,계획인구!AJ305,0))))</f>
        <v>0</v>
      </c>
    </row>
    <row r="306" spans="1:24" s="11" customFormat="1" ht="16.350000000000001" customHeight="1">
      <c r="A306" s="308" t="s">
        <v>257</v>
      </c>
      <c r="B306" s="333"/>
      <c r="C306" s="57" t="s">
        <v>440</v>
      </c>
      <c r="D306" s="53">
        <f>계획인구!J306</f>
        <v>14</v>
      </c>
      <c r="E306" s="53">
        <f>계획인구!K306</f>
        <v>31</v>
      </c>
      <c r="F306" s="54" t="str">
        <f>계획인구!L306</f>
        <v>지방</v>
      </c>
      <c r="G306" s="54" t="str">
        <f>계획인구!M306</f>
        <v>김천</v>
      </c>
      <c r="H306" s="54" t="str">
        <f>계획인구!N306</f>
        <v>동부</v>
      </c>
      <c r="I306" s="55">
        <f>IF(F306="마을",0,IF(F306="소규모",0,계획인구!P306))</f>
        <v>2015</v>
      </c>
      <c r="J306" s="135">
        <f t="shared" si="123"/>
        <v>31</v>
      </c>
      <c r="K306" s="135">
        <f t="shared" si="124"/>
        <v>30</v>
      </c>
      <c r="L306" s="135">
        <f t="shared" si="125"/>
        <v>30</v>
      </c>
      <c r="M306" s="135">
        <f t="shared" si="126"/>
        <v>30</v>
      </c>
      <c r="N306" s="136">
        <f t="shared" si="127"/>
        <v>29</v>
      </c>
      <c r="O306" s="152">
        <f>IF(계획인구!Q306="미급수",0,IF(계획인구!Q306="마을",0,IF(계획인구!Q306="소규모",0,IF(계획인구!Q306=급수인구!$F306,계획인구!AA306,0))))</f>
        <v>31</v>
      </c>
      <c r="P306" s="152">
        <f>IF(계획인구!R306="미급수",0,IF(계획인구!R306="마을",0,IF(계획인구!R306="소규모",0,IF(계획인구!R306=급수인구!$F306,계획인구!AB306,0))))</f>
        <v>30</v>
      </c>
      <c r="Q306" s="152">
        <f>IF(계획인구!S306="미급수",0,IF(계획인구!S306="마을",0,IF(계획인구!S306="소규모",0,IF(계획인구!S306=급수인구!$F306,계획인구!AC306,0))))</f>
        <v>30</v>
      </c>
      <c r="R306" s="152">
        <f>IF(계획인구!T306="미급수",0,IF(계획인구!T306="마을",0,IF(계획인구!T306="소규모",0,IF(계획인구!T306=급수인구!$F306,계획인구!AD306,0))))</f>
        <v>30</v>
      </c>
      <c r="S306" s="152">
        <f>IF(계획인구!U306="미급수",0,IF(계획인구!U306="마을",0,IF(계획인구!U306="소규모",0,IF(계획인구!U306=급수인구!$F306,계획인구!AE306,0))))</f>
        <v>29</v>
      </c>
      <c r="T306" s="152">
        <f>IF(계획인구!Q306="미급수",0,IF(계획인구!Q306="마을",0,IF(계획인구!Q306="소규모",0,IF(계획인구!Q306=급수인구!$F306,계획인구!AF306,0))))</f>
        <v>0</v>
      </c>
      <c r="U306" s="152">
        <f>IF(계획인구!R306="미급수",0,IF(계획인구!R306="마을",0,IF(계획인구!R306="소규모",0,IF(계획인구!R306=급수인구!$F306,계획인구!AG306,0))))</f>
        <v>0</v>
      </c>
      <c r="V306" s="152">
        <f>IF(계획인구!S306="미급수",0,IF(계획인구!S306="마을",0,IF(계획인구!S306="소규모",0,IF(계획인구!S306=급수인구!$F306,계획인구!AH306,0))))</f>
        <v>0</v>
      </c>
      <c r="W306" s="152">
        <f>IF(계획인구!T306="미급수",0,IF(계획인구!T306="마을",0,IF(계획인구!T306="소규모",0,IF(계획인구!T306=급수인구!$F306,계획인구!AI306,0))))</f>
        <v>0</v>
      </c>
      <c r="X306" s="152">
        <f>IF(계획인구!U306="미급수",0,IF(계획인구!U306="마을",0,IF(계획인구!U306="소규모",0,IF(계획인구!U306=급수인구!$F306,계획인구!AJ306,0))))</f>
        <v>0</v>
      </c>
    </row>
    <row r="307" spans="1:24" s="11" customFormat="1" ht="16.350000000000001" customHeight="1">
      <c r="A307" s="308" t="s">
        <v>257</v>
      </c>
      <c r="B307" s="57" t="s">
        <v>441</v>
      </c>
      <c r="C307" s="57" t="s">
        <v>442</v>
      </c>
      <c r="D307" s="53">
        <f>계획인구!J307</f>
        <v>56</v>
      </c>
      <c r="E307" s="53">
        <f>계획인구!K307</f>
        <v>121</v>
      </c>
      <c r="F307" s="54" t="str">
        <f>계획인구!L307</f>
        <v>지방</v>
      </c>
      <c r="G307" s="54" t="str">
        <f>계획인구!M307</f>
        <v>김천</v>
      </c>
      <c r="H307" s="54" t="str">
        <f>계획인구!N307</f>
        <v>동부</v>
      </c>
      <c r="I307" s="55">
        <f>IF(F307="마을",0,IF(F307="소규모",0,계획인구!P307))</f>
        <v>2015</v>
      </c>
      <c r="J307" s="135">
        <f t="shared" si="123"/>
        <v>121</v>
      </c>
      <c r="K307" s="135">
        <f t="shared" si="124"/>
        <v>116</v>
      </c>
      <c r="L307" s="135">
        <f t="shared" si="125"/>
        <v>116</v>
      </c>
      <c r="M307" s="135">
        <f t="shared" si="126"/>
        <v>115</v>
      </c>
      <c r="N307" s="136">
        <f t="shared" si="127"/>
        <v>114</v>
      </c>
      <c r="O307" s="152">
        <f>IF(계획인구!Q307="미급수",0,IF(계획인구!Q307="마을",0,IF(계획인구!Q307="소규모",0,IF(계획인구!Q307=급수인구!$F307,계획인구!AA307,0))))</f>
        <v>121</v>
      </c>
      <c r="P307" s="152">
        <f>IF(계획인구!R307="미급수",0,IF(계획인구!R307="마을",0,IF(계획인구!R307="소규모",0,IF(계획인구!R307=급수인구!$F307,계획인구!AB307,0))))</f>
        <v>116</v>
      </c>
      <c r="Q307" s="152">
        <f>IF(계획인구!S307="미급수",0,IF(계획인구!S307="마을",0,IF(계획인구!S307="소규모",0,IF(계획인구!S307=급수인구!$F307,계획인구!AC307,0))))</f>
        <v>116</v>
      </c>
      <c r="R307" s="152">
        <f>IF(계획인구!T307="미급수",0,IF(계획인구!T307="마을",0,IF(계획인구!T307="소규모",0,IF(계획인구!T307=급수인구!$F307,계획인구!AD307,0))))</f>
        <v>115</v>
      </c>
      <c r="S307" s="152">
        <f>IF(계획인구!U307="미급수",0,IF(계획인구!U307="마을",0,IF(계획인구!U307="소규모",0,IF(계획인구!U307=급수인구!$F307,계획인구!AE307,0))))</f>
        <v>114</v>
      </c>
      <c r="T307" s="152">
        <f>IF(계획인구!Q307="미급수",0,IF(계획인구!Q307="마을",0,IF(계획인구!Q307="소규모",0,IF(계획인구!Q307=급수인구!$F307,계획인구!AF307,0))))</f>
        <v>0</v>
      </c>
      <c r="U307" s="152">
        <f>IF(계획인구!R307="미급수",0,IF(계획인구!R307="마을",0,IF(계획인구!R307="소규모",0,IF(계획인구!R307=급수인구!$F307,계획인구!AG307,0))))</f>
        <v>0</v>
      </c>
      <c r="V307" s="152">
        <f>IF(계획인구!S307="미급수",0,IF(계획인구!S307="마을",0,IF(계획인구!S307="소규모",0,IF(계획인구!S307=급수인구!$F307,계획인구!AH307,0))))</f>
        <v>0</v>
      </c>
      <c r="W307" s="152">
        <f>IF(계획인구!T307="미급수",0,IF(계획인구!T307="마을",0,IF(계획인구!T307="소규모",0,IF(계획인구!T307=급수인구!$F307,계획인구!AI307,0))))</f>
        <v>0</v>
      </c>
      <c r="X307" s="152">
        <f>IF(계획인구!U307="미급수",0,IF(계획인구!U307="마을",0,IF(계획인구!U307="소규모",0,IF(계획인구!U307=급수인구!$F307,계획인구!AJ307,0))))</f>
        <v>0</v>
      </c>
    </row>
    <row r="308" spans="1:24" s="11" customFormat="1" ht="16.350000000000001" customHeight="1">
      <c r="A308" s="308" t="s">
        <v>257</v>
      </c>
      <c r="B308" s="247" t="s">
        <v>443</v>
      </c>
      <c r="C308" s="57" t="s">
        <v>444</v>
      </c>
      <c r="D308" s="53">
        <f>계획인구!J308</f>
        <v>24</v>
      </c>
      <c r="E308" s="53">
        <f>계획인구!K308</f>
        <v>45</v>
      </c>
      <c r="F308" s="54" t="str">
        <f>계획인구!L308</f>
        <v>소규모</v>
      </c>
      <c r="G308" s="54" t="str">
        <f>계획인구!M308</f>
        <v>소규모</v>
      </c>
      <c r="H308" s="54" t="str">
        <f>계획인구!N308</f>
        <v>나부리</v>
      </c>
      <c r="I308" s="55">
        <f>IF(F308="마을",0,IF(F308="소규모",0,계획인구!P308))</f>
        <v>0</v>
      </c>
      <c r="J308" s="135">
        <f t="shared" si="123"/>
        <v>0</v>
      </c>
      <c r="K308" s="135">
        <f t="shared" si="124"/>
        <v>0</v>
      </c>
      <c r="L308" s="135">
        <f t="shared" si="125"/>
        <v>0</v>
      </c>
      <c r="M308" s="135">
        <f t="shared" si="126"/>
        <v>0</v>
      </c>
      <c r="N308" s="136">
        <f t="shared" si="127"/>
        <v>0</v>
      </c>
      <c r="O308" s="152">
        <f>IF(계획인구!Q308="미급수",0,IF(계획인구!Q308="마을",0,IF(계획인구!Q308="소규모",0,IF(계획인구!Q308=급수인구!$F308,계획인구!AA308,0))))</f>
        <v>0</v>
      </c>
      <c r="P308" s="152">
        <f>IF(계획인구!R308="미급수",0,IF(계획인구!R308="마을",0,IF(계획인구!R308="소규모",0,IF(계획인구!R308=급수인구!$F308,계획인구!AB308,0))))</f>
        <v>0</v>
      </c>
      <c r="Q308" s="152">
        <f>IF(계획인구!S308="미급수",0,IF(계획인구!S308="마을",0,IF(계획인구!S308="소규모",0,IF(계획인구!S308=급수인구!$F308,계획인구!AC308,0))))</f>
        <v>0</v>
      </c>
      <c r="R308" s="152">
        <f>IF(계획인구!T308="미급수",0,IF(계획인구!T308="마을",0,IF(계획인구!T308="소규모",0,IF(계획인구!T308=급수인구!$F308,계획인구!AD308,0))))</f>
        <v>0</v>
      </c>
      <c r="S308" s="152">
        <f>IF(계획인구!U308="미급수",0,IF(계획인구!U308="마을",0,IF(계획인구!U308="소규모",0,IF(계획인구!U308=급수인구!$F308,계획인구!AE308,0))))</f>
        <v>0</v>
      </c>
      <c r="T308" s="152">
        <f>IF(계획인구!Q308="미급수",0,IF(계획인구!Q308="마을",0,IF(계획인구!Q308="소규모",0,IF(계획인구!Q308=급수인구!$F308,계획인구!AF308,0))))</f>
        <v>0</v>
      </c>
      <c r="U308" s="152">
        <f>IF(계획인구!R308="미급수",0,IF(계획인구!R308="마을",0,IF(계획인구!R308="소규모",0,IF(계획인구!R308=급수인구!$F308,계획인구!AG308,0))))</f>
        <v>0</v>
      </c>
      <c r="V308" s="152">
        <f>IF(계획인구!S308="미급수",0,IF(계획인구!S308="마을",0,IF(계획인구!S308="소규모",0,IF(계획인구!S308=급수인구!$F308,계획인구!AH308,0))))</f>
        <v>0</v>
      </c>
      <c r="W308" s="152">
        <f>IF(계획인구!T308="미급수",0,IF(계획인구!T308="마을",0,IF(계획인구!T308="소규모",0,IF(계획인구!T308=급수인구!$F308,계획인구!AI308,0))))</f>
        <v>0</v>
      </c>
      <c r="X308" s="152">
        <f>IF(계획인구!U308="미급수",0,IF(계획인구!U308="마을",0,IF(계획인구!U308="소규모",0,IF(계획인구!U308=급수인구!$F308,계획인구!AJ308,0))))</f>
        <v>0</v>
      </c>
    </row>
    <row r="309" spans="1:24" s="11" customFormat="1" ht="16.350000000000001" customHeight="1">
      <c r="A309" s="308" t="s">
        <v>257</v>
      </c>
      <c r="B309" s="333"/>
      <c r="C309" s="57" t="s">
        <v>1152</v>
      </c>
      <c r="D309" s="53">
        <f>계획인구!J309</f>
        <v>9</v>
      </c>
      <c r="E309" s="53">
        <f>계획인구!K309</f>
        <v>19</v>
      </c>
      <c r="F309" s="54" t="str">
        <f>계획인구!L309</f>
        <v>소규모</v>
      </c>
      <c r="G309" s="54" t="str">
        <f>계획인구!M309</f>
        <v>소규모</v>
      </c>
      <c r="H309" s="54" t="str">
        <f>계획인구!N309</f>
        <v>나부리</v>
      </c>
      <c r="I309" s="55">
        <f>IF(F309="마을",0,IF(F309="소규모",0,계획인구!P309))</f>
        <v>0</v>
      </c>
      <c r="J309" s="135">
        <f t="shared" si="123"/>
        <v>0</v>
      </c>
      <c r="K309" s="135">
        <f t="shared" si="124"/>
        <v>0</v>
      </c>
      <c r="L309" s="135">
        <f t="shared" si="125"/>
        <v>0</v>
      </c>
      <c r="M309" s="135">
        <f t="shared" si="126"/>
        <v>0</v>
      </c>
      <c r="N309" s="136">
        <f t="shared" si="127"/>
        <v>0</v>
      </c>
      <c r="O309" s="152">
        <f>IF(계획인구!Q309="미급수",0,IF(계획인구!Q309="마을",0,IF(계획인구!Q309="소규모",0,IF(계획인구!Q309=급수인구!$F309,계획인구!AA309,0))))</f>
        <v>0</v>
      </c>
      <c r="P309" s="152">
        <f>IF(계획인구!R309="미급수",0,IF(계획인구!R309="마을",0,IF(계획인구!R309="소규모",0,IF(계획인구!R309=급수인구!$F309,계획인구!AB309,0))))</f>
        <v>0</v>
      </c>
      <c r="Q309" s="152">
        <f>IF(계획인구!S309="미급수",0,IF(계획인구!S309="마을",0,IF(계획인구!S309="소규모",0,IF(계획인구!S309=급수인구!$F309,계획인구!AC309,0))))</f>
        <v>0</v>
      </c>
      <c r="R309" s="152">
        <f>IF(계획인구!T309="미급수",0,IF(계획인구!T309="마을",0,IF(계획인구!T309="소규모",0,IF(계획인구!T309=급수인구!$F309,계획인구!AD309,0))))</f>
        <v>0</v>
      </c>
      <c r="S309" s="152">
        <f>IF(계획인구!U309="미급수",0,IF(계획인구!U309="마을",0,IF(계획인구!U309="소규모",0,IF(계획인구!U309=급수인구!$F309,계획인구!AE309,0))))</f>
        <v>0</v>
      </c>
      <c r="T309" s="152">
        <f>IF(계획인구!Q309="미급수",0,IF(계획인구!Q309="마을",0,IF(계획인구!Q309="소규모",0,IF(계획인구!Q309=급수인구!$F309,계획인구!AF309,0))))</f>
        <v>0</v>
      </c>
      <c r="U309" s="152">
        <f>IF(계획인구!R309="미급수",0,IF(계획인구!R309="마을",0,IF(계획인구!R309="소규모",0,IF(계획인구!R309=급수인구!$F309,계획인구!AG309,0))))</f>
        <v>0</v>
      </c>
      <c r="V309" s="152">
        <f>IF(계획인구!S309="미급수",0,IF(계획인구!S309="마을",0,IF(계획인구!S309="소규모",0,IF(계획인구!S309=급수인구!$F309,계획인구!AH309,0))))</f>
        <v>0</v>
      </c>
      <c r="W309" s="152">
        <f>IF(계획인구!T309="미급수",0,IF(계획인구!T309="마을",0,IF(계획인구!T309="소규모",0,IF(계획인구!T309=급수인구!$F309,계획인구!AI309,0))))</f>
        <v>0</v>
      </c>
      <c r="X309" s="152">
        <f>IF(계획인구!U309="미급수",0,IF(계획인구!U309="마을",0,IF(계획인구!U309="소규모",0,IF(계획인구!U309=급수인구!$F309,계획인구!AJ309,0))))</f>
        <v>0</v>
      </c>
    </row>
    <row r="310" spans="1:24" s="11" customFormat="1" ht="16.350000000000001" customHeight="1">
      <c r="A310" s="308" t="s">
        <v>257</v>
      </c>
      <c r="B310" s="247" t="s">
        <v>445</v>
      </c>
      <c r="C310" s="57" t="s">
        <v>446</v>
      </c>
      <c r="D310" s="53">
        <f>계획인구!J310</f>
        <v>20</v>
      </c>
      <c r="E310" s="53">
        <f>계획인구!K310</f>
        <v>38</v>
      </c>
      <c r="F310" s="54" t="str">
        <f>계획인구!L310</f>
        <v>소규모</v>
      </c>
      <c r="G310" s="54" t="str">
        <f>계획인구!M310</f>
        <v>소규모</v>
      </c>
      <c r="H310" s="54" t="str">
        <f>계획인구!N310</f>
        <v>미실</v>
      </c>
      <c r="I310" s="55">
        <f>IF(F310="마을",0,IF(F310="소규모",0,계획인구!P310))</f>
        <v>0</v>
      </c>
      <c r="J310" s="135">
        <f t="shared" si="123"/>
        <v>0</v>
      </c>
      <c r="K310" s="135">
        <f t="shared" si="124"/>
        <v>0</v>
      </c>
      <c r="L310" s="135">
        <f t="shared" si="125"/>
        <v>0</v>
      </c>
      <c r="M310" s="135">
        <f t="shared" si="126"/>
        <v>0</v>
      </c>
      <c r="N310" s="136">
        <f t="shared" si="127"/>
        <v>0</v>
      </c>
      <c r="O310" s="152">
        <f>IF(계획인구!Q310="미급수",0,IF(계획인구!Q310="마을",0,IF(계획인구!Q310="소규모",0,IF(계획인구!Q310=급수인구!$F310,계획인구!AA310,0))))</f>
        <v>0</v>
      </c>
      <c r="P310" s="152">
        <f>IF(계획인구!R310="미급수",0,IF(계획인구!R310="마을",0,IF(계획인구!R310="소규모",0,IF(계획인구!R310=급수인구!$F310,계획인구!AB310,0))))</f>
        <v>0</v>
      </c>
      <c r="Q310" s="152">
        <f>IF(계획인구!S310="미급수",0,IF(계획인구!S310="마을",0,IF(계획인구!S310="소규모",0,IF(계획인구!S310=급수인구!$F310,계획인구!AC310,0))))</f>
        <v>0</v>
      </c>
      <c r="R310" s="152">
        <f>IF(계획인구!T310="미급수",0,IF(계획인구!T310="마을",0,IF(계획인구!T310="소규모",0,IF(계획인구!T310=급수인구!$F310,계획인구!AD310,0))))</f>
        <v>0</v>
      </c>
      <c r="S310" s="152">
        <f>IF(계획인구!U310="미급수",0,IF(계획인구!U310="마을",0,IF(계획인구!U310="소규모",0,IF(계획인구!U310=급수인구!$F310,계획인구!AE310,0))))</f>
        <v>0</v>
      </c>
      <c r="T310" s="152">
        <f>IF(계획인구!Q310="미급수",0,IF(계획인구!Q310="마을",0,IF(계획인구!Q310="소규모",0,IF(계획인구!Q310=급수인구!$F310,계획인구!AF310,0))))</f>
        <v>0</v>
      </c>
      <c r="U310" s="152">
        <f>IF(계획인구!R310="미급수",0,IF(계획인구!R310="마을",0,IF(계획인구!R310="소규모",0,IF(계획인구!R310=급수인구!$F310,계획인구!AG310,0))))</f>
        <v>0</v>
      </c>
      <c r="V310" s="152">
        <f>IF(계획인구!S310="미급수",0,IF(계획인구!S310="마을",0,IF(계획인구!S310="소규모",0,IF(계획인구!S310=급수인구!$F310,계획인구!AH310,0))))</f>
        <v>0</v>
      </c>
      <c r="W310" s="152">
        <f>IF(계획인구!T310="미급수",0,IF(계획인구!T310="마을",0,IF(계획인구!T310="소규모",0,IF(계획인구!T310=급수인구!$F310,계획인구!AI310,0))))</f>
        <v>0</v>
      </c>
      <c r="X310" s="152">
        <f>IF(계획인구!U310="미급수",0,IF(계획인구!U310="마을",0,IF(계획인구!U310="소규모",0,IF(계획인구!U310=급수인구!$F310,계획인구!AJ310,0))))</f>
        <v>0</v>
      </c>
    </row>
    <row r="311" spans="1:24" s="11" customFormat="1" ht="16.350000000000001" customHeight="1">
      <c r="A311" s="308" t="s">
        <v>257</v>
      </c>
      <c r="B311" s="333"/>
      <c r="C311" s="57" t="s">
        <v>447</v>
      </c>
      <c r="D311" s="53">
        <f>계획인구!J311</f>
        <v>8</v>
      </c>
      <c r="E311" s="53">
        <f>계획인구!K311</f>
        <v>15</v>
      </c>
      <c r="F311" s="54" t="str">
        <f>계획인구!L311</f>
        <v>미급수</v>
      </c>
      <c r="G311" s="54" t="str">
        <f>계획인구!M311</f>
        <v>미급수</v>
      </c>
      <c r="H311" s="54" t="str">
        <f>계획인구!N311</f>
        <v>미급수</v>
      </c>
      <c r="I311" s="55">
        <f>IF(F311="마을",0,IF(F311="소규모",0,계획인구!P311))</f>
        <v>0</v>
      </c>
      <c r="J311" s="135">
        <f t="shared" si="123"/>
        <v>0</v>
      </c>
      <c r="K311" s="135">
        <f t="shared" si="124"/>
        <v>0</v>
      </c>
      <c r="L311" s="135">
        <f t="shared" si="125"/>
        <v>0</v>
      </c>
      <c r="M311" s="135">
        <f t="shared" si="126"/>
        <v>0</v>
      </c>
      <c r="N311" s="136">
        <f t="shared" si="127"/>
        <v>0</v>
      </c>
      <c r="O311" s="152">
        <f>IF(계획인구!Q311="미급수",0,IF(계획인구!Q311="마을",0,IF(계획인구!Q311="소규모",0,IF(계획인구!Q311=급수인구!$F311,계획인구!AA311,0))))</f>
        <v>0</v>
      </c>
      <c r="P311" s="152">
        <f>IF(계획인구!R311="미급수",0,IF(계획인구!R311="마을",0,IF(계획인구!R311="소규모",0,IF(계획인구!R311=급수인구!$F311,계획인구!AB311,0))))</f>
        <v>0</v>
      </c>
      <c r="Q311" s="152">
        <f>IF(계획인구!S311="미급수",0,IF(계획인구!S311="마을",0,IF(계획인구!S311="소규모",0,IF(계획인구!S311=급수인구!$F311,계획인구!AC311,0))))</f>
        <v>0</v>
      </c>
      <c r="R311" s="152">
        <f>IF(계획인구!T311="미급수",0,IF(계획인구!T311="마을",0,IF(계획인구!T311="소규모",0,IF(계획인구!T311=급수인구!$F311,계획인구!AD311,0))))</f>
        <v>0</v>
      </c>
      <c r="S311" s="152">
        <f>IF(계획인구!U311="미급수",0,IF(계획인구!U311="마을",0,IF(계획인구!U311="소규모",0,IF(계획인구!U311=급수인구!$F311,계획인구!AE311,0))))</f>
        <v>0</v>
      </c>
      <c r="T311" s="152">
        <f>IF(계획인구!Q311="미급수",0,IF(계획인구!Q311="마을",0,IF(계획인구!Q311="소규모",0,IF(계획인구!Q311=급수인구!$F311,계획인구!AF311,0))))</f>
        <v>0</v>
      </c>
      <c r="U311" s="152">
        <f>IF(계획인구!R311="미급수",0,IF(계획인구!R311="마을",0,IF(계획인구!R311="소규모",0,IF(계획인구!R311=급수인구!$F311,계획인구!AG311,0))))</f>
        <v>0</v>
      </c>
      <c r="V311" s="152">
        <f>IF(계획인구!S311="미급수",0,IF(계획인구!S311="마을",0,IF(계획인구!S311="소규모",0,IF(계획인구!S311=급수인구!$F311,계획인구!AH311,0))))</f>
        <v>0</v>
      </c>
      <c r="W311" s="152">
        <f>IF(계획인구!T311="미급수",0,IF(계획인구!T311="마을",0,IF(계획인구!T311="소규모",0,IF(계획인구!T311=급수인구!$F311,계획인구!AI311,0))))</f>
        <v>0</v>
      </c>
      <c r="X311" s="152">
        <f>IF(계획인구!U311="미급수",0,IF(계획인구!U311="마을",0,IF(계획인구!U311="소규모",0,IF(계획인구!U311=급수인구!$F311,계획인구!AJ311,0))))</f>
        <v>0</v>
      </c>
    </row>
    <row r="312" spans="1:24" s="11" customFormat="1" ht="16.350000000000001" customHeight="1">
      <c r="A312" s="308" t="s">
        <v>257</v>
      </c>
      <c r="B312" s="247" t="s">
        <v>448</v>
      </c>
      <c r="C312" s="57" t="s">
        <v>449</v>
      </c>
      <c r="D312" s="53">
        <f>계획인구!J312</f>
        <v>46</v>
      </c>
      <c r="E312" s="53">
        <f>계획인구!K312</f>
        <v>99</v>
      </c>
      <c r="F312" s="54" t="str">
        <f>계획인구!L312</f>
        <v>소규모</v>
      </c>
      <c r="G312" s="54" t="str">
        <f>계획인구!M312</f>
        <v>소규모</v>
      </c>
      <c r="H312" s="54" t="str">
        <f>계획인구!N312</f>
        <v>새시기</v>
      </c>
      <c r="I312" s="55">
        <f>IF(F312="마을",0,IF(F312="소규모",0,계획인구!P312))</f>
        <v>0</v>
      </c>
      <c r="J312" s="135">
        <f t="shared" si="123"/>
        <v>0</v>
      </c>
      <c r="K312" s="135">
        <f t="shared" si="124"/>
        <v>0</v>
      </c>
      <c r="L312" s="135">
        <f t="shared" si="125"/>
        <v>0</v>
      </c>
      <c r="M312" s="135">
        <f t="shared" si="126"/>
        <v>0</v>
      </c>
      <c r="N312" s="136">
        <f t="shared" si="127"/>
        <v>0</v>
      </c>
      <c r="O312" s="152">
        <f>IF(계획인구!Q312="미급수",0,IF(계획인구!Q312="마을",0,IF(계획인구!Q312="소규모",0,IF(계획인구!Q312=급수인구!$F312,계획인구!AA312,0))))</f>
        <v>0</v>
      </c>
      <c r="P312" s="152">
        <f>IF(계획인구!R312="미급수",0,IF(계획인구!R312="마을",0,IF(계획인구!R312="소규모",0,IF(계획인구!R312=급수인구!$F312,계획인구!AB312,0))))</f>
        <v>0</v>
      </c>
      <c r="Q312" s="152">
        <f>IF(계획인구!S312="미급수",0,IF(계획인구!S312="마을",0,IF(계획인구!S312="소규모",0,IF(계획인구!S312=급수인구!$F312,계획인구!AC312,0))))</f>
        <v>0</v>
      </c>
      <c r="R312" s="152">
        <f>IF(계획인구!T312="미급수",0,IF(계획인구!T312="마을",0,IF(계획인구!T312="소규모",0,IF(계획인구!T312=급수인구!$F312,계획인구!AD312,0))))</f>
        <v>0</v>
      </c>
      <c r="S312" s="152">
        <f>IF(계획인구!U312="미급수",0,IF(계획인구!U312="마을",0,IF(계획인구!U312="소규모",0,IF(계획인구!U312=급수인구!$F312,계획인구!AE312,0))))</f>
        <v>0</v>
      </c>
      <c r="T312" s="152">
        <f>IF(계획인구!Q312="미급수",0,IF(계획인구!Q312="마을",0,IF(계획인구!Q312="소규모",0,IF(계획인구!Q312=급수인구!$F312,계획인구!AF312,0))))</f>
        <v>0</v>
      </c>
      <c r="U312" s="152">
        <f>IF(계획인구!R312="미급수",0,IF(계획인구!R312="마을",0,IF(계획인구!R312="소규모",0,IF(계획인구!R312=급수인구!$F312,계획인구!AG312,0))))</f>
        <v>0</v>
      </c>
      <c r="V312" s="152">
        <f>IF(계획인구!S312="미급수",0,IF(계획인구!S312="마을",0,IF(계획인구!S312="소규모",0,IF(계획인구!S312=급수인구!$F312,계획인구!AH312,0))))</f>
        <v>0</v>
      </c>
      <c r="W312" s="152">
        <f>IF(계획인구!T312="미급수",0,IF(계획인구!T312="마을",0,IF(계획인구!T312="소규모",0,IF(계획인구!T312=급수인구!$F312,계획인구!AI312,0))))</f>
        <v>0</v>
      </c>
      <c r="X312" s="152">
        <f>IF(계획인구!U312="미급수",0,IF(계획인구!U312="마을",0,IF(계획인구!U312="소규모",0,IF(계획인구!U312=급수인구!$F312,계획인구!AJ312,0))))</f>
        <v>0</v>
      </c>
    </row>
    <row r="313" spans="1:24" s="11" customFormat="1" ht="16.350000000000001" customHeight="1">
      <c r="A313" s="308" t="s">
        <v>257</v>
      </c>
      <c r="B313" s="333"/>
      <c r="C313" s="57" t="s">
        <v>450</v>
      </c>
      <c r="D313" s="53">
        <f>계획인구!J313</f>
        <v>24</v>
      </c>
      <c r="E313" s="53">
        <f>계획인구!K313</f>
        <v>56</v>
      </c>
      <c r="F313" s="54" t="str">
        <f>계획인구!L313</f>
        <v>소규모</v>
      </c>
      <c r="G313" s="54" t="str">
        <f>계획인구!M313</f>
        <v>소규모</v>
      </c>
      <c r="H313" s="54" t="str">
        <f>계획인구!N313</f>
        <v>중말</v>
      </c>
      <c r="I313" s="55">
        <f>IF(F313="마을",0,IF(F313="소규모",0,계획인구!P313))</f>
        <v>0</v>
      </c>
      <c r="J313" s="135">
        <f t="shared" si="123"/>
        <v>0</v>
      </c>
      <c r="K313" s="135">
        <f t="shared" si="124"/>
        <v>0</v>
      </c>
      <c r="L313" s="135">
        <f t="shared" si="125"/>
        <v>0</v>
      </c>
      <c r="M313" s="135">
        <f t="shared" si="126"/>
        <v>0</v>
      </c>
      <c r="N313" s="136">
        <f t="shared" si="127"/>
        <v>0</v>
      </c>
      <c r="O313" s="152">
        <f>IF(계획인구!Q313="미급수",0,IF(계획인구!Q313="마을",0,IF(계획인구!Q313="소규모",0,IF(계획인구!Q313=급수인구!$F313,계획인구!AA313,0))))</f>
        <v>0</v>
      </c>
      <c r="P313" s="152">
        <f>IF(계획인구!R313="미급수",0,IF(계획인구!R313="마을",0,IF(계획인구!R313="소규모",0,IF(계획인구!R313=급수인구!$F313,계획인구!AB313,0))))</f>
        <v>0</v>
      </c>
      <c r="Q313" s="152">
        <f>IF(계획인구!S313="미급수",0,IF(계획인구!S313="마을",0,IF(계획인구!S313="소규모",0,IF(계획인구!S313=급수인구!$F313,계획인구!AC313,0))))</f>
        <v>0</v>
      </c>
      <c r="R313" s="152">
        <f>IF(계획인구!T313="미급수",0,IF(계획인구!T313="마을",0,IF(계획인구!T313="소규모",0,IF(계획인구!T313=급수인구!$F313,계획인구!AD313,0))))</f>
        <v>0</v>
      </c>
      <c r="S313" s="152">
        <f>IF(계획인구!U313="미급수",0,IF(계획인구!U313="마을",0,IF(계획인구!U313="소규모",0,IF(계획인구!U313=급수인구!$F313,계획인구!AE313,0))))</f>
        <v>0</v>
      </c>
      <c r="T313" s="152">
        <f>IF(계획인구!Q313="미급수",0,IF(계획인구!Q313="마을",0,IF(계획인구!Q313="소규모",0,IF(계획인구!Q313=급수인구!$F313,계획인구!AF313,0))))</f>
        <v>0</v>
      </c>
      <c r="U313" s="152">
        <f>IF(계획인구!R313="미급수",0,IF(계획인구!R313="마을",0,IF(계획인구!R313="소규모",0,IF(계획인구!R313=급수인구!$F313,계획인구!AG313,0))))</f>
        <v>0</v>
      </c>
      <c r="V313" s="152">
        <f>IF(계획인구!S313="미급수",0,IF(계획인구!S313="마을",0,IF(계획인구!S313="소규모",0,IF(계획인구!S313=급수인구!$F313,계획인구!AH313,0))))</f>
        <v>0</v>
      </c>
      <c r="W313" s="152">
        <f>IF(계획인구!T313="미급수",0,IF(계획인구!T313="마을",0,IF(계획인구!T313="소규모",0,IF(계획인구!T313=급수인구!$F313,계획인구!AI313,0))))</f>
        <v>0</v>
      </c>
      <c r="X313" s="152">
        <f>IF(계획인구!U313="미급수",0,IF(계획인구!U313="마을",0,IF(계획인구!U313="소규모",0,IF(계획인구!U313=급수인구!$F313,계획인구!AJ313,0))))</f>
        <v>0</v>
      </c>
    </row>
    <row r="314" spans="1:24" s="11" customFormat="1" ht="16.350000000000001" customHeight="1">
      <c r="A314" s="309" t="s">
        <v>257</v>
      </c>
      <c r="B314" s="58" t="s">
        <v>451</v>
      </c>
      <c r="C314" s="58" t="s">
        <v>831</v>
      </c>
      <c r="D314" s="56">
        <f>계획인구!J314</f>
        <v>42</v>
      </c>
      <c r="E314" s="56">
        <f>계획인구!K314</f>
        <v>88</v>
      </c>
      <c r="F314" s="63" t="str">
        <f>계획인구!L314</f>
        <v>지방</v>
      </c>
      <c r="G314" s="63" t="str">
        <f>계획인구!M314</f>
        <v>김천</v>
      </c>
      <c r="H314" s="63" t="str">
        <f>계획인구!N314</f>
        <v>동부</v>
      </c>
      <c r="I314" s="64">
        <f>IF(F314="마을",0,IF(F314="소규모",0,계획인구!P314))</f>
        <v>2015</v>
      </c>
      <c r="J314" s="147">
        <f t="shared" si="123"/>
        <v>88</v>
      </c>
      <c r="K314" s="147">
        <f t="shared" si="124"/>
        <v>84</v>
      </c>
      <c r="L314" s="147">
        <f t="shared" si="125"/>
        <v>84</v>
      </c>
      <c r="M314" s="147">
        <f t="shared" si="126"/>
        <v>84</v>
      </c>
      <c r="N314" s="148">
        <f t="shared" si="127"/>
        <v>83</v>
      </c>
      <c r="O314" s="152">
        <f>IF(계획인구!Q314="미급수",0,IF(계획인구!Q314="마을",0,IF(계획인구!Q314="소규모",0,IF(계획인구!Q314=급수인구!$F314,계획인구!AA314,0))))</f>
        <v>88</v>
      </c>
      <c r="P314" s="152">
        <f>IF(계획인구!R314="미급수",0,IF(계획인구!R314="마을",0,IF(계획인구!R314="소규모",0,IF(계획인구!R314=급수인구!$F314,계획인구!AB314,0))))</f>
        <v>84</v>
      </c>
      <c r="Q314" s="152">
        <f>IF(계획인구!S314="미급수",0,IF(계획인구!S314="마을",0,IF(계획인구!S314="소규모",0,IF(계획인구!S314=급수인구!$F314,계획인구!AC314,0))))</f>
        <v>84</v>
      </c>
      <c r="R314" s="152">
        <f>IF(계획인구!T314="미급수",0,IF(계획인구!T314="마을",0,IF(계획인구!T314="소규모",0,IF(계획인구!T314=급수인구!$F314,계획인구!AD314,0))))</f>
        <v>84</v>
      </c>
      <c r="S314" s="152">
        <f>IF(계획인구!U314="미급수",0,IF(계획인구!U314="마을",0,IF(계획인구!U314="소규모",0,IF(계획인구!U314=급수인구!$F314,계획인구!AE314,0))))</f>
        <v>83</v>
      </c>
      <c r="T314" s="152">
        <f>IF(계획인구!Q314="미급수",0,IF(계획인구!Q314="마을",0,IF(계획인구!Q314="소규모",0,IF(계획인구!Q314=급수인구!$F314,계획인구!AF314,0))))</f>
        <v>0</v>
      </c>
      <c r="U314" s="152">
        <f>IF(계획인구!R314="미급수",0,IF(계획인구!R314="마을",0,IF(계획인구!R314="소규모",0,IF(계획인구!R314=급수인구!$F314,계획인구!AG314,0))))</f>
        <v>0</v>
      </c>
      <c r="V314" s="152">
        <f>IF(계획인구!S314="미급수",0,IF(계획인구!S314="마을",0,IF(계획인구!S314="소규모",0,IF(계획인구!S314=급수인구!$F314,계획인구!AH314,0))))</f>
        <v>0</v>
      </c>
      <c r="W314" s="152">
        <f>IF(계획인구!T314="미급수",0,IF(계획인구!T314="마을",0,IF(계획인구!T314="소규모",0,IF(계획인구!T314=급수인구!$F314,계획인구!AI314,0))))</f>
        <v>0</v>
      </c>
      <c r="X314" s="152">
        <f>IF(계획인구!U314="미급수",0,IF(계획인구!U314="마을",0,IF(계획인구!U314="소규모",0,IF(계획인구!U314=급수인구!$F314,계획인구!AJ314,0))))</f>
        <v>0</v>
      </c>
    </row>
    <row r="315" spans="1:24" s="11" customFormat="1" ht="16.350000000000001" customHeight="1">
      <c r="A315" s="323" t="s">
        <v>257</v>
      </c>
      <c r="B315" s="321"/>
      <c r="C315" s="321" t="s">
        <v>452</v>
      </c>
      <c r="D315" s="314">
        <f>계획인구!J315</f>
        <v>38</v>
      </c>
      <c r="E315" s="314">
        <f>계획인구!K315</f>
        <v>82</v>
      </c>
      <c r="F315" s="316" t="str">
        <f>계획인구!L315</f>
        <v>소규모</v>
      </c>
      <c r="G315" s="316" t="str">
        <f>계획인구!M315</f>
        <v>소규모</v>
      </c>
      <c r="H315" s="316" t="str">
        <f>계획인구!N315</f>
        <v>유산</v>
      </c>
      <c r="I315" s="318">
        <f>IF(F315="마을",0,IF(F315="소규모",0,계획인구!P315))</f>
        <v>0</v>
      </c>
      <c r="J315" s="315">
        <f t="shared" si="123"/>
        <v>0</v>
      </c>
      <c r="K315" s="315">
        <f t="shared" si="124"/>
        <v>0</v>
      </c>
      <c r="L315" s="315">
        <f t="shared" si="125"/>
        <v>0</v>
      </c>
      <c r="M315" s="315">
        <f t="shared" si="126"/>
        <v>0</v>
      </c>
      <c r="N315" s="320">
        <f t="shared" si="127"/>
        <v>0</v>
      </c>
      <c r="O315" s="152">
        <f>IF(계획인구!Q315="미급수",0,IF(계획인구!Q315="마을",0,IF(계획인구!Q315="소규모",0,IF(계획인구!Q315=급수인구!$F315,계획인구!AA315,0))))</f>
        <v>0</v>
      </c>
      <c r="P315" s="152">
        <f>IF(계획인구!R315="미급수",0,IF(계획인구!R315="마을",0,IF(계획인구!R315="소규모",0,IF(계획인구!R315=급수인구!$F315,계획인구!AB315,0))))</f>
        <v>0</v>
      </c>
      <c r="Q315" s="152">
        <f>IF(계획인구!S315="미급수",0,IF(계획인구!S315="마을",0,IF(계획인구!S315="소규모",0,IF(계획인구!S315=급수인구!$F315,계획인구!AC315,0))))</f>
        <v>0</v>
      </c>
      <c r="R315" s="152">
        <f>IF(계획인구!T315="미급수",0,IF(계획인구!T315="마을",0,IF(계획인구!T315="소규모",0,IF(계획인구!T315=급수인구!$F315,계획인구!AD315,0))))</f>
        <v>0</v>
      </c>
      <c r="S315" s="152">
        <f>IF(계획인구!U315="미급수",0,IF(계획인구!U315="마을",0,IF(계획인구!U315="소규모",0,IF(계획인구!U315=급수인구!$F315,계획인구!AE315,0))))</f>
        <v>0</v>
      </c>
      <c r="T315" s="152">
        <f>IF(계획인구!Q315="미급수",0,IF(계획인구!Q315="마을",0,IF(계획인구!Q315="소규모",0,IF(계획인구!Q315=급수인구!$F315,계획인구!AF315,0))))</f>
        <v>0</v>
      </c>
      <c r="U315" s="152">
        <f>IF(계획인구!R315="미급수",0,IF(계획인구!R315="마을",0,IF(계획인구!R315="소규모",0,IF(계획인구!R315=급수인구!$F315,계획인구!AG315,0))))</f>
        <v>0</v>
      </c>
      <c r="V315" s="152">
        <f>IF(계획인구!S315="미급수",0,IF(계획인구!S315="마을",0,IF(계획인구!S315="소규모",0,IF(계획인구!S315=급수인구!$F315,계획인구!AH315,0))))</f>
        <v>0</v>
      </c>
      <c r="W315" s="152">
        <f>IF(계획인구!T315="미급수",0,IF(계획인구!T315="마을",0,IF(계획인구!T315="소규모",0,IF(계획인구!T315=급수인구!$F315,계획인구!AI315,0))))</f>
        <v>0</v>
      </c>
      <c r="X315" s="152">
        <f>IF(계획인구!U315="미급수",0,IF(계획인구!U315="마을",0,IF(계획인구!U315="소규모",0,IF(계획인구!U315=급수인구!$F315,계획인구!AJ315,0))))</f>
        <v>0</v>
      </c>
    </row>
    <row r="316" spans="1:24" s="11" customFormat="1" ht="16.350000000000001" customHeight="1">
      <c r="A316" s="308" t="s">
        <v>257</v>
      </c>
      <c r="B316" s="247" t="s">
        <v>453</v>
      </c>
      <c r="C316" s="57" t="s">
        <v>455</v>
      </c>
      <c r="D316" s="53">
        <f>계획인구!J316</f>
        <v>44</v>
      </c>
      <c r="E316" s="53">
        <f>계획인구!K316</f>
        <v>77</v>
      </c>
      <c r="F316" s="54" t="str">
        <f>계획인구!L316</f>
        <v>소규모</v>
      </c>
      <c r="G316" s="54" t="str">
        <f>계획인구!M316</f>
        <v>소규모</v>
      </c>
      <c r="H316" s="54" t="str">
        <f>계획인구!N316</f>
        <v>수왕</v>
      </c>
      <c r="I316" s="55">
        <f>IF(F316="마을",0,IF(F316="소규모",0,계획인구!P316))</f>
        <v>0</v>
      </c>
      <c r="J316" s="135">
        <f t="shared" si="123"/>
        <v>0</v>
      </c>
      <c r="K316" s="135">
        <f t="shared" si="124"/>
        <v>0</v>
      </c>
      <c r="L316" s="135">
        <f t="shared" si="125"/>
        <v>0</v>
      </c>
      <c r="M316" s="135">
        <f t="shared" si="126"/>
        <v>0</v>
      </c>
      <c r="N316" s="136">
        <f t="shared" si="127"/>
        <v>0</v>
      </c>
      <c r="O316" s="152">
        <f>IF(계획인구!Q316="미급수",0,IF(계획인구!Q316="마을",0,IF(계획인구!Q316="소규모",0,IF(계획인구!Q316=급수인구!$F316,계획인구!AA316,0))))</f>
        <v>0</v>
      </c>
      <c r="P316" s="152">
        <f>IF(계획인구!R316="미급수",0,IF(계획인구!R316="마을",0,IF(계획인구!R316="소규모",0,IF(계획인구!R316=급수인구!$F316,계획인구!AB316,0))))</f>
        <v>0</v>
      </c>
      <c r="Q316" s="152">
        <f>IF(계획인구!S316="미급수",0,IF(계획인구!S316="마을",0,IF(계획인구!S316="소규모",0,IF(계획인구!S316=급수인구!$F316,계획인구!AC316,0))))</f>
        <v>0</v>
      </c>
      <c r="R316" s="152">
        <f>IF(계획인구!T316="미급수",0,IF(계획인구!T316="마을",0,IF(계획인구!T316="소규모",0,IF(계획인구!T316=급수인구!$F316,계획인구!AD316,0))))</f>
        <v>0</v>
      </c>
      <c r="S316" s="152">
        <f>IF(계획인구!U316="미급수",0,IF(계획인구!U316="마을",0,IF(계획인구!U316="소규모",0,IF(계획인구!U316=급수인구!$F316,계획인구!AE316,0))))</f>
        <v>0</v>
      </c>
      <c r="T316" s="152">
        <f>IF(계획인구!Q316="미급수",0,IF(계획인구!Q316="마을",0,IF(계획인구!Q316="소규모",0,IF(계획인구!Q316=급수인구!$F316,계획인구!AF316,0))))</f>
        <v>0</v>
      </c>
      <c r="U316" s="152">
        <f>IF(계획인구!R316="미급수",0,IF(계획인구!R316="마을",0,IF(계획인구!R316="소규모",0,IF(계획인구!R316=급수인구!$F316,계획인구!AG316,0))))</f>
        <v>0</v>
      </c>
      <c r="V316" s="152">
        <f>IF(계획인구!S316="미급수",0,IF(계획인구!S316="마을",0,IF(계획인구!S316="소규모",0,IF(계획인구!S316=급수인구!$F316,계획인구!AH316,0))))</f>
        <v>0</v>
      </c>
      <c r="W316" s="152">
        <f>IF(계획인구!T316="미급수",0,IF(계획인구!T316="마을",0,IF(계획인구!T316="소규모",0,IF(계획인구!T316=급수인구!$F316,계획인구!AI316,0))))</f>
        <v>0</v>
      </c>
      <c r="X316" s="152">
        <f>IF(계획인구!U316="미급수",0,IF(계획인구!U316="마을",0,IF(계획인구!U316="소규모",0,IF(계획인구!U316=급수인구!$F316,계획인구!AJ316,0))))</f>
        <v>0</v>
      </c>
    </row>
    <row r="317" spans="1:24" s="11" customFormat="1" ht="16.350000000000001" customHeight="1">
      <c r="A317" s="308" t="s">
        <v>257</v>
      </c>
      <c r="B317" s="333"/>
      <c r="C317" s="57" t="s">
        <v>454</v>
      </c>
      <c r="D317" s="53">
        <f>계획인구!J317</f>
        <v>43</v>
      </c>
      <c r="E317" s="53">
        <f>계획인구!K317</f>
        <v>107</v>
      </c>
      <c r="F317" s="54" t="str">
        <f>계획인구!L317</f>
        <v>지방</v>
      </c>
      <c r="G317" s="54" t="str">
        <f>계획인구!M317</f>
        <v>김천</v>
      </c>
      <c r="H317" s="54" t="str">
        <f>계획인구!N317</f>
        <v>동부</v>
      </c>
      <c r="I317" s="55">
        <f>IF(F317="마을",0,IF(F317="소규모",0,계획인구!P317))</f>
        <v>2030</v>
      </c>
      <c r="J317" s="135">
        <f t="shared" si="123"/>
        <v>0</v>
      </c>
      <c r="K317" s="135">
        <f t="shared" si="124"/>
        <v>0</v>
      </c>
      <c r="L317" s="135">
        <f t="shared" si="125"/>
        <v>0</v>
      </c>
      <c r="M317" s="135">
        <f t="shared" si="126"/>
        <v>102</v>
      </c>
      <c r="N317" s="136">
        <f t="shared" si="127"/>
        <v>101</v>
      </c>
      <c r="O317" s="152">
        <f>IF(계획인구!Q317="미급수",0,IF(계획인구!Q317="마을",0,IF(계획인구!Q317="소규모",0,IF(계획인구!Q317=급수인구!$F317,계획인구!AA317,0))))</f>
        <v>0</v>
      </c>
      <c r="P317" s="152">
        <f>IF(계획인구!R317="미급수",0,IF(계획인구!R317="마을",0,IF(계획인구!R317="소규모",0,IF(계획인구!R317=급수인구!$F317,계획인구!AB317,0))))</f>
        <v>0</v>
      </c>
      <c r="Q317" s="152">
        <f>IF(계획인구!S317="미급수",0,IF(계획인구!S317="마을",0,IF(계획인구!S317="소규모",0,IF(계획인구!S317=급수인구!$F317,계획인구!AC317,0))))</f>
        <v>0</v>
      </c>
      <c r="R317" s="152">
        <f>IF(계획인구!T317="미급수",0,IF(계획인구!T317="마을",0,IF(계획인구!T317="소규모",0,IF(계획인구!T317=급수인구!$F317,계획인구!AD317,0))))</f>
        <v>102</v>
      </c>
      <c r="S317" s="152">
        <f>IF(계획인구!U317="미급수",0,IF(계획인구!U317="마을",0,IF(계획인구!U317="소규모",0,IF(계획인구!U317=급수인구!$F317,계획인구!AE317,0))))</f>
        <v>101</v>
      </c>
      <c r="T317" s="152">
        <f>IF(계획인구!Q317="미급수",0,IF(계획인구!Q317="마을",0,IF(계획인구!Q317="소규모",0,IF(계획인구!Q317=급수인구!$F317,계획인구!AF317,0))))</f>
        <v>0</v>
      </c>
      <c r="U317" s="152">
        <f>IF(계획인구!R317="미급수",0,IF(계획인구!R317="마을",0,IF(계획인구!R317="소규모",0,IF(계획인구!R317=급수인구!$F317,계획인구!AG317,0))))</f>
        <v>0</v>
      </c>
      <c r="V317" s="152">
        <f>IF(계획인구!S317="미급수",0,IF(계획인구!S317="마을",0,IF(계획인구!S317="소규모",0,IF(계획인구!S317=급수인구!$F317,계획인구!AH317,0))))</f>
        <v>0</v>
      </c>
      <c r="W317" s="152">
        <f>IF(계획인구!T317="미급수",0,IF(계획인구!T317="마을",0,IF(계획인구!T317="소규모",0,IF(계획인구!T317=급수인구!$F317,계획인구!AI317,0))))</f>
        <v>0</v>
      </c>
      <c r="X317" s="152">
        <f>IF(계획인구!U317="미급수",0,IF(계획인구!U317="마을",0,IF(계획인구!U317="소규모",0,IF(계획인구!U317=급수인구!$F317,계획인구!AJ317,0))))</f>
        <v>0</v>
      </c>
    </row>
    <row r="318" spans="1:24" s="11" customFormat="1" ht="16.350000000000001" customHeight="1">
      <c r="A318" s="308" t="s">
        <v>257</v>
      </c>
      <c r="B318" s="247" t="s">
        <v>456</v>
      </c>
      <c r="C318" s="57" t="s">
        <v>457</v>
      </c>
      <c r="D318" s="53">
        <f>계획인구!J318</f>
        <v>46</v>
      </c>
      <c r="E318" s="53">
        <f>계획인구!K318</f>
        <v>105</v>
      </c>
      <c r="F318" s="54" t="str">
        <f>계획인구!L318</f>
        <v>지방</v>
      </c>
      <c r="G318" s="54" t="str">
        <f>계획인구!M318</f>
        <v>김천</v>
      </c>
      <c r="H318" s="54" t="str">
        <f>계획인구!N318</f>
        <v>동부</v>
      </c>
      <c r="I318" s="55">
        <f>IF(F318="마을",0,IF(F318="소규모",0,계획인구!P318))</f>
        <v>2015</v>
      </c>
      <c r="J318" s="135">
        <f t="shared" si="123"/>
        <v>105</v>
      </c>
      <c r="K318" s="135">
        <f t="shared" si="124"/>
        <v>101</v>
      </c>
      <c r="L318" s="135">
        <f t="shared" si="125"/>
        <v>100</v>
      </c>
      <c r="M318" s="135">
        <f t="shared" si="126"/>
        <v>100</v>
      </c>
      <c r="N318" s="136">
        <f t="shared" si="127"/>
        <v>99</v>
      </c>
      <c r="O318" s="152">
        <f>IF(계획인구!Q318="미급수",0,IF(계획인구!Q318="마을",0,IF(계획인구!Q318="소규모",0,IF(계획인구!Q318=급수인구!$F318,계획인구!AA318,0))))</f>
        <v>105</v>
      </c>
      <c r="P318" s="152">
        <f>IF(계획인구!R318="미급수",0,IF(계획인구!R318="마을",0,IF(계획인구!R318="소규모",0,IF(계획인구!R318=급수인구!$F318,계획인구!AB318,0))))</f>
        <v>101</v>
      </c>
      <c r="Q318" s="152">
        <f>IF(계획인구!S318="미급수",0,IF(계획인구!S318="마을",0,IF(계획인구!S318="소규모",0,IF(계획인구!S318=급수인구!$F318,계획인구!AC318,0))))</f>
        <v>100</v>
      </c>
      <c r="R318" s="152">
        <f>IF(계획인구!T318="미급수",0,IF(계획인구!T318="마을",0,IF(계획인구!T318="소규모",0,IF(계획인구!T318=급수인구!$F318,계획인구!AD318,0))))</f>
        <v>100</v>
      </c>
      <c r="S318" s="152">
        <f>IF(계획인구!U318="미급수",0,IF(계획인구!U318="마을",0,IF(계획인구!U318="소규모",0,IF(계획인구!U318=급수인구!$F318,계획인구!AE318,0))))</f>
        <v>99</v>
      </c>
      <c r="T318" s="152">
        <f>IF(계획인구!Q318="미급수",0,IF(계획인구!Q318="마을",0,IF(계획인구!Q318="소규모",0,IF(계획인구!Q318=급수인구!$F318,계획인구!AF318,0))))</f>
        <v>0</v>
      </c>
      <c r="U318" s="152">
        <f>IF(계획인구!R318="미급수",0,IF(계획인구!R318="마을",0,IF(계획인구!R318="소규모",0,IF(계획인구!R318=급수인구!$F318,계획인구!AG318,0))))</f>
        <v>0</v>
      </c>
      <c r="V318" s="152">
        <f>IF(계획인구!S318="미급수",0,IF(계획인구!S318="마을",0,IF(계획인구!S318="소규모",0,IF(계획인구!S318=급수인구!$F318,계획인구!AH318,0))))</f>
        <v>0</v>
      </c>
      <c r="W318" s="152">
        <f>IF(계획인구!T318="미급수",0,IF(계획인구!T318="마을",0,IF(계획인구!T318="소규모",0,IF(계획인구!T318=급수인구!$F318,계획인구!AI318,0))))</f>
        <v>0</v>
      </c>
      <c r="X318" s="152">
        <f>IF(계획인구!U318="미급수",0,IF(계획인구!U318="마을",0,IF(계획인구!U318="소규모",0,IF(계획인구!U318=급수인구!$F318,계획인구!AJ318,0))))</f>
        <v>0</v>
      </c>
    </row>
    <row r="319" spans="1:24" s="11" customFormat="1" ht="16.350000000000001" customHeight="1">
      <c r="A319" s="308" t="s">
        <v>257</v>
      </c>
      <c r="B319" s="333"/>
      <c r="C319" s="57" t="s">
        <v>336</v>
      </c>
      <c r="D319" s="53">
        <f>계획인구!J319</f>
        <v>26</v>
      </c>
      <c r="E319" s="53">
        <f>계획인구!K319</f>
        <v>74</v>
      </c>
      <c r="F319" s="54" t="str">
        <f>계획인구!L319</f>
        <v>소규모</v>
      </c>
      <c r="G319" s="54" t="str">
        <f>계획인구!M319</f>
        <v>소규모</v>
      </c>
      <c r="H319" s="54" t="str">
        <f>계획인구!N319</f>
        <v>송정</v>
      </c>
      <c r="I319" s="55">
        <f>IF(F319="마을",0,IF(F319="소규모",0,계획인구!P319))</f>
        <v>0</v>
      </c>
      <c r="J319" s="135">
        <f t="shared" si="123"/>
        <v>0</v>
      </c>
      <c r="K319" s="135">
        <f t="shared" si="124"/>
        <v>0</v>
      </c>
      <c r="L319" s="135">
        <f t="shared" si="125"/>
        <v>0</v>
      </c>
      <c r="M319" s="135">
        <f t="shared" si="126"/>
        <v>0</v>
      </c>
      <c r="N319" s="136">
        <f t="shared" si="127"/>
        <v>0</v>
      </c>
      <c r="O319" s="152">
        <f>IF(계획인구!Q319="미급수",0,IF(계획인구!Q319="마을",0,IF(계획인구!Q319="소규모",0,IF(계획인구!Q319=급수인구!$F319,계획인구!AA319,0))))</f>
        <v>0</v>
      </c>
      <c r="P319" s="152">
        <f>IF(계획인구!R319="미급수",0,IF(계획인구!R319="마을",0,IF(계획인구!R319="소규모",0,IF(계획인구!R319=급수인구!$F319,계획인구!AB319,0))))</f>
        <v>0</v>
      </c>
      <c r="Q319" s="152">
        <f>IF(계획인구!S319="미급수",0,IF(계획인구!S319="마을",0,IF(계획인구!S319="소규모",0,IF(계획인구!S319=급수인구!$F319,계획인구!AC319,0))))</f>
        <v>0</v>
      </c>
      <c r="R319" s="152">
        <f>IF(계획인구!T319="미급수",0,IF(계획인구!T319="마을",0,IF(계획인구!T319="소규모",0,IF(계획인구!T319=급수인구!$F319,계획인구!AD319,0))))</f>
        <v>0</v>
      </c>
      <c r="S319" s="152">
        <f>IF(계획인구!U319="미급수",0,IF(계획인구!U319="마을",0,IF(계획인구!U319="소규모",0,IF(계획인구!U319=급수인구!$F319,계획인구!AE319,0))))</f>
        <v>0</v>
      </c>
      <c r="T319" s="152">
        <f>IF(계획인구!Q319="미급수",0,IF(계획인구!Q319="마을",0,IF(계획인구!Q319="소규모",0,IF(계획인구!Q319=급수인구!$F319,계획인구!AF319,0))))</f>
        <v>0</v>
      </c>
      <c r="U319" s="152">
        <f>IF(계획인구!R319="미급수",0,IF(계획인구!R319="마을",0,IF(계획인구!R319="소규모",0,IF(계획인구!R319=급수인구!$F319,계획인구!AG319,0))))</f>
        <v>0</v>
      </c>
      <c r="V319" s="152">
        <f>IF(계획인구!S319="미급수",0,IF(계획인구!S319="마을",0,IF(계획인구!S319="소규모",0,IF(계획인구!S319=급수인구!$F319,계획인구!AH319,0))))</f>
        <v>0</v>
      </c>
      <c r="W319" s="152">
        <f>IF(계획인구!T319="미급수",0,IF(계획인구!T319="마을",0,IF(계획인구!T319="소규모",0,IF(계획인구!T319=급수인구!$F319,계획인구!AI319,0))))</f>
        <v>0</v>
      </c>
      <c r="X319" s="152">
        <f>IF(계획인구!U319="미급수",0,IF(계획인구!U319="마을",0,IF(계획인구!U319="소규모",0,IF(계획인구!U319=급수인구!$F319,계획인구!AJ319,0))))</f>
        <v>0</v>
      </c>
    </row>
    <row r="320" spans="1:24" s="11" customFormat="1" ht="16.350000000000001" customHeight="1">
      <c r="A320" s="308" t="s">
        <v>257</v>
      </c>
      <c r="B320" s="57" t="s">
        <v>459</v>
      </c>
      <c r="C320" s="57" t="s">
        <v>460</v>
      </c>
      <c r="D320" s="53">
        <f>계획인구!J320</f>
        <v>66</v>
      </c>
      <c r="E320" s="53">
        <f>계획인구!K320</f>
        <v>147</v>
      </c>
      <c r="F320" s="54" t="str">
        <f>계획인구!L320</f>
        <v>지방</v>
      </c>
      <c r="G320" s="54" t="str">
        <f>계획인구!M320</f>
        <v>김천</v>
      </c>
      <c r="H320" s="54" t="str">
        <f>계획인구!N320</f>
        <v>동부</v>
      </c>
      <c r="I320" s="55">
        <f>IF(F320="마을",0,IF(F320="소규모",0,계획인구!P320))</f>
        <v>2030</v>
      </c>
      <c r="J320" s="135">
        <f t="shared" si="123"/>
        <v>0</v>
      </c>
      <c r="K320" s="135">
        <f t="shared" si="124"/>
        <v>0</v>
      </c>
      <c r="L320" s="135">
        <f t="shared" si="125"/>
        <v>0</v>
      </c>
      <c r="M320" s="135">
        <f t="shared" si="126"/>
        <v>140</v>
      </c>
      <c r="N320" s="136">
        <f t="shared" si="127"/>
        <v>139</v>
      </c>
      <c r="O320" s="152">
        <f>IF(계획인구!Q320="미급수",0,IF(계획인구!Q320="마을",0,IF(계획인구!Q320="소규모",0,IF(계획인구!Q320=급수인구!$F320,계획인구!AA320,0))))</f>
        <v>0</v>
      </c>
      <c r="P320" s="152">
        <f>IF(계획인구!R320="미급수",0,IF(계획인구!R320="마을",0,IF(계획인구!R320="소규모",0,IF(계획인구!R320=급수인구!$F320,계획인구!AB320,0))))</f>
        <v>0</v>
      </c>
      <c r="Q320" s="152">
        <f>IF(계획인구!S320="미급수",0,IF(계획인구!S320="마을",0,IF(계획인구!S320="소규모",0,IF(계획인구!S320=급수인구!$F320,계획인구!AC320,0))))</f>
        <v>0</v>
      </c>
      <c r="R320" s="152">
        <f>IF(계획인구!T320="미급수",0,IF(계획인구!T320="마을",0,IF(계획인구!T320="소규모",0,IF(계획인구!T320=급수인구!$F320,계획인구!AD320,0))))</f>
        <v>140</v>
      </c>
      <c r="S320" s="152">
        <f>IF(계획인구!U320="미급수",0,IF(계획인구!U320="마을",0,IF(계획인구!U320="소규모",0,IF(계획인구!U320=급수인구!$F320,계획인구!AE320,0))))</f>
        <v>139</v>
      </c>
      <c r="T320" s="152">
        <f>IF(계획인구!Q320="미급수",0,IF(계획인구!Q320="마을",0,IF(계획인구!Q320="소규모",0,IF(계획인구!Q320=급수인구!$F320,계획인구!AF320,0))))</f>
        <v>0</v>
      </c>
      <c r="U320" s="152">
        <f>IF(계획인구!R320="미급수",0,IF(계획인구!R320="마을",0,IF(계획인구!R320="소규모",0,IF(계획인구!R320=급수인구!$F320,계획인구!AG320,0))))</f>
        <v>0</v>
      </c>
      <c r="V320" s="152">
        <f>IF(계획인구!S320="미급수",0,IF(계획인구!S320="마을",0,IF(계획인구!S320="소규모",0,IF(계획인구!S320=급수인구!$F320,계획인구!AH320,0))))</f>
        <v>0</v>
      </c>
      <c r="W320" s="152">
        <f>IF(계획인구!T320="미급수",0,IF(계획인구!T320="마을",0,IF(계획인구!T320="소규모",0,IF(계획인구!T320=급수인구!$F320,계획인구!AI320,0))))</f>
        <v>0</v>
      </c>
      <c r="X320" s="152">
        <f>IF(계획인구!U320="미급수",0,IF(계획인구!U320="마을",0,IF(계획인구!U320="소규모",0,IF(계획인구!U320=급수인구!$F320,계획인구!AJ320,0))))</f>
        <v>0</v>
      </c>
    </row>
    <row r="321" spans="1:24" s="11" customFormat="1" ht="16.350000000000001" customHeight="1">
      <c r="A321" s="308" t="s">
        <v>257</v>
      </c>
      <c r="B321" s="247" t="s">
        <v>461</v>
      </c>
      <c r="C321" s="57" t="s">
        <v>463</v>
      </c>
      <c r="D321" s="53">
        <f>계획인구!J321</f>
        <v>19</v>
      </c>
      <c r="E321" s="53">
        <f>계획인구!K321</f>
        <v>59</v>
      </c>
      <c r="F321" s="54" t="str">
        <f>계획인구!L321</f>
        <v>지방</v>
      </c>
      <c r="G321" s="54" t="str">
        <f>계획인구!M321</f>
        <v>김천</v>
      </c>
      <c r="H321" s="54" t="str">
        <f>계획인구!N321</f>
        <v>동부</v>
      </c>
      <c r="I321" s="55">
        <f>IF(F321="마을",0,IF(F321="소규모",0,계획인구!P321))</f>
        <v>2030</v>
      </c>
      <c r="J321" s="135">
        <f t="shared" si="123"/>
        <v>0</v>
      </c>
      <c r="K321" s="135">
        <f t="shared" si="124"/>
        <v>0</v>
      </c>
      <c r="L321" s="135">
        <f t="shared" si="125"/>
        <v>0</v>
      </c>
      <c r="M321" s="135">
        <f t="shared" si="126"/>
        <v>56</v>
      </c>
      <c r="N321" s="136">
        <f t="shared" si="127"/>
        <v>56</v>
      </c>
      <c r="O321" s="152">
        <f>IF(계획인구!Q321="미급수",0,IF(계획인구!Q321="마을",0,IF(계획인구!Q321="소규모",0,IF(계획인구!Q321=급수인구!$F321,계획인구!AA321,0))))</f>
        <v>0</v>
      </c>
      <c r="P321" s="152">
        <f>IF(계획인구!R321="미급수",0,IF(계획인구!R321="마을",0,IF(계획인구!R321="소규모",0,IF(계획인구!R321=급수인구!$F321,계획인구!AB321,0))))</f>
        <v>0</v>
      </c>
      <c r="Q321" s="152">
        <f>IF(계획인구!S321="미급수",0,IF(계획인구!S321="마을",0,IF(계획인구!S321="소규모",0,IF(계획인구!S321=급수인구!$F321,계획인구!AC321,0))))</f>
        <v>0</v>
      </c>
      <c r="R321" s="152">
        <f>IF(계획인구!T321="미급수",0,IF(계획인구!T321="마을",0,IF(계획인구!T321="소규모",0,IF(계획인구!T321=급수인구!$F321,계획인구!AD321,0))))</f>
        <v>56</v>
      </c>
      <c r="S321" s="152">
        <f>IF(계획인구!U321="미급수",0,IF(계획인구!U321="마을",0,IF(계획인구!U321="소규모",0,IF(계획인구!U321=급수인구!$F321,계획인구!AE321,0))))</f>
        <v>56</v>
      </c>
      <c r="T321" s="152">
        <f>IF(계획인구!Q321="미급수",0,IF(계획인구!Q321="마을",0,IF(계획인구!Q321="소규모",0,IF(계획인구!Q321=급수인구!$F321,계획인구!AF321,0))))</f>
        <v>0</v>
      </c>
      <c r="U321" s="152">
        <f>IF(계획인구!R321="미급수",0,IF(계획인구!R321="마을",0,IF(계획인구!R321="소규모",0,IF(계획인구!R321=급수인구!$F321,계획인구!AG321,0))))</f>
        <v>0</v>
      </c>
      <c r="V321" s="152">
        <f>IF(계획인구!S321="미급수",0,IF(계획인구!S321="마을",0,IF(계획인구!S321="소규모",0,IF(계획인구!S321=급수인구!$F321,계획인구!AH321,0))))</f>
        <v>0</v>
      </c>
      <c r="W321" s="152">
        <f>IF(계획인구!T321="미급수",0,IF(계획인구!T321="마을",0,IF(계획인구!T321="소규모",0,IF(계획인구!T321=급수인구!$F321,계획인구!AI321,0))))</f>
        <v>0</v>
      </c>
      <c r="X321" s="152">
        <f>IF(계획인구!U321="미급수",0,IF(계획인구!U321="마을",0,IF(계획인구!U321="소규모",0,IF(계획인구!U321=급수인구!$F321,계획인구!AJ321,0))))</f>
        <v>0</v>
      </c>
    </row>
    <row r="322" spans="1:24" s="11" customFormat="1" ht="16.350000000000001" customHeight="1">
      <c r="A322" s="308" t="s">
        <v>257</v>
      </c>
      <c r="B322" s="333"/>
      <c r="C322" s="57" t="s">
        <v>462</v>
      </c>
      <c r="D322" s="53">
        <f>계획인구!J322</f>
        <v>35</v>
      </c>
      <c r="E322" s="53">
        <f>계획인구!K322</f>
        <v>80</v>
      </c>
      <c r="F322" s="54" t="str">
        <f>계획인구!L322</f>
        <v>지방</v>
      </c>
      <c r="G322" s="54" t="str">
        <f>계획인구!M322</f>
        <v>김천</v>
      </c>
      <c r="H322" s="54" t="str">
        <f>계획인구!N322</f>
        <v>동부</v>
      </c>
      <c r="I322" s="55">
        <f>IF(F322="마을",0,IF(F322="소규모",0,계획인구!P322))</f>
        <v>2030</v>
      </c>
      <c r="J322" s="135">
        <f t="shared" si="123"/>
        <v>0</v>
      </c>
      <c r="K322" s="135">
        <f t="shared" si="124"/>
        <v>0</v>
      </c>
      <c r="L322" s="135">
        <f t="shared" si="125"/>
        <v>0</v>
      </c>
      <c r="M322" s="135">
        <f t="shared" si="126"/>
        <v>76</v>
      </c>
      <c r="N322" s="136">
        <f t="shared" si="127"/>
        <v>76</v>
      </c>
      <c r="O322" s="152">
        <f>IF(계획인구!Q322="미급수",0,IF(계획인구!Q322="마을",0,IF(계획인구!Q322="소규모",0,IF(계획인구!Q322=급수인구!$F322,계획인구!AA322,0))))</f>
        <v>0</v>
      </c>
      <c r="P322" s="152">
        <f>IF(계획인구!R322="미급수",0,IF(계획인구!R322="마을",0,IF(계획인구!R322="소규모",0,IF(계획인구!R322=급수인구!$F322,계획인구!AB322,0))))</f>
        <v>0</v>
      </c>
      <c r="Q322" s="152">
        <f>IF(계획인구!S322="미급수",0,IF(계획인구!S322="마을",0,IF(계획인구!S322="소규모",0,IF(계획인구!S322=급수인구!$F322,계획인구!AC322,0))))</f>
        <v>0</v>
      </c>
      <c r="R322" s="152">
        <f>IF(계획인구!T322="미급수",0,IF(계획인구!T322="마을",0,IF(계획인구!T322="소규모",0,IF(계획인구!T322=급수인구!$F322,계획인구!AD322,0))))</f>
        <v>76</v>
      </c>
      <c r="S322" s="152">
        <f>IF(계획인구!U322="미급수",0,IF(계획인구!U322="마을",0,IF(계획인구!U322="소규모",0,IF(계획인구!U322=급수인구!$F322,계획인구!AE322,0))))</f>
        <v>76</v>
      </c>
      <c r="T322" s="152">
        <f>IF(계획인구!Q322="미급수",0,IF(계획인구!Q322="마을",0,IF(계획인구!Q322="소규모",0,IF(계획인구!Q322=급수인구!$F322,계획인구!AF322,0))))</f>
        <v>0</v>
      </c>
      <c r="U322" s="152">
        <f>IF(계획인구!R322="미급수",0,IF(계획인구!R322="마을",0,IF(계획인구!R322="소규모",0,IF(계획인구!R322=급수인구!$F322,계획인구!AG322,0))))</f>
        <v>0</v>
      </c>
      <c r="V322" s="152">
        <f>IF(계획인구!S322="미급수",0,IF(계획인구!S322="마을",0,IF(계획인구!S322="소규모",0,IF(계획인구!S322=급수인구!$F322,계획인구!AH322,0))))</f>
        <v>0</v>
      </c>
      <c r="W322" s="152">
        <f>IF(계획인구!T322="미급수",0,IF(계획인구!T322="마을",0,IF(계획인구!T322="소규모",0,IF(계획인구!T322=급수인구!$F322,계획인구!AI322,0))))</f>
        <v>0</v>
      </c>
      <c r="X322" s="152">
        <f>IF(계획인구!U322="미급수",0,IF(계획인구!U322="마을",0,IF(계획인구!U322="소규모",0,IF(계획인구!U322=급수인구!$F322,계획인구!AJ322,0))))</f>
        <v>0</v>
      </c>
    </row>
    <row r="323" spans="1:24" s="13" customFormat="1" ht="16.350000000000001" customHeight="1">
      <c r="A323" s="309" t="s">
        <v>257</v>
      </c>
      <c r="B323" s="58" t="s">
        <v>464</v>
      </c>
      <c r="C323" s="58" t="s">
        <v>465</v>
      </c>
      <c r="D323" s="56">
        <f>계획인구!J323</f>
        <v>82</v>
      </c>
      <c r="E323" s="56">
        <f>계획인구!K323</f>
        <v>157</v>
      </c>
      <c r="F323" s="63" t="str">
        <f>계획인구!L323</f>
        <v>지방</v>
      </c>
      <c r="G323" s="63" t="str">
        <f>계획인구!M323</f>
        <v>김천</v>
      </c>
      <c r="H323" s="63" t="str">
        <f>계획인구!N323</f>
        <v>동부</v>
      </c>
      <c r="I323" s="64">
        <f>IF(F323="마을",0,IF(F323="소규모",0,계획인구!P323))</f>
        <v>2030</v>
      </c>
      <c r="J323" s="147">
        <f t="shared" si="123"/>
        <v>0</v>
      </c>
      <c r="K323" s="147">
        <f t="shared" si="124"/>
        <v>0</v>
      </c>
      <c r="L323" s="147">
        <f t="shared" si="125"/>
        <v>0</v>
      </c>
      <c r="M323" s="147">
        <f t="shared" si="126"/>
        <v>152</v>
      </c>
      <c r="N323" s="148">
        <f t="shared" si="127"/>
        <v>147</v>
      </c>
      <c r="O323" s="152">
        <f>IF(계획인구!Q323="미급수",0,IF(계획인구!Q323="마을",0,IF(계획인구!Q323="소규모",0,IF(계획인구!Q323=급수인구!$F323,계획인구!AA323,0))))</f>
        <v>0</v>
      </c>
      <c r="P323" s="152">
        <f>IF(계획인구!R323="미급수",0,IF(계획인구!R323="마을",0,IF(계획인구!R323="소규모",0,IF(계획인구!R323=급수인구!$F323,계획인구!AB323,0))))</f>
        <v>0</v>
      </c>
      <c r="Q323" s="152">
        <f>IF(계획인구!S323="미급수",0,IF(계획인구!S323="마을",0,IF(계획인구!S323="소규모",0,IF(계획인구!S323=급수인구!$F323,계획인구!AC323,0))))</f>
        <v>0</v>
      </c>
      <c r="R323" s="152">
        <f>IF(계획인구!T323="미급수",0,IF(계획인구!T323="마을",0,IF(계획인구!T323="소규모",0,IF(계획인구!T323=급수인구!$F323,계획인구!AD323,0))))</f>
        <v>152</v>
      </c>
      <c r="S323" s="152">
        <f>IF(계획인구!U323="미급수",0,IF(계획인구!U323="마을",0,IF(계획인구!U323="소규모",0,IF(계획인구!U323=급수인구!$F323,계획인구!AE323,0))))</f>
        <v>147</v>
      </c>
      <c r="T323" s="152">
        <f>IF(계획인구!Q323="미급수",0,IF(계획인구!Q323="마을",0,IF(계획인구!Q323="소규모",0,IF(계획인구!Q323=급수인구!$F323,계획인구!AF323,0))))</f>
        <v>0</v>
      </c>
      <c r="U323" s="152">
        <f>IF(계획인구!R323="미급수",0,IF(계획인구!R323="마을",0,IF(계획인구!R323="소규모",0,IF(계획인구!R323=급수인구!$F323,계획인구!AG323,0))))</f>
        <v>0</v>
      </c>
      <c r="V323" s="152">
        <f>IF(계획인구!S323="미급수",0,IF(계획인구!S323="마을",0,IF(계획인구!S323="소규모",0,IF(계획인구!S323=급수인구!$F323,계획인구!AH323,0))))</f>
        <v>0</v>
      </c>
      <c r="W323" s="152">
        <f>IF(계획인구!T323="미급수",0,IF(계획인구!T323="마을",0,IF(계획인구!T323="소규모",0,IF(계획인구!T323=급수인구!$F323,계획인구!AI323,0))))</f>
        <v>0</v>
      </c>
      <c r="X323" s="152">
        <f>IF(계획인구!U323="미급수",0,IF(계획인구!U323="마을",0,IF(계획인구!U323="소규모",0,IF(계획인구!U323=급수인구!$F323,계획인구!AJ323,0))))</f>
        <v>0</v>
      </c>
    </row>
    <row r="324" spans="1:24" s="11" customFormat="1" ht="16.350000000000001" customHeight="1">
      <c r="A324" s="305" t="s">
        <v>258</v>
      </c>
      <c r="B324" s="241" t="s">
        <v>3</v>
      </c>
      <c r="C324" s="242"/>
      <c r="D324" s="211">
        <f>계획인구!J324</f>
        <v>1687</v>
      </c>
      <c r="E324" s="211">
        <f>계획인구!K324</f>
        <v>3235</v>
      </c>
      <c r="F324" s="211">
        <f>계획인구!L324</f>
        <v>0</v>
      </c>
      <c r="G324" s="211">
        <f>계획인구!M324</f>
        <v>0</v>
      </c>
      <c r="H324" s="211">
        <f>계획인구!N324</f>
        <v>0</v>
      </c>
      <c r="I324" s="211">
        <f>계획인구!P324</f>
        <v>0</v>
      </c>
      <c r="J324" s="211">
        <f>O324+T324</f>
        <v>750</v>
      </c>
      <c r="K324" s="211">
        <f>P324+U324</f>
        <v>1324</v>
      </c>
      <c r="L324" s="211">
        <f>Q324+V324</f>
        <v>1844</v>
      </c>
      <c r="M324" s="211">
        <f>R324+W324</f>
        <v>2336</v>
      </c>
      <c r="N324" s="249">
        <f>S324+X324</f>
        <v>2316</v>
      </c>
      <c r="O324" s="152">
        <f>SUM(O325:O377)</f>
        <v>750</v>
      </c>
      <c r="P324" s="135">
        <f t="shared" ref="P324:X324" si="128">SUM(P325:P377)</f>
        <v>1324</v>
      </c>
      <c r="Q324" s="135">
        <f t="shared" si="128"/>
        <v>1844</v>
      </c>
      <c r="R324" s="135">
        <f t="shared" si="128"/>
        <v>2336</v>
      </c>
      <c r="S324" s="135">
        <f t="shared" si="128"/>
        <v>2316</v>
      </c>
      <c r="T324" s="135">
        <f t="shared" si="128"/>
        <v>0</v>
      </c>
      <c r="U324" s="135">
        <f t="shared" si="128"/>
        <v>0</v>
      </c>
      <c r="V324" s="135">
        <f t="shared" si="128"/>
        <v>0</v>
      </c>
      <c r="W324" s="135">
        <f t="shared" si="128"/>
        <v>0</v>
      </c>
      <c r="X324" s="135">
        <f t="shared" si="128"/>
        <v>0</v>
      </c>
    </row>
    <row r="325" spans="1:24" s="11" customFormat="1" ht="16.350000000000001" customHeight="1">
      <c r="A325" s="308" t="s">
        <v>672</v>
      </c>
      <c r="B325" s="247" t="s">
        <v>466</v>
      </c>
      <c r="C325" s="324" t="s">
        <v>467</v>
      </c>
      <c r="D325" s="53">
        <f>계획인구!J325</f>
        <v>30</v>
      </c>
      <c r="E325" s="53">
        <f>계획인구!K325</f>
        <v>65</v>
      </c>
      <c r="F325" s="54" t="str">
        <f>계획인구!L325</f>
        <v>지방</v>
      </c>
      <c r="G325" s="54" t="str">
        <f>계획인구!M325</f>
        <v>김천</v>
      </c>
      <c r="H325" s="54" t="str">
        <f>계획인구!N325</f>
        <v>평화</v>
      </c>
      <c r="I325" s="55" t="str">
        <f>IF(F325="마을",0,IF(F325="소규모",0,계획인구!P325))</f>
        <v>2015년</v>
      </c>
      <c r="J325" s="135">
        <f t="shared" ref="J325:J377" si="129">O325+T325</f>
        <v>65</v>
      </c>
      <c r="K325" s="135">
        <f t="shared" ref="K325:K377" si="130">P325+U325</f>
        <v>62</v>
      </c>
      <c r="L325" s="135">
        <f t="shared" ref="L325:L377" si="131">Q325+V325</f>
        <v>62</v>
      </c>
      <c r="M325" s="135">
        <f t="shared" ref="M325:M377" si="132">R325+W325</f>
        <v>62</v>
      </c>
      <c r="N325" s="136">
        <f t="shared" ref="N325:N377" si="133">S325+X325</f>
        <v>61</v>
      </c>
      <c r="O325" s="152">
        <f>IF(계획인구!Q325="미급수",0,IF(계획인구!Q325="마을",0,IF(계획인구!Q325="소규모",0,IF(계획인구!Q325=급수인구!$F325,계획인구!AA325,0))))</f>
        <v>65</v>
      </c>
      <c r="P325" s="152">
        <f>IF(계획인구!R325="미급수",0,IF(계획인구!R325="마을",0,IF(계획인구!R325="소규모",0,IF(계획인구!R325=급수인구!$F325,계획인구!AB325,0))))</f>
        <v>62</v>
      </c>
      <c r="Q325" s="152">
        <f>IF(계획인구!S325="미급수",0,IF(계획인구!S325="마을",0,IF(계획인구!S325="소규모",0,IF(계획인구!S325=급수인구!$F325,계획인구!AC325,0))))</f>
        <v>62</v>
      </c>
      <c r="R325" s="152">
        <f>IF(계획인구!T325="미급수",0,IF(계획인구!T325="마을",0,IF(계획인구!T325="소규모",0,IF(계획인구!T325=급수인구!$F325,계획인구!AD325,0))))</f>
        <v>62</v>
      </c>
      <c r="S325" s="152">
        <f>IF(계획인구!U325="미급수",0,IF(계획인구!U325="마을",0,IF(계획인구!U325="소규모",0,IF(계획인구!U325=급수인구!$F325,계획인구!AE325,0))))</f>
        <v>61</v>
      </c>
      <c r="T325" s="152">
        <f>IF(계획인구!Q325="미급수",0,IF(계획인구!Q325="마을",0,IF(계획인구!Q325="소규모",0,IF(계획인구!Q325=급수인구!$F325,계획인구!AF325,0))))</f>
        <v>0</v>
      </c>
      <c r="U325" s="152">
        <f>IF(계획인구!R325="미급수",0,IF(계획인구!R325="마을",0,IF(계획인구!R325="소규모",0,IF(계획인구!R325=급수인구!$F325,계획인구!AG325,0))))</f>
        <v>0</v>
      </c>
      <c r="V325" s="152">
        <f>IF(계획인구!S325="미급수",0,IF(계획인구!S325="마을",0,IF(계획인구!S325="소규모",0,IF(계획인구!S325=급수인구!$F325,계획인구!AH325,0))))</f>
        <v>0</v>
      </c>
      <c r="W325" s="152">
        <f>IF(계획인구!T325="미급수",0,IF(계획인구!T325="마을",0,IF(계획인구!T325="소규모",0,IF(계획인구!T325=급수인구!$F325,계획인구!AI325,0))))</f>
        <v>0</v>
      </c>
      <c r="X325" s="152">
        <f>IF(계획인구!U325="미급수",0,IF(계획인구!U325="마을",0,IF(계획인구!U325="소규모",0,IF(계획인구!U325=급수인구!$F325,계획인구!AJ325,0))))</f>
        <v>0</v>
      </c>
    </row>
    <row r="326" spans="1:24" s="11" customFormat="1" ht="16.350000000000001" customHeight="1">
      <c r="A326" s="308" t="s">
        <v>672</v>
      </c>
      <c r="B326" s="333"/>
      <c r="C326" s="324" t="s">
        <v>1160</v>
      </c>
      <c r="D326" s="53">
        <f>계획인구!J326</f>
        <v>48</v>
      </c>
      <c r="E326" s="53">
        <f>계획인구!K326</f>
        <v>106</v>
      </c>
      <c r="F326" s="54" t="str">
        <f>계획인구!L326</f>
        <v>지방</v>
      </c>
      <c r="G326" s="54" t="str">
        <f>계획인구!M326</f>
        <v>김천</v>
      </c>
      <c r="H326" s="54" t="str">
        <f>계획인구!N326</f>
        <v>평화</v>
      </c>
      <c r="I326" s="55" t="str">
        <f>IF(F326="마을",0,IF(F326="소규모",0,계획인구!P326))</f>
        <v>2015년</v>
      </c>
      <c r="J326" s="135">
        <f t="shared" si="129"/>
        <v>106</v>
      </c>
      <c r="K326" s="135">
        <f t="shared" si="130"/>
        <v>102</v>
      </c>
      <c r="L326" s="135">
        <f t="shared" si="131"/>
        <v>101</v>
      </c>
      <c r="M326" s="135">
        <f t="shared" si="132"/>
        <v>101</v>
      </c>
      <c r="N326" s="136">
        <f t="shared" si="133"/>
        <v>100</v>
      </c>
      <c r="O326" s="152">
        <f>IF(계획인구!Q326="미급수",0,IF(계획인구!Q326="마을",0,IF(계획인구!Q326="소규모",0,IF(계획인구!Q326=급수인구!$F326,계획인구!AA326,0))))</f>
        <v>106</v>
      </c>
      <c r="P326" s="152">
        <f>IF(계획인구!R326="미급수",0,IF(계획인구!R326="마을",0,IF(계획인구!R326="소규모",0,IF(계획인구!R326=급수인구!$F326,계획인구!AB326,0))))</f>
        <v>102</v>
      </c>
      <c r="Q326" s="152">
        <f>IF(계획인구!S326="미급수",0,IF(계획인구!S326="마을",0,IF(계획인구!S326="소규모",0,IF(계획인구!S326=급수인구!$F326,계획인구!AC326,0))))</f>
        <v>101</v>
      </c>
      <c r="R326" s="152">
        <f>IF(계획인구!T326="미급수",0,IF(계획인구!T326="마을",0,IF(계획인구!T326="소규모",0,IF(계획인구!T326=급수인구!$F326,계획인구!AD326,0))))</f>
        <v>101</v>
      </c>
      <c r="S326" s="152">
        <f>IF(계획인구!U326="미급수",0,IF(계획인구!U326="마을",0,IF(계획인구!U326="소규모",0,IF(계획인구!U326=급수인구!$F326,계획인구!AE326,0))))</f>
        <v>100</v>
      </c>
      <c r="T326" s="152">
        <f>IF(계획인구!Q326="미급수",0,IF(계획인구!Q326="마을",0,IF(계획인구!Q326="소규모",0,IF(계획인구!Q326=급수인구!$F326,계획인구!AF326,0))))</f>
        <v>0</v>
      </c>
      <c r="U326" s="152">
        <f>IF(계획인구!R326="미급수",0,IF(계획인구!R326="마을",0,IF(계획인구!R326="소규모",0,IF(계획인구!R326=급수인구!$F326,계획인구!AG326,0))))</f>
        <v>0</v>
      </c>
      <c r="V326" s="152">
        <f>IF(계획인구!S326="미급수",0,IF(계획인구!S326="마을",0,IF(계획인구!S326="소규모",0,IF(계획인구!S326=급수인구!$F326,계획인구!AH326,0))))</f>
        <v>0</v>
      </c>
      <c r="W326" s="152">
        <f>IF(계획인구!T326="미급수",0,IF(계획인구!T326="마을",0,IF(계획인구!T326="소규모",0,IF(계획인구!T326=급수인구!$F326,계획인구!AI326,0))))</f>
        <v>0</v>
      </c>
      <c r="X326" s="152">
        <f>IF(계획인구!U326="미급수",0,IF(계획인구!U326="마을",0,IF(계획인구!U326="소규모",0,IF(계획인구!U326=급수인구!$F326,계획인구!AJ326,0))))</f>
        <v>0</v>
      </c>
    </row>
    <row r="327" spans="1:24" s="11" customFormat="1" ht="16.350000000000001" customHeight="1">
      <c r="A327" s="308" t="s">
        <v>672</v>
      </c>
      <c r="B327" s="247" t="s">
        <v>468</v>
      </c>
      <c r="C327" s="324" t="s">
        <v>469</v>
      </c>
      <c r="D327" s="53">
        <f>계획인구!J327</f>
        <v>52</v>
      </c>
      <c r="E327" s="53">
        <f>계획인구!K327</f>
        <v>100</v>
      </c>
      <c r="F327" s="54" t="str">
        <f>계획인구!L327</f>
        <v>지방</v>
      </c>
      <c r="G327" s="54" t="str">
        <f>계획인구!M327</f>
        <v>김천</v>
      </c>
      <c r="H327" s="54" t="str">
        <f>계획인구!N327</f>
        <v>평화</v>
      </c>
      <c r="I327" s="55" t="str">
        <f>IF(F327="마을",0,IF(F327="소규모",0,계획인구!P327))</f>
        <v>2015년</v>
      </c>
      <c r="J327" s="135">
        <f t="shared" si="129"/>
        <v>100</v>
      </c>
      <c r="K327" s="135">
        <f t="shared" si="130"/>
        <v>96</v>
      </c>
      <c r="L327" s="135">
        <f t="shared" si="131"/>
        <v>96</v>
      </c>
      <c r="M327" s="135">
        <f t="shared" si="132"/>
        <v>95</v>
      </c>
      <c r="N327" s="136">
        <f t="shared" si="133"/>
        <v>95</v>
      </c>
      <c r="O327" s="152">
        <f>IF(계획인구!Q327="미급수",0,IF(계획인구!Q327="마을",0,IF(계획인구!Q327="소규모",0,IF(계획인구!Q327=급수인구!$F327,계획인구!AA327,0))))</f>
        <v>100</v>
      </c>
      <c r="P327" s="152">
        <f>IF(계획인구!R327="미급수",0,IF(계획인구!R327="마을",0,IF(계획인구!R327="소규모",0,IF(계획인구!R327=급수인구!$F327,계획인구!AB327,0))))</f>
        <v>96</v>
      </c>
      <c r="Q327" s="152">
        <f>IF(계획인구!S327="미급수",0,IF(계획인구!S327="마을",0,IF(계획인구!S327="소규모",0,IF(계획인구!S327=급수인구!$F327,계획인구!AC327,0))))</f>
        <v>96</v>
      </c>
      <c r="R327" s="152">
        <f>IF(계획인구!T327="미급수",0,IF(계획인구!T327="마을",0,IF(계획인구!T327="소규모",0,IF(계획인구!T327=급수인구!$F327,계획인구!AD327,0))))</f>
        <v>95</v>
      </c>
      <c r="S327" s="152">
        <f>IF(계획인구!U327="미급수",0,IF(계획인구!U327="마을",0,IF(계획인구!U327="소규모",0,IF(계획인구!U327=급수인구!$F327,계획인구!AE327,0))))</f>
        <v>95</v>
      </c>
      <c r="T327" s="152">
        <f>IF(계획인구!Q327="미급수",0,IF(계획인구!Q327="마을",0,IF(계획인구!Q327="소규모",0,IF(계획인구!Q327=급수인구!$F327,계획인구!AF327,0))))</f>
        <v>0</v>
      </c>
      <c r="U327" s="152">
        <f>IF(계획인구!R327="미급수",0,IF(계획인구!R327="마을",0,IF(계획인구!R327="소규모",0,IF(계획인구!R327=급수인구!$F327,계획인구!AG327,0))))</f>
        <v>0</v>
      </c>
      <c r="V327" s="152">
        <f>IF(계획인구!S327="미급수",0,IF(계획인구!S327="마을",0,IF(계획인구!S327="소규모",0,IF(계획인구!S327=급수인구!$F327,계획인구!AH327,0))))</f>
        <v>0</v>
      </c>
      <c r="W327" s="152">
        <f>IF(계획인구!T327="미급수",0,IF(계획인구!T327="마을",0,IF(계획인구!T327="소규모",0,IF(계획인구!T327=급수인구!$F327,계획인구!AI327,0))))</f>
        <v>0</v>
      </c>
      <c r="X327" s="152">
        <f>IF(계획인구!U327="미급수",0,IF(계획인구!U327="마을",0,IF(계획인구!U327="소규모",0,IF(계획인구!U327=급수인구!$F327,계획인구!AJ327,0))))</f>
        <v>0</v>
      </c>
    </row>
    <row r="328" spans="1:24" s="11" customFormat="1" ht="16.350000000000001" customHeight="1">
      <c r="A328" s="308" t="s">
        <v>672</v>
      </c>
      <c r="B328" s="333"/>
      <c r="C328" s="324" t="s">
        <v>470</v>
      </c>
      <c r="D328" s="53">
        <f>계획인구!J328</f>
        <v>31</v>
      </c>
      <c r="E328" s="53">
        <f>계획인구!K328</f>
        <v>76</v>
      </c>
      <c r="F328" s="54" t="str">
        <f>계획인구!L328</f>
        <v>지방</v>
      </c>
      <c r="G328" s="54" t="str">
        <f>계획인구!M328</f>
        <v>김천</v>
      </c>
      <c r="H328" s="54" t="str">
        <f>계획인구!N328</f>
        <v>평화</v>
      </c>
      <c r="I328" s="55" t="str">
        <f>IF(F328="마을",0,IF(F328="소규모",0,계획인구!P328))</f>
        <v>2015년</v>
      </c>
      <c r="J328" s="135">
        <f t="shared" si="129"/>
        <v>76</v>
      </c>
      <c r="K328" s="135">
        <f t="shared" si="130"/>
        <v>73</v>
      </c>
      <c r="L328" s="135">
        <f t="shared" si="131"/>
        <v>73</v>
      </c>
      <c r="M328" s="135">
        <f t="shared" si="132"/>
        <v>72</v>
      </c>
      <c r="N328" s="136">
        <f t="shared" si="133"/>
        <v>72</v>
      </c>
      <c r="O328" s="152">
        <f>IF(계획인구!Q328="미급수",0,IF(계획인구!Q328="마을",0,IF(계획인구!Q328="소규모",0,IF(계획인구!Q328=급수인구!$F328,계획인구!AA328,0))))</f>
        <v>76</v>
      </c>
      <c r="P328" s="152">
        <f>IF(계획인구!R328="미급수",0,IF(계획인구!R328="마을",0,IF(계획인구!R328="소규모",0,IF(계획인구!R328=급수인구!$F328,계획인구!AB328,0))))</f>
        <v>73</v>
      </c>
      <c r="Q328" s="152">
        <f>IF(계획인구!S328="미급수",0,IF(계획인구!S328="마을",0,IF(계획인구!S328="소규모",0,IF(계획인구!S328=급수인구!$F328,계획인구!AC328,0))))</f>
        <v>73</v>
      </c>
      <c r="R328" s="152">
        <f>IF(계획인구!T328="미급수",0,IF(계획인구!T328="마을",0,IF(계획인구!T328="소규모",0,IF(계획인구!T328=급수인구!$F328,계획인구!AD328,0))))</f>
        <v>72</v>
      </c>
      <c r="S328" s="152">
        <f>IF(계획인구!U328="미급수",0,IF(계획인구!U328="마을",0,IF(계획인구!U328="소규모",0,IF(계획인구!U328=급수인구!$F328,계획인구!AE328,0))))</f>
        <v>72</v>
      </c>
      <c r="T328" s="152">
        <f>IF(계획인구!Q328="미급수",0,IF(계획인구!Q328="마을",0,IF(계획인구!Q328="소규모",0,IF(계획인구!Q328=급수인구!$F328,계획인구!AF328,0))))</f>
        <v>0</v>
      </c>
      <c r="U328" s="152">
        <f>IF(계획인구!R328="미급수",0,IF(계획인구!R328="마을",0,IF(계획인구!R328="소규모",0,IF(계획인구!R328=급수인구!$F328,계획인구!AG328,0))))</f>
        <v>0</v>
      </c>
      <c r="V328" s="152">
        <f>IF(계획인구!S328="미급수",0,IF(계획인구!S328="마을",0,IF(계획인구!S328="소규모",0,IF(계획인구!S328=급수인구!$F328,계획인구!AH328,0))))</f>
        <v>0</v>
      </c>
      <c r="W328" s="152">
        <f>IF(계획인구!T328="미급수",0,IF(계획인구!T328="마을",0,IF(계획인구!T328="소규모",0,IF(계획인구!T328=급수인구!$F328,계획인구!AI328,0))))</f>
        <v>0</v>
      </c>
      <c r="X328" s="152">
        <f>IF(계획인구!U328="미급수",0,IF(계획인구!U328="마을",0,IF(계획인구!U328="소규모",0,IF(계획인구!U328=급수인구!$F328,계획인구!AJ328,0))))</f>
        <v>0</v>
      </c>
    </row>
    <row r="329" spans="1:24" s="11" customFormat="1" ht="16.350000000000001" customHeight="1">
      <c r="A329" s="308" t="s">
        <v>672</v>
      </c>
      <c r="B329" s="57" t="s">
        <v>471</v>
      </c>
      <c r="C329" s="279" t="s">
        <v>472</v>
      </c>
      <c r="D329" s="53">
        <f>계획인구!J329</f>
        <v>125</v>
      </c>
      <c r="E329" s="53">
        <f>계획인구!K329</f>
        <v>272</v>
      </c>
      <c r="F329" s="54" t="str">
        <f>계획인구!L329</f>
        <v>지방</v>
      </c>
      <c r="G329" s="54" t="str">
        <f>계획인구!M329</f>
        <v>김천</v>
      </c>
      <c r="H329" s="54" t="str">
        <f>계획인구!N329</f>
        <v>평화</v>
      </c>
      <c r="I329" s="55" t="str">
        <f>IF(F329="마을",0,IF(F329="소규모",0,계획인구!P329))</f>
        <v>2015년</v>
      </c>
      <c r="J329" s="135">
        <f t="shared" si="129"/>
        <v>272</v>
      </c>
      <c r="K329" s="135">
        <f t="shared" si="130"/>
        <v>261</v>
      </c>
      <c r="L329" s="135">
        <f t="shared" si="131"/>
        <v>260</v>
      </c>
      <c r="M329" s="135">
        <f t="shared" si="132"/>
        <v>259</v>
      </c>
      <c r="N329" s="136">
        <f t="shared" si="133"/>
        <v>257</v>
      </c>
      <c r="O329" s="152">
        <f>IF(계획인구!Q329="미급수",0,IF(계획인구!Q329="마을",0,IF(계획인구!Q329="소규모",0,IF(계획인구!Q329=급수인구!$F329,계획인구!AA329,0))))</f>
        <v>272</v>
      </c>
      <c r="P329" s="152">
        <f>IF(계획인구!R329="미급수",0,IF(계획인구!R329="마을",0,IF(계획인구!R329="소규모",0,IF(계획인구!R329=급수인구!$F329,계획인구!AB329,0))))</f>
        <v>261</v>
      </c>
      <c r="Q329" s="152">
        <f>IF(계획인구!S329="미급수",0,IF(계획인구!S329="마을",0,IF(계획인구!S329="소규모",0,IF(계획인구!S329=급수인구!$F329,계획인구!AC329,0))))</f>
        <v>260</v>
      </c>
      <c r="R329" s="152">
        <f>IF(계획인구!T329="미급수",0,IF(계획인구!T329="마을",0,IF(계획인구!T329="소규모",0,IF(계획인구!T329=급수인구!$F329,계획인구!AD329,0))))</f>
        <v>259</v>
      </c>
      <c r="S329" s="152">
        <f>IF(계획인구!U329="미급수",0,IF(계획인구!U329="마을",0,IF(계획인구!U329="소규모",0,IF(계획인구!U329=급수인구!$F329,계획인구!AE329,0))))</f>
        <v>257</v>
      </c>
      <c r="T329" s="152">
        <f>IF(계획인구!Q329="미급수",0,IF(계획인구!Q329="마을",0,IF(계획인구!Q329="소규모",0,IF(계획인구!Q329=급수인구!$F329,계획인구!AF329,0))))</f>
        <v>0</v>
      </c>
      <c r="U329" s="152">
        <f>IF(계획인구!R329="미급수",0,IF(계획인구!R329="마을",0,IF(계획인구!R329="소규모",0,IF(계획인구!R329=급수인구!$F329,계획인구!AG329,0))))</f>
        <v>0</v>
      </c>
      <c r="V329" s="152">
        <f>IF(계획인구!S329="미급수",0,IF(계획인구!S329="마을",0,IF(계획인구!S329="소규모",0,IF(계획인구!S329=급수인구!$F329,계획인구!AH329,0))))</f>
        <v>0</v>
      </c>
      <c r="W329" s="152">
        <f>IF(계획인구!T329="미급수",0,IF(계획인구!T329="마을",0,IF(계획인구!T329="소규모",0,IF(계획인구!T329=급수인구!$F329,계획인구!AI329,0))))</f>
        <v>0</v>
      </c>
      <c r="X329" s="152">
        <f>IF(계획인구!U329="미급수",0,IF(계획인구!U329="마을",0,IF(계획인구!U329="소규모",0,IF(계획인구!U329=급수인구!$F329,계획인구!AJ329,0))))</f>
        <v>0</v>
      </c>
    </row>
    <row r="330" spans="1:24" s="11" customFormat="1" ht="16.350000000000001" customHeight="1">
      <c r="A330" s="308" t="s">
        <v>672</v>
      </c>
      <c r="B330" s="247" t="s">
        <v>473</v>
      </c>
      <c r="C330" s="324" t="s">
        <v>680</v>
      </c>
      <c r="D330" s="53">
        <f>계획인구!J330</f>
        <v>50</v>
      </c>
      <c r="E330" s="53">
        <f>계획인구!K330</f>
        <v>119</v>
      </c>
      <c r="F330" s="54" t="str">
        <f>계획인구!L330</f>
        <v>지방</v>
      </c>
      <c r="G330" s="54" t="str">
        <f>계획인구!M330</f>
        <v>김천</v>
      </c>
      <c r="H330" s="54" t="str">
        <f>계획인구!N330</f>
        <v>평화</v>
      </c>
      <c r="I330" s="55" t="str">
        <f>IF(F330="마을",0,IF(F330="소규모",0,계획인구!P330))</f>
        <v>2015년</v>
      </c>
      <c r="J330" s="135">
        <f t="shared" si="129"/>
        <v>119</v>
      </c>
      <c r="K330" s="135">
        <f t="shared" si="130"/>
        <v>114</v>
      </c>
      <c r="L330" s="135">
        <f t="shared" si="131"/>
        <v>114</v>
      </c>
      <c r="M330" s="135">
        <f t="shared" si="132"/>
        <v>113</v>
      </c>
      <c r="N330" s="136">
        <f t="shared" si="133"/>
        <v>112</v>
      </c>
      <c r="O330" s="152">
        <f>IF(계획인구!Q330="미급수",0,IF(계획인구!Q330="마을",0,IF(계획인구!Q330="소규모",0,IF(계획인구!Q330=급수인구!$F330,계획인구!AA330,0))))</f>
        <v>119</v>
      </c>
      <c r="P330" s="152">
        <f>IF(계획인구!R330="미급수",0,IF(계획인구!R330="마을",0,IF(계획인구!R330="소규모",0,IF(계획인구!R330=급수인구!$F330,계획인구!AB330,0))))</f>
        <v>114</v>
      </c>
      <c r="Q330" s="152">
        <f>IF(계획인구!S330="미급수",0,IF(계획인구!S330="마을",0,IF(계획인구!S330="소규모",0,IF(계획인구!S330=급수인구!$F330,계획인구!AC330,0))))</f>
        <v>114</v>
      </c>
      <c r="R330" s="152">
        <f>IF(계획인구!T330="미급수",0,IF(계획인구!T330="마을",0,IF(계획인구!T330="소규모",0,IF(계획인구!T330=급수인구!$F330,계획인구!AD330,0))))</f>
        <v>113</v>
      </c>
      <c r="S330" s="152">
        <f>IF(계획인구!U330="미급수",0,IF(계획인구!U330="마을",0,IF(계획인구!U330="소규모",0,IF(계획인구!U330=급수인구!$F330,계획인구!AE330,0))))</f>
        <v>112</v>
      </c>
      <c r="T330" s="152">
        <f>IF(계획인구!Q330="미급수",0,IF(계획인구!Q330="마을",0,IF(계획인구!Q330="소규모",0,IF(계획인구!Q330=급수인구!$F330,계획인구!AF330,0))))</f>
        <v>0</v>
      </c>
      <c r="U330" s="152">
        <f>IF(계획인구!R330="미급수",0,IF(계획인구!R330="마을",0,IF(계획인구!R330="소규모",0,IF(계획인구!R330=급수인구!$F330,계획인구!AG330,0))))</f>
        <v>0</v>
      </c>
      <c r="V330" s="152">
        <f>IF(계획인구!S330="미급수",0,IF(계획인구!S330="마을",0,IF(계획인구!S330="소규모",0,IF(계획인구!S330=급수인구!$F330,계획인구!AH330,0))))</f>
        <v>0</v>
      </c>
      <c r="W330" s="152">
        <f>IF(계획인구!T330="미급수",0,IF(계획인구!T330="마을",0,IF(계획인구!T330="소규모",0,IF(계획인구!T330=급수인구!$F330,계획인구!AI330,0))))</f>
        <v>0</v>
      </c>
      <c r="X330" s="152">
        <f>IF(계획인구!U330="미급수",0,IF(계획인구!U330="마을",0,IF(계획인구!U330="소규모",0,IF(계획인구!U330=급수인구!$F330,계획인구!AJ330,0))))</f>
        <v>0</v>
      </c>
    </row>
    <row r="331" spans="1:24" s="11" customFormat="1" ht="16.350000000000001" customHeight="1">
      <c r="A331" s="308" t="s">
        <v>672</v>
      </c>
      <c r="B331" s="333"/>
      <c r="C331" s="324" t="s">
        <v>474</v>
      </c>
      <c r="D331" s="53">
        <f>계획인구!J331</f>
        <v>4</v>
      </c>
      <c r="E331" s="53">
        <f>계획인구!K331</f>
        <v>12</v>
      </c>
      <c r="F331" s="54" t="str">
        <f>계획인구!L331</f>
        <v>지방</v>
      </c>
      <c r="G331" s="54" t="str">
        <f>계획인구!M331</f>
        <v>김천</v>
      </c>
      <c r="H331" s="54" t="str">
        <f>계획인구!N331</f>
        <v>평화</v>
      </c>
      <c r="I331" s="55" t="str">
        <f>IF(F331="마을",0,IF(F331="소규모",0,계획인구!P331))</f>
        <v>2015년</v>
      </c>
      <c r="J331" s="135">
        <f t="shared" si="129"/>
        <v>12</v>
      </c>
      <c r="K331" s="135">
        <f t="shared" si="130"/>
        <v>12</v>
      </c>
      <c r="L331" s="135">
        <f t="shared" si="131"/>
        <v>11</v>
      </c>
      <c r="M331" s="135">
        <f t="shared" si="132"/>
        <v>11</v>
      </c>
      <c r="N331" s="136">
        <f t="shared" si="133"/>
        <v>11</v>
      </c>
      <c r="O331" s="152">
        <f>IF(계획인구!Q331="미급수",0,IF(계획인구!Q331="마을",0,IF(계획인구!Q331="소규모",0,IF(계획인구!Q331=급수인구!$F331,계획인구!AA331,0))))</f>
        <v>12</v>
      </c>
      <c r="P331" s="152">
        <f>IF(계획인구!R331="미급수",0,IF(계획인구!R331="마을",0,IF(계획인구!R331="소규모",0,IF(계획인구!R331=급수인구!$F331,계획인구!AB331,0))))</f>
        <v>12</v>
      </c>
      <c r="Q331" s="152">
        <f>IF(계획인구!S331="미급수",0,IF(계획인구!S331="마을",0,IF(계획인구!S331="소규모",0,IF(계획인구!S331=급수인구!$F331,계획인구!AC331,0))))</f>
        <v>11</v>
      </c>
      <c r="R331" s="152">
        <f>IF(계획인구!T331="미급수",0,IF(계획인구!T331="마을",0,IF(계획인구!T331="소규모",0,IF(계획인구!T331=급수인구!$F331,계획인구!AD331,0))))</f>
        <v>11</v>
      </c>
      <c r="S331" s="152">
        <f>IF(계획인구!U331="미급수",0,IF(계획인구!U331="마을",0,IF(계획인구!U331="소규모",0,IF(계획인구!U331=급수인구!$F331,계획인구!AE331,0))))</f>
        <v>11</v>
      </c>
      <c r="T331" s="152">
        <f>IF(계획인구!Q331="미급수",0,IF(계획인구!Q331="마을",0,IF(계획인구!Q331="소규모",0,IF(계획인구!Q331=급수인구!$F331,계획인구!AF331,0))))</f>
        <v>0</v>
      </c>
      <c r="U331" s="152">
        <f>IF(계획인구!R331="미급수",0,IF(계획인구!R331="마을",0,IF(계획인구!R331="소규모",0,IF(계획인구!R331=급수인구!$F331,계획인구!AG331,0))))</f>
        <v>0</v>
      </c>
      <c r="V331" s="152">
        <f>IF(계획인구!S331="미급수",0,IF(계획인구!S331="마을",0,IF(계획인구!S331="소규모",0,IF(계획인구!S331=급수인구!$F331,계획인구!AH331,0))))</f>
        <v>0</v>
      </c>
      <c r="W331" s="152">
        <f>IF(계획인구!T331="미급수",0,IF(계획인구!T331="마을",0,IF(계획인구!T331="소규모",0,IF(계획인구!T331=급수인구!$F331,계획인구!AI331,0))))</f>
        <v>0</v>
      </c>
      <c r="X331" s="152">
        <f>IF(계획인구!U331="미급수",0,IF(계획인구!U331="마을",0,IF(계획인구!U331="소규모",0,IF(계획인구!U331=급수인구!$F331,계획인구!AJ331,0))))</f>
        <v>0</v>
      </c>
    </row>
    <row r="332" spans="1:24" s="11" customFormat="1" ht="16.350000000000001" customHeight="1">
      <c r="A332" s="308" t="s">
        <v>672</v>
      </c>
      <c r="B332" s="57" t="s">
        <v>475</v>
      </c>
      <c r="C332" s="324" t="s">
        <v>476</v>
      </c>
      <c r="D332" s="53">
        <f>계획인구!J332</f>
        <v>16</v>
      </c>
      <c r="E332" s="53">
        <f>계획인구!K332</f>
        <v>35</v>
      </c>
      <c r="F332" s="54" t="str">
        <f>계획인구!L332</f>
        <v>미급수</v>
      </c>
      <c r="G332" s="54" t="str">
        <f>계획인구!M332</f>
        <v>미급수</v>
      </c>
      <c r="H332" s="54" t="str">
        <f>계획인구!N332</f>
        <v>미급수</v>
      </c>
      <c r="I332" s="55">
        <f>IF(F332="마을",0,IF(F332="소규모",0,계획인구!P332))</f>
        <v>0</v>
      </c>
      <c r="J332" s="135">
        <f t="shared" si="129"/>
        <v>0</v>
      </c>
      <c r="K332" s="135">
        <f t="shared" si="130"/>
        <v>0</v>
      </c>
      <c r="L332" s="135">
        <f t="shared" si="131"/>
        <v>0</v>
      </c>
      <c r="M332" s="135">
        <f t="shared" si="132"/>
        <v>0</v>
      </c>
      <c r="N332" s="136">
        <f t="shared" si="133"/>
        <v>0</v>
      </c>
      <c r="O332" s="152">
        <f>IF(계획인구!Q332="미급수",0,IF(계획인구!Q332="마을",0,IF(계획인구!Q332="소규모",0,IF(계획인구!Q332=급수인구!$F332,계획인구!AA332,0))))</f>
        <v>0</v>
      </c>
      <c r="P332" s="152">
        <f>IF(계획인구!R332="미급수",0,IF(계획인구!R332="마을",0,IF(계획인구!R332="소규모",0,IF(계획인구!R332=급수인구!$F332,계획인구!AB332,0))))</f>
        <v>0</v>
      </c>
      <c r="Q332" s="152">
        <f>IF(계획인구!S332="미급수",0,IF(계획인구!S332="마을",0,IF(계획인구!S332="소규모",0,IF(계획인구!S332=급수인구!$F332,계획인구!AC332,0))))</f>
        <v>0</v>
      </c>
      <c r="R332" s="152">
        <f>IF(계획인구!T332="미급수",0,IF(계획인구!T332="마을",0,IF(계획인구!T332="소규모",0,IF(계획인구!T332=급수인구!$F332,계획인구!AD332,0))))</f>
        <v>0</v>
      </c>
      <c r="S332" s="152">
        <f>IF(계획인구!U332="미급수",0,IF(계획인구!U332="마을",0,IF(계획인구!U332="소규모",0,IF(계획인구!U332=급수인구!$F332,계획인구!AE332,0))))</f>
        <v>0</v>
      </c>
      <c r="T332" s="152">
        <f>IF(계획인구!Q332="미급수",0,IF(계획인구!Q332="마을",0,IF(계획인구!Q332="소규모",0,IF(계획인구!Q332=급수인구!$F332,계획인구!AF332,0))))</f>
        <v>0</v>
      </c>
      <c r="U332" s="152">
        <f>IF(계획인구!R332="미급수",0,IF(계획인구!R332="마을",0,IF(계획인구!R332="소규모",0,IF(계획인구!R332=급수인구!$F332,계획인구!AG332,0))))</f>
        <v>0</v>
      </c>
      <c r="V332" s="152">
        <f>IF(계획인구!S332="미급수",0,IF(계획인구!S332="마을",0,IF(계획인구!S332="소규모",0,IF(계획인구!S332=급수인구!$F332,계획인구!AH332,0))))</f>
        <v>0</v>
      </c>
      <c r="W332" s="152">
        <f>IF(계획인구!T332="미급수",0,IF(계획인구!T332="마을",0,IF(계획인구!T332="소규모",0,IF(계획인구!T332=급수인구!$F332,계획인구!AI332,0))))</f>
        <v>0</v>
      </c>
      <c r="X332" s="152">
        <f>IF(계획인구!U332="미급수",0,IF(계획인구!U332="마을",0,IF(계획인구!U332="소규모",0,IF(계획인구!U332=급수인구!$F332,계획인구!AJ332,0))))</f>
        <v>0</v>
      </c>
    </row>
    <row r="333" spans="1:24" s="11" customFormat="1" ht="16.350000000000001" customHeight="1">
      <c r="A333" s="308" t="s">
        <v>672</v>
      </c>
      <c r="B333" s="247" t="s">
        <v>477</v>
      </c>
      <c r="C333" s="324" t="s">
        <v>479</v>
      </c>
      <c r="D333" s="53">
        <f>계획인구!J333</f>
        <v>36</v>
      </c>
      <c r="E333" s="53">
        <f>계획인구!K333</f>
        <v>63</v>
      </c>
      <c r="F333" s="54" t="str">
        <f>계획인구!L333</f>
        <v>지방</v>
      </c>
      <c r="G333" s="54" t="str">
        <f>계획인구!M333</f>
        <v>김천</v>
      </c>
      <c r="H333" s="54" t="str">
        <f>계획인구!N333</f>
        <v>평화</v>
      </c>
      <c r="I333" s="55">
        <f>IF(F333="마을",0,IF(F333="소규모",0,계획인구!P333))</f>
        <v>2025</v>
      </c>
      <c r="J333" s="135">
        <f t="shared" si="129"/>
        <v>0</v>
      </c>
      <c r="K333" s="135">
        <f t="shared" si="130"/>
        <v>0</v>
      </c>
      <c r="L333" s="135">
        <f t="shared" si="131"/>
        <v>60</v>
      </c>
      <c r="M333" s="135">
        <f t="shared" si="132"/>
        <v>60</v>
      </c>
      <c r="N333" s="136">
        <f t="shared" si="133"/>
        <v>60</v>
      </c>
      <c r="O333" s="152">
        <f>IF(계획인구!Q333="미급수",0,IF(계획인구!Q333="마을",0,IF(계획인구!Q333="소규모",0,IF(계획인구!Q333=급수인구!$F333,계획인구!AA333,0))))</f>
        <v>0</v>
      </c>
      <c r="P333" s="152">
        <f>IF(계획인구!R333="미급수",0,IF(계획인구!R333="마을",0,IF(계획인구!R333="소규모",0,IF(계획인구!R333=급수인구!$F333,계획인구!AB333,0))))</f>
        <v>0</v>
      </c>
      <c r="Q333" s="152">
        <f>IF(계획인구!S333="미급수",0,IF(계획인구!S333="마을",0,IF(계획인구!S333="소규모",0,IF(계획인구!S333=급수인구!$F333,계획인구!AC333,0))))</f>
        <v>60</v>
      </c>
      <c r="R333" s="152">
        <f>IF(계획인구!T333="미급수",0,IF(계획인구!T333="마을",0,IF(계획인구!T333="소규모",0,IF(계획인구!T333=급수인구!$F333,계획인구!AD333,0))))</f>
        <v>60</v>
      </c>
      <c r="S333" s="152">
        <f>IF(계획인구!U333="미급수",0,IF(계획인구!U333="마을",0,IF(계획인구!U333="소규모",0,IF(계획인구!U333=급수인구!$F333,계획인구!AE333,0))))</f>
        <v>60</v>
      </c>
      <c r="T333" s="152">
        <f>IF(계획인구!Q333="미급수",0,IF(계획인구!Q333="마을",0,IF(계획인구!Q333="소규모",0,IF(계획인구!Q333=급수인구!$F333,계획인구!AF333,0))))</f>
        <v>0</v>
      </c>
      <c r="U333" s="152">
        <f>IF(계획인구!R333="미급수",0,IF(계획인구!R333="마을",0,IF(계획인구!R333="소규모",0,IF(계획인구!R333=급수인구!$F333,계획인구!AG333,0))))</f>
        <v>0</v>
      </c>
      <c r="V333" s="152">
        <f>IF(계획인구!S333="미급수",0,IF(계획인구!S333="마을",0,IF(계획인구!S333="소규모",0,IF(계획인구!S333=급수인구!$F333,계획인구!AH333,0))))</f>
        <v>0</v>
      </c>
      <c r="W333" s="152">
        <f>IF(계획인구!T333="미급수",0,IF(계획인구!T333="마을",0,IF(계획인구!T333="소규모",0,IF(계획인구!T333=급수인구!$F333,계획인구!AI333,0))))</f>
        <v>0</v>
      </c>
      <c r="X333" s="152">
        <f>IF(계획인구!U333="미급수",0,IF(계획인구!U333="마을",0,IF(계획인구!U333="소규모",0,IF(계획인구!U333=급수인구!$F333,계획인구!AJ333,0))))</f>
        <v>0</v>
      </c>
    </row>
    <row r="334" spans="1:24" s="11" customFormat="1" ht="16.350000000000001" customHeight="1">
      <c r="A334" s="308" t="s">
        <v>672</v>
      </c>
      <c r="B334" s="334"/>
      <c r="C334" s="324" t="s">
        <v>478</v>
      </c>
      <c r="D334" s="53">
        <f>계획인구!J334</f>
        <v>14</v>
      </c>
      <c r="E334" s="53">
        <f>계획인구!K334</f>
        <v>16</v>
      </c>
      <c r="F334" s="54" t="str">
        <f>계획인구!L334</f>
        <v>미급수</v>
      </c>
      <c r="G334" s="54" t="str">
        <f>계획인구!M334</f>
        <v>미급수</v>
      </c>
      <c r="H334" s="54" t="str">
        <f>계획인구!N334</f>
        <v>미급수</v>
      </c>
      <c r="I334" s="55">
        <f>IF(F334="마을",0,IF(F334="소규모",0,계획인구!P334))</f>
        <v>0</v>
      </c>
      <c r="J334" s="135">
        <f t="shared" si="129"/>
        <v>0</v>
      </c>
      <c r="K334" s="135">
        <f t="shared" si="130"/>
        <v>0</v>
      </c>
      <c r="L334" s="135">
        <f t="shared" si="131"/>
        <v>0</v>
      </c>
      <c r="M334" s="135">
        <f t="shared" si="132"/>
        <v>0</v>
      </c>
      <c r="N334" s="136">
        <f t="shared" si="133"/>
        <v>0</v>
      </c>
      <c r="O334" s="152">
        <f>IF(계획인구!Q334="미급수",0,IF(계획인구!Q334="마을",0,IF(계획인구!Q334="소규모",0,IF(계획인구!Q334=급수인구!$F334,계획인구!AA334,0))))</f>
        <v>0</v>
      </c>
      <c r="P334" s="152">
        <f>IF(계획인구!R334="미급수",0,IF(계획인구!R334="마을",0,IF(계획인구!R334="소규모",0,IF(계획인구!R334=급수인구!$F334,계획인구!AB334,0))))</f>
        <v>0</v>
      </c>
      <c r="Q334" s="152">
        <f>IF(계획인구!S334="미급수",0,IF(계획인구!S334="마을",0,IF(계획인구!S334="소규모",0,IF(계획인구!S334=급수인구!$F334,계획인구!AC334,0))))</f>
        <v>0</v>
      </c>
      <c r="R334" s="152">
        <f>IF(계획인구!T334="미급수",0,IF(계획인구!T334="마을",0,IF(계획인구!T334="소규모",0,IF(계획인구!T334=급수인구!$F334,계획인구!AD334,0))))</f>
        <v>0</v>
      </c>
      <c r="S334" s="152">
        <f>IF(계획인구!U334="미급수",0,IF(계획인구!U334="마을",0,IF(계획인구!U334="소규모",0,IF(계획인구!U334=급수인구!$F334,계획인구!AE334,0))))</f>
        <v>0</v>
      </c>
      <c r="T334" s="152">
        <f>IF(계획인구!Q334="미급수",0,IF(계획인구!Q334="마을",0,IF(계획인구!Q334="소규모",0,IF(계획인구!Q334=급수인구!$F334,계획인구!AF334,0))))</f>
        <v>0</v>
      </c>
      <c r="U334" s="152">
        <f>IF(계획인구!R334="미급수",0,IF(계획인구!R334="마을",0,IF(계획인구!R334="소규모",0,IF(계획인구!R334=급수인구!$F334,계획인구!AG334,0))))</f>
        <v>0</v>
      </c>
      <c r="V334" s="152">
        <f>IF(계획인구!S334="미급수",0,IF(계획인구!S334="마을",0,IF(계획인구!S334="소규모",0,IF(계획인구!S334=급수인구!$F334,계획인구!AH334,0))))</f>
        <v>0</v>
      </c>
      <c r="W334" s="152">
        <f>IF(계획인구!T334="미급수",0,IF(계획인구!T334="마을",0,IF(계획인구!T334="소규모",0,IF(계획인구!T334=급수인구!$F334,계획인구!AI334,0))))</f>
        <v>0</v>
      </c>
      <c r="X334" s="152">
        <f>IF(계획인구!U334="미급수",0,IF(계획인구!U334="마을",0,IF(계획인구!U334="소규모",0,IF(계획인구!U334=급수인구!$F334,계획인구!AJ334,0))))</f>
        <v>0</v>
      </c>
    </row>
    <row r="335" spans="1:24" s="11" customFormat="1" ht="16.350000000000001" customHeight="1">
      <c r="A335" s="308" t="s">
        <v>672</v>
      </c>
      <c r="B335" s="333"/>
      <c r="C335" s="324" t="s">
        <v>781</v>
      </c>
      <c r="D335" s="53">
        <f>계획인구!J335</f>
        <v>23</v>
      </c>
      <c r="E335" s="53">
        <f>계획인구!K335</f>
        <v>43</v>
      </c>
      <c r="F335" s="54" t="str">
        <f>계획인구!L335</f>
        <v>지방</v>
      </c>
      <c r="G335" s="54" t="str">
        <f>계획인구!M335</f>
        <v>김천</v>
      </c>
      <c r="H335" s="54" t="str">
        <f>계획인구!N335</f>
        <v>평화</v>
      </c>
      <c r="I335" s="55">
        <f>IF(F335="마을",0,IF(F335="소규모",0,계획인구!P335))</f>
        <v>2025</v>
      </c>
      <c r="J335" s="135">
        <f t="shared" si="129"/>
        <v>0</v>
      </c>
      <c r="K335" s="135">
        <f t="shared" si="130"/>
        <v>0</v>
      </c>
      <c r="L335" s="135">
        <f t="shared" si="131"/>
        <v>41</v>
      </c>
      <c r="M335" s="135">
        <f t="shared" si="132"/>
        <v>41</v>
      </c>
      <c r="N335" s="136">
        <f t="shared" si="133"/>
        <v>41</v>
      </c>
      <c r="O335" s="152">
        <f>IF(계획인구!Q335="미급수",0,IF(계획인구!Q335="마을",0,IF(계획인구!Q335="소규모",0,IF(계획인구!Q335=급수인구!$F335,계획인구!AA335,0))))</f>
        <v>0</v>
      </c>
      <c r="P335" s="152">
        <f>IF(계획인구!R335="미급수",0,IF(계획인구!R335="마을",0,IF(계획인구!R335="소규모",0,IF(계획인구!R335=급수인구!$F335,계획인구!AB335,0))))</f>
        <v>0</v>
      </c>
      <c r="Q335" s="152">
        <f>IF(계획인구!S335="미급수",0,IF(계획인구!S335="마을",0,IF(계획인구!S335="소규모",0,IF(계획인구!S335=급수인구!$F335,계획인구!AC335,0))))</f>
        <v>41</v>
      </c>
      <c r="R335" s="152">
        <f>IF(계획인구!T335="미급수",0,IF(계획인구!T335="마을",0,IF(계획인구!T335="소규모",0,IF(계획인구!T335=급수인구!$F335,계획인구!AD335,0))))</f>
        <v>41</v>
      </c>
      <c r="S335" s="152">
        <f>IF(계획인구!U335="미급수",0,IF(계획인구!U335="마을",0,IF(계획인구!U335="소규모",0,IF(계획인구!U335=급수인구!$F335,계획인구!AE335,0))))</f>
        <v>41</v>
      </c>
      <c r="T335" s="152">
        <f>IF(계획인구!Q335="미급수",0,IF(계획인구!Q335="마을",0,IF(계획인구!Q335="소규모",0,IF(계획인구!Q335=급수인구!$F335,계획인구!AF335,0))))</f>
        <v>0</v>
      </c>
      <c r="U335" s="152">
        <f>IF(계획인구!R335="미급수",0,IF(계획인구!R335="마을",0,IF(계획인구!R335="소규모",0,IF(계획인구!R335=급수인구!$F335,계획인구!AG335,0))))</f>
        <v>0</v>
      </c>
      <c r="V335" s="152">
        <f>IF(계획인구!S335="미급수",0,IF(계획인구!S335="마을",0,IF(계획인구!S335="소규모",0,IF(계획인구!S335=급수인구!$F335,계획인구!AH335,0))))</f>
        <v>0</v>
      </c>
      <c r="W335" s="152">
        <f>IF(계획인구!T335="미급수",0,IF(계획인구!T335="마을",0,IF(계획인구!T335="소규모",0,IF(계획인구!T335=급수인구!$F335,계획인구!AI335,0))))</f>
        <v>0</v>
      </c>
      <c r="X335" s="152">
        <f>IF(계획인구!U335="미급수",0,IF(계획인구!U335="마을",0,IF(계획인구!U335="소규모",0,IF(계획인구!U335=급수인구!$F335,계획인구!AJ335,0))))</f>
        <v>0</v>
      </c>
    </row>
    <row r="336" spans="1:24" s="11" customFormat="1" ht="16.350000000000001" customHeight="1">
      <c r="A336" s="308" t="s">
        <v>672</v>
      </c>
      <c r="B336" s="57" t="s">
        <v>480</v>
      </c>
      <c r="C336" s="324" t="s">
        <v>481</v>
      </c>
      <c r="D336" s="53">
        <f>계획인구!J336</f>
        <v>20</v>
      </c>
      <c r="E336" s="53">
        <f>계획인구!K336</f>
        <v>38</v>
      </c>
      <c r="F336" s="54" t="str">
        <f>계획인구!L336</f>
        <v>지방</v>
      </c>
      <c r="G336" s="54" t="str">
        <f>계획인구!M336</f>
        <v>김천</v>
      </c>
      <c r="H336" s="54" t="str">
        <f>계획인구!N336</f>
        <v>평화</v>
      </c>
      <c r="I336" s="55">
        <f>IF(F336="마을",0,IF(F336="소규모",0,계획인구!P336))</f>
        <v>2020</v>
      </c>
      <c r="J336" s="135">
        <f t="shared" si="129"/>
        <v>0</v>
      </c>
      <c r="K336" s="135">
        <f t="shared" si="130"/>
        <v>36</v>
      </c>
      <c r="L336" s="135">
        <f t="shared" si="131"/>
        <v>36</v>
      </c>
      <c r="M336" s="135">
        <f t="shared" si="132"/>
        <v>36</v>
      </c>
      <c r="N336" s="136">
        <f t="shared" si="133"/>
        <v>36</v>
      </c>
      <c r="O336" s="152">
        <f>IF(계획인구!Q336="미급수",0,IF(계획인구!Q336="마을",0,IF(계획인구!Q336="소규모",0,IF(계획인구!Q336=급수인구!$F336,계획인구!AA336,0))))</f>
        <v>0</v>
      </c>
      <c r="P336" s="152">
        <f>IF(계획인구!R336="미급수",0,IF(계획인구!R336="마을",0,IF(계획인구!R336="소규모",0,IF(계획인구!R336=급수인구!$F336,계획인구!AB336,0))))</f>
        <v>36</v>
      </c>
      <c r="Q336" s="152">
        <f>IF(계획인구!S336="미급수",0,IF(계획인구!S336="마을",0,IF(계획인구!S336="소규모",0,IF(계획인구!S336=급수인구!$F336,계획인구!AC336,0))))</f>
        <v>36</v>
      </c>
      <c r="R336" s="152">
        <f>IF(계획인구!T336="미급수",0,IF(계획인구!T336="마을",0,IF(계획인구!T336="소규모",0,IF(계획인구!T336=급수인구!$F336,계획인구!AD336,0))))</f>
        <v>36</v>
      </c>
      <c r="S336" s="152">
        <f>IF(계획인구!U336="미급수",0,IF(계획인구!U336="마을",0,IF(계획인구!U336="소규모",0,IF(계획인구!U336=급수인구!$F336,계획인구!AE336,0))))</f>
        <v>36</v>
      </c>
      <c r="T336" s="152">
        <f>IF(계획인구!Q336="미급수",0,IF(계획인구!Q336="마을",0,IF(계획인구!Q336="소규모",0,IF(계획인구!Q336=급수인구!$F336,계획인구!AF336,0))))</f>
        <v>0</v>
      </c>
      <c r="U336" s="152">
        <f>IF(계획인구!R336="미급수",0,IF(계획인구!R336="마을",0,IF(계획인구!R336="소규모",0,IF(계획인구!R336=급수인구!$F336,계획인구!AG336,0))))</f>
        <v>0</v>
      </c>
      <c r="V336" s="152">
        <f>IF(계획인구!S336="미급수",0,IF(계획인구!S336="마을",0,IF(계획인구!S336="소규모",0,IF(계획인구!S336=급수인구!$F336,계획인구!AH336,0))))</f>
        <v>0</v>
      </c>
      <c r="W336" s="152">
        <f>IF(계획인구!T336="미급수",0,IF(계획인구!T336="마을",0,IF(계획인구!T336="소규모",0,IF(계획인구!T336=급수인구!$F336,계획인구!AI336,0))))</f>
        <v>0</v>
      </c>
      <c r="X336" s="152">
        <f>IF(계획인구!U336="미급수",0,IF(계획인구!U336="마을",0,IF(계획인구!U336="소규모",0,IF(계획인구!U336=급수인구!$F336,계획인구!AJ336,0))))</f>
        <v>0</v>
      </c>
    </row>
    <row r="337" spans="1:24" s="11" customFormat="1" ht="16.350000000000001" customHeight="1">
      <c r="A337" s="308" t="s">
        <v>672</v>
      </c>
      <c r="B337" s="247" t="s">
        <v>1244</v>
      </c>
      <c r="C337" s="324" t="s">
        <v>484</v>
      </c>
      <c r="D337" s="53">
        <f>계획인구!J337</f>
        <v>7</v>
      </c>
      <c r="E337" s="53">
        <f>계획인구!K337</f>
        <v>17</v>
      </c>
      <c r="F337" s="54" t="str">
        <f>계획인구!L337</f>
        <v>지방</v>
      </c>
      <c r="G337" s="54" t="str">
        <f>계획인구!M337</f>
        <v>김천</v>
      </c>
      <c r="H337" s="54" t="str">
        <f>계획인구!N337</f>
        <v>평화</v>
      </c>
      <c r="I337" s="55">
        <f>IF(F337="마을",0,IF(F337="소규모",0,계획인구!P337))</f>
        <v>2020</v>
      </c>
      <c r="J337" s="135">
        <f t="shared" si="129"/>
        <v>0</v>
      </c>
      <c r="K337" s="135">
        <f t="shared" si="130"/>
        <v>16</v>
      </c>
      <c r="L337" s="135">
        <f t="shared" si="131"/>
        <v>16</v>
      </c>
      <c r="M337" s="135">
        <f t="shared" si="132"/>
        <v>16</v>
      </c>
      <c r="N337" s="136">
        <f t="shared" si="133"/>
        <v>16</v>
      </c>
      <c r="O337" s="152">
        <f>IF(계획인구!Q337="미급수",0,IF(계획인구!Q337="마을",0,IF(계획인구!Q337="소규모",0,IF(계획인구!Q337=급수인구!$F337,계획인구!AA337,0))))</f>
        <v>0</v>
      </c>
      <c r="P337" s="152">
        <f>IF(계획인구!R337="미급수",0,IF(계획인구!R337="마을",0,IF(계획인구!R337="소규모",0,IF(계획인구!R337=급수인구!$F337,계획인구!AB337,0))))</f>
        <v>16</v>
      </c>
      <c r="Q337" s="152">
        <f>IF(계획인구!S337="미급수",0,IF(계획인구!S337="마을",0,IF(계획인구!S337="소규모",0,IF(계획인구!S337=급수인구!$F337,계획인구!AC337,0))))</f>
        <v>16</v>
      </c>
      <c r="R337" s="152">
        <f>IF(계획인구!T337="미급수",0,IF(계획인구!T337="마을",0,IF(계획인구!T337="소규모",0,IF(계획인구!T337=급수인구!$F337,계획인구!AD337,0))))</f>
        <v>16</v>
      </c>
      <c r="S337" s="152">
        <f>IF(계획인구!U337="미급수",0,IF(계획인구!U337="마을",0,IF(계획인구!U337="소규모",0,IF(계획인구!U337=급수인구!$F337,계획인구!AE337,0))))</f>
        <v>16</v>
      </c>
      <c r="T337" s="152">
        <f>IF(계획인구!Q337="미급수",0,IF(계획인구!Q337="마을",0,IF(계획인구!Q337="소규모",0,IF(계획인구!Q337=급수인구!$F337,계획인구!AF337,0))))</f>
        <v>0</v>
      </c>
      <c r="U337" s="152">
        <f>IF(계획인구!R337="미급수",0,IF(계획인구!R337="마을",0,IF(계획인구!R337="소규모",0,IF(계획인구!R337=급수인구!$F337,계획인구!AG337,0))))</f>
        <v>0</v>
      </c>
      <c r="V337" s="152">
        <f>IF(계획인구!S337="미급수",0,IF(계획인구!S337="마을",0,IF(계획인구!S337="소규모",0,IF(계획인구!S337=급수인구!$F337,계획인구!AH337,0))))</f>
        <v>0</v>
      </c>
      <c r="W337" s="152">
        <f>IF(계획인구!T337="미급수",0,IF(계획인구!T337="마을",0,IF(계획인구!T337="소규모",0,IF(계획인구!T337=급수인구!$F337,계획인구!AI337,0))))</f>
        <v>0</v>
      </c>
      <c r="X337" s="152">
        <f>IF(계획인구!U337="미급수",0,IF(계획인구!U337="마을",0,IF(계획인구!U337="소규모",0,IF(계획인구!U337=급수인구!$F337,계획인구!AJ337,0))))</f>
        <v>0</v>
      </c>
    </row>
    <row r="338" spans="1:24" s="11" customFormat="1" ht="16.350000000000001" customHeight="1">
      <c r="A338" s="308" t="s">
        <v>672</v>
      </c>
      <c r="B338" s="334"/>
      <c r="C338" s="324" t="s">
        <v>782</v>
      </c>
      <c r="D338" s="53">
        <f>계획인구!J338</f>
        <v>14</v>
      </c>
      <c r="E338" s="53">
        <f>계획인구!K338</f>
        <v>32</v>
      </c>
      <c r="F338" s="54" t="str">
        <f>계획인구!L338</f>
        <v>지방</v>
      </c>
      <c r="G338" s="54" t="str">
        <f>계획인구!M338</f>
        <v>김천</v>
      </c>
      <c r="H338" s="54" t="str">
        <f>계획인구!N338</f>
        <v>평화</v>
      </c>
      <c r="I338" s="55">
        <f>IF(F338="마을",0,IF(F338="소규모",0,계획인구!P338))</f>
        <v>2020</v>
      </c>
      <c r="J338" s="135">
        <f t="shared" si="129"/>
        <v>0</v>
      </c>
      <c r="K338" s="135">
        <f t="shared" si="130"/>
        <v>31</v>
      </c>
      <c r="L338" s="135">
        <f t="shared" si="131"/>
        <v>31</v>
      </c>
      <c r="M338" s="135">
        <f t="shared" si="132"/>
        <v>30</v>
      </c>
      <c r="N338" s="136">
        <f t="shared" si="133"/>
        <v>30</v>
      </c>
      <c r="O338" s="152">
        <f>IF(계획인구!Q338="미급수",0,IF(계획인구!Q338="마을",0,IF(계획인구!Q338="소규모",0,IF(계획인구!Q338=급수인구!$F338,계획인구!AA338,0))))</f>
        <v>0</v>
      </c>
      <c r="P338" s="152">
        <f>IF(계획인구!R338="미급수",0,IF(계획인구!R338="마을",0,IF(계획인구!R338="소규모",0,IF(계획인구!R338=급수인구!$F338,계획인구!AB338,0))))</f>
        <v>31</v>
      </c>
      <c r="Q338" s="152">
        <f>IF(계획인구!S338="미급수",0,IF(계획인구!S338="마을",0,IF(계획인구!S338="소규모",0,IF(계획인구!S338=급수인구!$F338,계획인구!AC338,0))))</f>
        <v>31</v>
      </c>
      <c r="R338" s="152">
        <f>IF(계획인구!T338="미급수",0,IF(계획인구!T338="마을",0,IF(계획인구!T338="소규모",0,IF(계획인구!T338=급수인구!$F338,계획인구!AD338,0))))</f>
        <v>30</v>
      </c>
      <c r="S338" s="152">
        <f>IF(계획인구!U338="미급수",0,IF(계획인구!U338="마을",0,IF(계획인구!U338="소규모",0,IF(계획인구!U338=급수인구!$F338,계획인구!AE338,0))))</f>
        <v>30</v>
      </c>
      <c r="T338" s="152">
        <f>IF(계획인구!Q338="미급수",0,IF(계획인구!Q338="마을",0,IF(계획인구!Q338="소규모",0,IF(계획인구!Q338=급수인구!$F338,계획인구!AF338,0))))</f>
        <v>0</v>
      </c>
      <c r="U338" s="152">
        <f>IF(계획인구!R338="미급수",0,IF(계획인구!R338="마을",0,IF(계획인구!R338="소규모",0,IF(계획인구!R338=급수인구!$F338,계획인구!AG338,0))))</f>
        <v>0</v>
      </c>
      <c r="V338" s="152">
        <f>IF(계획인구!S338="미급수",0,IF(계획인구!S338="마을",0,IF(계획인구!S338="소규모",0,IF(계획인구!S338=급수인구!$F338,계획인구!AH338,0))))</f>
        <v>0</v>
      </c>
      <c r="W338" s="152">
        <f>IF(계획인구!T338="미급수",0,IF(계획인구!T338="마을",0,IF(계획인구!T338="소규모",0,IF(계획인구!T338=급수인구!$F338,계획인구!AI338,0))))</f>
        <v>0</v>
      </c>
      <c r="X338" s="152">
        <f>IF(계획인구!U338="미급수",0,IF(계획인구!U338="마을",0,IF(계획인구!U338="소규모",0,IF(계획인구!U338=급수인구!$F338,계획인구!AJ338,0))))</f>
        <v>0</v>
      </c>
    </row>
    <row r="339" spans="1:24" s="11" customFormat="1" ht="16.350000000000001" customHeight="1">
      <c r="A339" s="308" t="s">
        <v>672</v>
      </c>
      <c r="B339" s="334"/>
      <c r="C339" s="324" t="s">
        <v>483</v>
      </c>
      <c r="D339" s="53">
        <f>계획인구!J339</f>
        <v>10</v>
      </c>
      <c r="E339" s="53">
        <f>계획인구!K339</f>
        <v>20</v>
      </c>
      <c r="F339" s="54" t="str">
        <f>계획인구!L339</f>
        <v>지방</v>
      </c>
      <c r="G339" s="54" t="str">
        <f>계획인구!M339</f>
        <v>김천</v>
      </c>
      <c r="H339" s="54" t="str">
        <f>계획인구!N339</f>
        <v>평화</v>
      </c>
      <c r="I339" s="55">
        <f>IF(F339="마을",0,IF(F339="소규모",0,계획인구!P339))</f>
        <v>2025</v>
      </c>
      <c r="J339" s="135">
        <f t="shared" si="129"/>
        <v>0</v>
      </c>
      <c r="K339" s="135">
        <f t="shared" si="130"/>
        <v>0</v>
      </c>
      <c r="L339" s="135">
        <f t="shared" si="131"/>
        <v>19</v>
      </c>
      <c r="M339" s="135">
        <f t="shared" si="132"/>
        <v>19</v>
      </c>
      <c r="N339" s="136">
        <f t="shared" si="133"/>
        <v>19</v>
      </c>
      <c r="O339" s="152">
        <f>IF(계획인구!Q339="미급수",0,IF(계획인구!Q339="마을",0,IF(계획인구!Q339="소규모",0,IF(계획인구!Q339=급수인구!$F339,계획인구!AA339,0))))</f>
        <v>0</v>
      </c>
      <c r="P339" s="152">
        <f>IF(계획인구!R339="미급수",0,IF(계획인구!R339="마을",0,IF(계획인구!R339="소규모",0,IF(계획인구!R339=급수인구!$F339,계획인구!AB339,0))))</f>
        <v>0</v>
      </c>
      <c r="Q339" s="152">
        <f>IF(계획인구!S339="미급수",0,IF(계획인구!S339="마을",0,IF(계획인구!S339="소규모",0,IF(계획인구!S339=급수인구!$F339,계획인구!AC339,0))))</f>
        <v>19</v>
      </c>
      <c r="R339" s="152">
        <f>IF(계획인구!T339="미급수",0,IF(계획인구!T339="마을",0,IF(계획인구!T339="소규모",0,IF(계획인구!T339=급수인구!$F339,계획인구!AD339,0))))</f>
        <v>19</v>
      </c>
      <c r="S339" s="152">
        <f>IF(계획인구!U339="미급수",0,IF(계획인구!U339="마을",0,IF(계획인구!U339="소규모",0,IF(계획인구!U339=급수인구!$F339,계획인구!AE339,0))))</f>
        <v>19</v>
      </c>
      <c r="T339" s="152">
        <f>IF(계획인구!Q339="미급수",0,IF(계획인구!Q339="마을",0,IF(계획인구!Q339="소규모",0,IF(계획인구!Q339=급수인구!$F339,계획인구!AF339,0))))</f>
        <v>0</v>
      </c>
      <c r="U339" s="152">
        <f>IF(계획인구!R339="미급수",0,IF(계획인구!R339="마을",0,IF(계획인구!R339="소규모",0,IF(계획인구!R339=급수인구!$F339,계획인구!AG339,0))))</f>
        <v>0</v>
      </c>
      <c r="V339" s="152">
        <f>IF(계획인구!S339="미급수",0,IF(계획인구!S339="마을",0,IF(계획인구!S339="소규모",0,IF(계획인구!S339=급수인구!$F339,계획인구!AH339,0))))</f>
        <v>0</v>
      </c>
      <c r="W339" s="152">
        <f>IF(계획인구!T339="미급수",0,IF(계획인구!T339="마을",0,IF(계획인구!T339="소규모",0,IF(계획인구!T339=급수인구!$F339,계획인구!AI339,0))))</f>
        <v>0</v>
      </c>
      <c r="X339" s="152">
        <f>IF(계획인구!U339="미급수",0,IF(계획인구!U339="마을",0,IF(계획인구!U339="소규모",0,IF(계획인구!U339=급수인구!$F339,계획인구!AJ339,0))))</f>
        <v>0</v>
      </c>
    </row>
    <row r="340" spans="1:24" s="11" customFormat="1" ht="16.350000000000001" customHeight="1">
      <c r="A340" s="308" t="s">
        <v>672</v>
      </c>
      <c r="B340" s="333"/>
      <c r="C340" s="324" t="s">
        <v>482</v>
      </c>
      <c r="D340" s="53">
        <f>계획인구!J340</f>
        <v>28</v>
      </c>
      <c r="E340" s="53">
        <f>계획인구!K340</f>
        <v>89</v>
      </c>
      <c r="F340" s="54" t="str">
        <f>계획인구!L340</f>
        <v>지방</v>
      </c>
      <c r="G340" s="54" t="str">
        <f>계획인구!M340</f>
        <v>김천</v>
      </c>
      <c r="H340" s="54" t="str">
        <f>계획인구!N340</f>
        <v>평화</v>
      </c>
      <c r="I340" s="55">
        <f>IF(F340="마을",0,IF(F340="소규모",0,계획인구!P340))</f>
        <v>2020</v>
      </c>
      <c r="J340" s="135">
        <f t="shared" si="129"/>
        <v>0</v>
      </c>
      <c r="K340" s="135">
        <f t="shared" si="130"/>
        <v>85</v>
      </c>
      <c r="L340" s="135">
        <f t="shared" si="131"/>
        <v>85</v>
      </c>
      <c r="M340" s="135">
        <f t="shared" si="132"/>
        <v>85</v>
      </c>
      <c r="N340" s="136">
        <f t="shared" si="133"/>
        <v>84</v>
      </c>
      <c r="O340" s="152">
        <f>IF(계획인구!Q340="미급수",0,IF(계획인구!Q340="마을",0,IF(계획인구!Q340="소규모",0,IF(계획인구!Q340=급수인구!$F340,계획인구!AA340,0))))</f>
        <v>0</v>
      </c>
      <c r="P340" s="152">
        <f>IF(계획인구!R340="미급수",0,IF(계획인구!R340="마을",0,IF(계획인구!R340="소규모",0,IF(계획인구!R340=급수인구!$F340,계획인구!AB340,0))))</f>
        <v>85</v>
      </c>
      <c r="Q340" s="152">
        <f>IF(계획인구!S340="미급수",0,IF(계획인구!S340="마을",0,IF(계획인구!S340="소규모",0,IF(계획인구!S340=급수인구!$F340,계획인구!AC340,0))))</f>
        <v>85</v>
      </c>
      <c r="R340" s="152">
        <f>IF(계획인구!T340="미급수",0,IF(계획인구!T340="마을",0,IF(계획인구!T340="소규모",0,IF(계획인구!T340=급수인구!$F340,계획인구!AD340,0))))</f>
        <v>85</v>
      </c>
      <c r="S340" s="152">
        <f>IF(계획인구!U340="미급수",0,IF(계획인구!U340="마을",0,IF(계획인구!U340="소규모",0,IF(계획인구!U340=급수인구!$F340,계획인구!AE340,0))))</f>
        <v>84</v>
      </c>
      <c r="T340" s="152">
        <f>IF(계획인구!Q340="미급수",0,IF(계획인구!Q340="마을",0,IF(계획인구!Q340="소규모",0,IF(계획인구!Q340=급수인구!$F340,계획인구!AF340,0))))</f>
        <v>0</v>
      </c>
      <c r="U340" s="152">
        <f>IF(계획인구!R340="미급수",0,IF(계획인구!R340="마을",0,IF(계획인구!R340="소규모",0,IF(계획인구!R340=급수인구!$F340,계획인구!AG340,0))))</f>
        <v>0</v>
      </c>
      <c r="V340" s="152">
        <f>IF(계획인구!S340="미급수",0,IF(계획인구!S340="마을",0,IF(계획인구!S340="소규모",0,IF(계획인구!S340=급수인구!$F340,계획인구!AH340,0))))</f>
        <v>0</v>
      </c>
      <c r="W340" s="152">
        <f>IF(계획인구!T340="미급수",0,IF(계획인구!T340="마을",0,IF(계획인구!T340="소규모",0,IF(계획인구!T340=급수인구!$F340,계획인구!AI340,0))))</f>
        <v>0</v>
      </c>
      <c r="X340" s="152">
        <f>IF(계획인구!U340="미급수",0,IF(계획인구!U340="마을",0,IF(계획인구!U340="소규모",0,IF(계획인구!U340=급수인구!$F340,계획인구!AJ340,0))))</f>
        <v>0</v>
      </c>
    </row>
    <row r="341" spans="1:24" s="11" customFormat="1" ht="16.350000000000001" customHeight="1">
      <c r="A341" s="308" t="s">
        <v>672</v>
      </c>
      <c r="B341" s="57" t="s">
        <v>485</v>
      </c>
      <c r="C341" s="279" t="s">
        <v>486</v>
      </c>
      <c r="D341" s="53">
        <f>계획인구!J341</f>
        <v>47</v>
      </c>
      <c r="E341" s="53">
        <f>계획인구!K341</f>
        <v>86</v>
      </c>
      <c r="F341" s="54" t="str">
        <f>계획인구!L341</f>
        <v>지방</v>
      </c>
      <c r="G341" s="54" t="str">
        <f>계획인구!M341</f>
        <v>김천</v>
      </c>
      <c r="H341" s="54" t="str">
        <f>계획인구!N341</f>
        <v>평화</v>
      </c>
      <c r="I341" s="55">
        <f>IF(F341="마을",0,IF(F341="소규모",0,계획인구!P341))</f>
        <v>2020</v>
      </c>
      <c r="J341" s="135">
        <f t="shared" si="129"/>
        <v>0</v>
      </c>
      <c r="K341" s="135">
        <f t="shared" si="130"/>
        <v>83</v>
      </c>
      <c r="L341" s="135">
        <f t="shared" si="131"/>
        <v>82</v>
      </c>
      <c r="M341" s="135">
        <f t="shared" si="132"/>
        <v>82</v>
      </c>
      <c r="N341" s="136">
        <f t="shared" si="133"/>
        <v>81</v>
      </c>
      <c r="O341" s="152">
        <f>IF(계획인구!Q341="미급수",0,IF(계획인구!Q341="마을",0,IF(계획인구!Q341="소규모",0,IF(계획인구!Q341=급수인구!$F341,계획인구!AA341,0))))</f>
        <v>0</v>
      </c>
      <c r="P341" s="152">
        <f>IF(계획인구!R341="미급수",0,IF(계획인구!R341="마을",0,IF(계획인구!R341="소규모",0,IF(계획인구!R341=급수인구!$F341,계획인구!AB341,0))))</f>
        <v>83</v>
      </c>
      <c r="Q341" s="152">
        <f>IF(계획인구!S341="미급수",0,IF(계획인구!S341="마을",0,IF(계획인구!S341="소규모",0,IF(계획인구!S341=급수인구!$F341,계획인구!AC341,0))))</f>
        <v>82</v>
      </c>
      <c r="R341" s="152">
        <f>IF(계획인구!T341="미급수",0,IF(계획인구!T341="마을",0,IF(계획인구!T341="소규모",0,IF(계획인구!T341=급수인구!$F341,계획인구!AD341,0))))</f>
        <v>82</v>
      </c>
      <c r="S341" s="152">
        <f>IF(계획인구!U341="미급수",0,IF(계획인구!U341="마을",0,IF(계획인구!U341="소규모",0,IF(계획인구!U341=급수인구!$F341,계획인구!AE341,0))))</f>
        <v>81</v>
      </c>
      <c r="T341" s="152">
        <f>IF(계획인구!Q341="미급수",0,IF(계획인구!Q341="마을",0,IF(계획인구!Q341="소규모",0,IF(계획인구!Q341=급수인구!$F341,계획인구!AF341,0))))</f>
        <v>0</v>
      </c>
      <c r="U341" s="152">
        <f>IF(계획인구!R341="미급수",0,IF(계획인구!R341="마을",0,IF(계획인구!R341="소규모",0,IF(계획인구!R341=급수인구!$F341,계획인구!AG341,0))))</f>
        <v>0</v>
      </c>
      <c r="V341" s="152">
        <f>IF(계획인구!S341="미급수",0,IF(계획인구!S341="마을",0,IF(계획인구!S341="소규모",0,IF(계획인구!S341=급수인구!$F341,계획인구!AH341,0))))</f>
        <v>0</v>
      </c>
      <c r="W341" s="152">
        <f>IF(계획인구!T341="미급수",0,IF(계획인구!T341="마을",0,IF(계획인구!T341="소규모",0,IF(계획인구!T341=급수인구!$F341,계획인구!AI341,0))))</f>
        <v>0</v>
      </c>
      <c r="X341" s="152">
        <f>IF(계획인구!U341="미급수",0,IF(계획인구!U341="마을",0,IF(계획인구!U341="소규모",0,IF(계획인구!U341=급수인구!$F341,계획인구!AJ341,0))))</f>
        <v>0</v>
      </c>
    </row>
    <row r="342" spans="1:24" s="11" customFormat="1" ht="16.350000000000001" customHeight="1">
      <c r="A342" s="308" t="s">
        <v>672</v>
      </c>
      <c r="B342" s="247" t="s">
        <v>487</v>
      </c>
      <c r="C342" s="324" t="s">
        <v>365</v>
      </c>
      <c r="D342" s="53">
        <f>계획인구!J342</f>
        <v>19</v>
      </c>
      <c r="E342" s="53">
        <f>계획인구!K342</f>
        <v>33</v>
      </c>
      <c r="F342" s="54" t="str">
        <f>계획인구!L342</f>
        <v>지방</v>
      </c>
      <c r="G342" s="54" t="str">
        <f>계획인구!M342</f>
        <v>김천</v>
      </c>
      <c r="H342" s="54" t="str">
        <f>계획인구!N342</f>
        <v>평화</v>
      </c>
      <c r="I342" s="55">
        <f>IF(F342="마을",0,IF(F342="소규모",0,계획인구!P342))</f>
        <v>2020</v>
      </c>
      <c r="J342" s="135">
        <f t="shared" si="129"/>
        <v>0</v>
      </c>
      <c r="K342" s="135">
        <f t="shared" si="130"/>
        <v>32</v>
      </c>
      <c r="L342" s="135">
        <f t="shared" si="131"/>
        <v>32</v>
      </c>
      <c r="M342" s="135">
        <f t="shared" si="132"/>
        <v>31</v>
      </c>
      <c r="N342" s="136">
        <f t="shared" si="133"/>
        <v>31</v>
      </c>
      <c r="O342" s="152">
        <f>IF(계획인구!Q342="미급수",0,IF(계획인구!Q342="마을",0,IF(계획인구!Q342="소규모",0,IF(계획인구!Q342=급수인구!$F342,계획인구!AA342,0))))</f>
        <v>0</v>
      </c>
      <c r="P342" s="152">
        <f>IF(계획인구!R342="미급수",0,IF(계획인구!R342="마을",0,IF(계획인구!R342="소규모",0,IF(계획인구!R342=급수인구!$F342,계획인구!AB342,0))))</f>
        <v>32</v>
      </c>
      <c r="Q342" s="152">
        <f>IF(계획인구!S342="미급수",0,IF(계획인구!S342="마을",0,IF(계획인구!S342="소규모",0,IF(계획인구!S342=급수인구!$F342,계획인구!AC342,0))))</f>
        <v>32</v>
      </c>
      <c r="R342" s="152">
        <f>IF(계획인구!T342="미급수",0,IF(계획인구!T342="마을",0,IF(계획인구!T342="소규모",0,IF(계획인구!T342=급수인구!$F342,계획인구!AD342,0))))</f>
        <v>31</v>
      </c>
      <c r="S342" s="152">
        <f>IF(계획인구!U342="미급수",0,IF(계획인구!U342="마을",0,IF(계획인구!U342="소규모",0,IF(계획인구!U342=급수인구!$F342,계획인구!AE342,0))))</f>
        <v>31</v>
      </c>
      <c r="T342" s="152">
        <f>IF(계획인구!Q342="미급수",0,IF(계획인구!Q342="마을",0,IF(계획인구!Q342="소규모",0,IF(계획인구!Q342=급수인구!$F342,계획인구!AF342,0))))</f>
        <v>0</v>
      </c>
      <c r="U342" s="152">
        <f>IF(계획인구!R342="미급수",0,IF(계획인구!R342="마을",0,IF(계획인구!R342="소규모",0,IF(계획인구!R342=급수인구!$F342,계획인구!AG342,0))))</f>
        <v>0</v>
      </c>
      <c r="V342" s="152">
        <f>IF(계획인구!S342="미급수",0,IF(계획인구!S342="마을",0,IF(계획인구!S342="소규모",0,IF(계획인구!S342=급수인구!$F342,계획인구!AH342,0))))</f>
        <v>0</v>
      </c>
      <c r="W342" s="152">
        <f>IF(계획인구!T342="미급수",0,IF(계획인구!T342="마을",0,IF(계획인구!T342="소규모",0,IF(계획인구!T342=급수인구!$F342,계획인구!AI342,0))))</f>
        <v>0</v>
      </c>
      <c r="X342" s="152">
        <f>IF(계획인구!U342="미급수",0,IF(계획인구!U342="마을",0,IF(계획인구!U342="소규모",0,IF(계획인구!U342=급수인구!$F342,계획인구!AJ342,0))))</f>
        <v>0</v>
      </c>
    </row>
    <row r="343" spans="1:24" s="11" customFormat="1" ht="16.350000000000001" customHeight="1">
      <c r="A343" s="308" t="s">
        <v>672</v>
      </c>
      <c r="B343" s="334"/>
      <c r="C343" s="324" t="s">
        <v>364</v>
      </c>
      <c r="D343" s="53">
        <f>계획인구!J343</f>
        <v>27</v>
      </c>
      <c r="E343" s="53">
        <f>계획인구!K343</f>
        <v>45</v>
      </c>
      <c r="F343" s="54" t="str">
        <f>계획인구!L343</f>
        <v>지방</v>
      </c>
      <c r="G343" s="54" t="str">
        <f>계획인구!M343</f>
        <v>김천</v>
      </c>
      <c r="H343" s="54" t="str">
        <f>계획인구!N343</f>
        <v>평화</v>
      </c>
      <c r="I343" s="55">
        <f>IF(F343="마을",0,IF(F343="소규모",0,계획인구!P343))</f>
        <v>2020</v>
      </c>
      <c r="J343" s="135">
        <f t="shared" si="129"/>
        <v>0</v>
      </c>
      <c r="K343" s="135">
        <f t="shared" si="130"/>
        <v>43</v>
      </c>
      <c r="L343" s="135">
        <f t="shared" si="131"/>
        <v>43</v>
      </c>
      <c r="M343" s="135">
        <f t="shared" si="132"/>
        <v>43</v>
      </c>
      <c r="N343" s="136">
        <f t="shared" si="133"/>
        <v>43</v>
      </c>
      <c r="O343" s="152">
        <f>IF(계획인구!Q343="미급수",0,IF(계획인구!Q343="마을",0,IF(계획인구!Q343="소규모",0,IF(계획인구!Q343=급수인구!$F343,계획인구!AA343,0))))</f>
        <v>0</v>
      </c>
      <c r="P343" s="152">
        <f>IF(계획인구!R343="미급수",0,IF(계획인구!R343="마을",0,IF(계획인구!R343="소규모",0,IF(계획인구!R343=급수인구!$F343,계획인구!AB343,0))))</f>
        <v>43</v>
      </c>
      <c r="Q343" s="152">
        <f>IF(계획인구!S343="미급수",0,IF(계획인구!S343="마을",0,IF(계획인구!S343="소규모",0,IF(계획인구!S343=급수인구!$F343,계획인구!AC343,0))))</f>
        <v>43</v>
      </c>
      <c r="R343" s="152">
        <f>IF(계획인구!T343="미급수",0,IF(계획인구!T343="마을",0,IF(계획인구!T343="소규모",0,IF(계획인구!T343=급수인구!$F343,계획인구!AD343,0))))</f>
        <v>43</v>
      </c>
      <c r="S343" s="152">
        <f>IF(계획인구!U343="미급수",0,IF(계획인구!U343="마을",0,IF(계획인구!U343="소규모",0,IF(계획인구!U343=급수인구!$F343,계획인구!AE343,0))))</f>
        <v>43</v>
      </c>
      <c r="T343" s="152">
        <f>IF(계획인구!Q343="미급수",0,IF(계획인구!Q343="마을",0,IF(계획인구!Q343="소규모",0,IF(계획인구!Q343=급수인구!$F343,계획인구!AF343,0))))</f>
        <v>0</v>
      </c>
      <c r="U343" s="152">
        <f>IF(계획인구!R343="미급수",0,IF(계획인구!R343="마을",0,IF(계획인구!R343="소규모",0,IF(계획인구!R343=급수인구!$F343,계획인구!AG343,0))))</f>
        <v>0</v>
      </c>
      <c r="V343" s="152">
        <f>IF(계획인구!S343="미급수",0,IF(계획인구!S343="마을",0,IF(계획인구!S343="소규모",0,IF(계획인구!S343=급수인구!$F343,계획인구!AH343,0))))</f>
        <v>0</v>
      </c>
      <c r="W343" s="152">
        <f>IF(계획인구!T343="미급수",0,IF(계획인구!T343="마을",0,IF(계획인구!T343="소규모",0,IF(계획인구!T343=급수인구!$F343,계획인구!AI343,0))))</f>
        <v>0</v>
      </c>
      <c r="X343" s="152">
        <f>IF(계획인구!U343="미급수",0,IF(계획인구!U343="마을",0,IF(계획인구!U343="소규모",0,IF(계획인구!U343=급수인구!$F343,계획인구!AJ343,0))))</f>
        <v>0</v>
      </c>
    </row>
    <row r="344" spans="1:24" s="11" customFormat="1" ht="16.350000000000001" customHeight="1">
      <c r="A344" s="308" t="s">
        <v>672</v>
      </c>
      <c r="B344" s="334"/>
      <c r="C344" s="324" t="s">
        <v>489</v>
      </c>
      <c r="D344" s="53">
        <f>계획인구!J344</f>
        <v>57</v>
      </c>
      <c r="E344" s="53">
        <f>계획인구!K344</f>
        <v>99</v>
      </c>
      <c r="F344" s="54" t="str">
        <f>계획인구!L344</f>
        <v>지방</v>
      </c>
      <c r="G344" s="54" t="str">
        <f>계획인구!M344</f>
        <v>김천</v>
      </c>
      <c r="H344" s="54" t="str">
        <f>계획인구!N344</f>
        <v>평화</v>
      </c>
      <c r="I344" s="55">
        <f>IF(F344="마을",0,IF(F344="소규모",0,계획인구!P344))</f>
        <v>2020</v>
      </c>
      <c r="J344" s="135">
        <f t="shared" si="129"/>
        <v>0</v>
      </c>
      <c r="K344" s="135">
        <f t="shared" si="130"/>
        <v>95</v>
      </c>
      <c r="L344" s="135">
        <f t="shared" si="131"/>
        <v>95</v>
      </c>
      <c r="M344" s="135">
        <f t="shared" si="132"/>
        <v>94</v>
      </c>
      <c r="N344" s="136">
        <f t="shared" si="133"/>
        <v>94</v>
      </c>
      <c r="O344" s="152">
        <f>IF(계획인구!Q344="미급수",0,IF(계획인구!Q344="마을",0,IF(계획인구!Q344="소규모",0,IF(계획인구!Q344=급수인구!$F344,계획인구!AA344,0))))</f>
        <v>0</v>
      </c>
      <c r="P344" s="152">
        <f>IF(계획인구!R344="미급수",0,IF(계획인구!R344="마을",0,IF(계획인구!R344="소규모",0,IF(계획인구!R344=급수인구!$F344,계획인구!AB344,0))))</f>
        <v>95</v>
      </c>
      <c r="Q344" s="152">
        <f>IF(계획인구!S344="미급수",0,IF(계획인구!S344="마을",0,IF(계획인구!S344="소규모",0,IF(계획인구!S344=급수인구!$F344,계획인구!AC344,0))))</f>
        <v>95</v>
      </c>
      <c r="R344" s="152">
        <f>IF(계획인구!T344="미급수",0,IF(계획인구!T344="마을",0,IF(계획인구!T344="소규모",0,IF(계획인구!T344=급수인구!$F344,계획인구!AD344,0))))</f>
        <v>94</v>
      </c>
      <c r="S344" s="152">
        <f>IF(계획인구!U344="미급수",0,IF(계획인구!U344="마을",0,IF(계획인구!U344="소규모",0,IF(계획인구!U344=급수인구!$F344,계획인구!AE344,0))))</f>
        <v>94</v>
      </c>
      <c r="T344" s="152">
        <f>IF(계획인구!Q344="미급수",0,IF(계획인구!Q344="마을",0,IF(계획인구!Q344="소규모",0,IF(계획인구!Q344=급수인구!$F344,계획인구!AF344,0))))</f>
        <v>0</v>
      </c>
      <c r="U344" s="152">
        <f>IF(계획인구!R344="미급수",0,IF(계획인구!R344="마을",0,IF(계획인구!R344="소규모",0,IF(계획인구!R344=급수인구!$F344,계획인구!AG344,0))))</f>
        <v>0</v>
      </c>
      <c r="V344" s="152">
        <f>IF(계획인구!S344="미급수",0,IF(계획인구!S344="마을",0,IF(계획인구!S344="소규모",0,IF(계획인구!S344=급수인구!$F344,계획인구!AH344,0))))</f>
        <v>0</v>
      </c>
      <c r="W344" s="152">
        <f>IF(계획인구!T344="미급수",0,IF(계획인구!T344="마을",0,IF(계획인구!T344="소규모",0,IF(계획인구!T344=급수인구!$F344,계획인구!AI344,0))))</f>
        <v>0</v>
      </c>
      <c r="X344" s="152">
        <f>IF(계획인구!U344="미급수",0,IF(계획인구!U344="마을",0,IF(계획인구!U344="소규모",0,IF(계획인구!U344=급수인구!$F344,계획인구!AJ344,0))))</f>
        <v>0</v>
      </c>
    </row>
    <row r="345" spans="1:24" s="11" customFormat="1" ht="16.350000000000001" customHeight="1">
      <c r="A345" s="308" t="s">
        <v>672</v>
      </c>
      <c r="B345" s="333"/>
      <c r="C345" s="324" t="s">
        <v>488</v>
      </c>
      <c r="D345" s="53">
        <f>계획인구!J345</f>
        <v>21</v>
      </c>
      <c r="E345" s="53">
        <f>계획인구!K345</f>
        <v>40</v>
      </c>
      <c r="F345" s="54" t="str">
        <f>계획인구!L345</f>
        <v>지방</v>
      </c>
      <c r="G345" s="54" t="str">
        <f>계획인구!M345</f>
        <v>김천</v>
      </c>
      <c r="H345" s="54" t="str">
        <f>계획인구!N345</f>
        <v>평화</v>
      </c>
      <c r="I345" s="55">
        <f>IF(F345="마을",0,IF(F345="소규모",0,계획인구!P345))</f>
        <v>2020</v>
      </c>
      <c r="J345" s="135">
        <f t="shared" si="129"/>
        <v>0</v>
      </c>
      <c r="K345" s="135">
        <f t="shared" si="130"/>
        <v>38</v>
      </c>
      <c r="L345" s="135">
        <f t="shared" si="131"/>
        <v>38</v>
      </c>
      <c r="M345" s="135">
        <f t="shared" si="132"/>
        <v>38</v>
      </c>
      <c r="N345" s="136">
        <f t="shared" si="133"/>
        <v>38</v>
      </c>
      <c r="O345" s="152">
        <f>IF(계획인구!Q345="미급수",0,IF(계획인구!Q345="마을",0,IF(계획인구!Q345="소규모",0,IF(계획인구!Q345=급수인구!$F345,계획인구!AA345,0))))</f>
        <v>0</v>
      </c>
      <c r="P345" s="152">
        <f>IF(계획인구!R345="미급수",0,IF(계획인구!R345="마을",0,IF(계획인구!R345="소규모",0,IF(계획인구!R345=급수인구!$F345,계획인구!AB345,0))))</f>
        <v>38</v>
      </c>
      <c r="Q345" s="152">
        <f>IF(계획인구!S345="미급수",0,IF(계획인구!S345="마을",0,IF(계획인구!S345="소규모",0,IF(계획인구!S345=급수인구!$F345,계획인구!AC345,0))))</f>
        <v>38</v>
      </c>
      <c r="R345" s="152">
        <f>IF(계획인구!T345="미급수",0,IF(계획인구!T345="마을",0,IF(계획인구!T345="소규모",0,IF(계획인구!T345=급수인구!$F345,계획인구!AD345,0))))</f>
        <v>38</v>
      </c>
      <c r="S345" s="152">
        <f>IF(계획인구!U345="미급수",0,IF(계획인구!U345="마을",0,IF(계획인구!U345="소규모",0,IF(계획인구!U345=급수인구!$F345,계획인구!AE345,0))))</f>
        <v>38</v>
      </c>
      <c r="T345" s="152">
        <f>IF(계획인구!Q345="미급수",0,IF(계획인구!Q345="마을",0,IF(계획인구!Q345="소규모",0,IF(계획인구!Q345=급수인구!$F345,계획인구!AF345,0))))</f>
        <v>0</v>
      </c>
      <c r="U345" s="152">
        <f>IF(계획인구!R345="미급수",0,IF(계획인구!R345="마을",0,IF(계획인구!R345="소규모",0,IF(계획인구!R345=급수인구!$F345,계획인구!AG345,0))))</f>
        <v>0</v>
      </c>
      <c r="V345" s="152">
        <f>IF(계획인구!S345="미급수",0,IF(계획인구!S345="마을",0,IF(계획인구!S345="소규모",0,IF(계획인구!S345=급수인구!$F345,계획인구!AH345,0))))</f>
        <v>0</v>
      </c>
      <c r="W345" s="152">
        <f>IF(계획인구!T345="미급수",0,IF(계획인구!T345="마을",0,IF(계획인구!T345="소규모",0,IF(계획인구!T345=급수인구!$F345,계획인구!AI345,0))))</f>
        <v>0</v>
      </c>
      <c r="X345" s="152">
        <f>IF(계획인구!U345="미급수",0,IF(계획인구!U345="마을",0,IF(계획인구!U345="소규모",0,IF(계획인구!U345=급수인구!$F345,계획인구!AJ345,0))))</f>
        <v>0</v>
      </c>
    </row>
    <row r="346" spans="1:24" s="11" customFormat="1" ht="16.350000000000001" customHeight="1">
      <c r="A346" s="308" t="s">
        <v>672</v>
      </c>
      <c r="B346" s="247" t="s">
        <v>490</v>
      </c>
      <c r="C346" s="324" t="s">
        <v>784</v>
      </c>
      <c r="D346" s="53">
        <f>계획인구!J346</f>
        <v>49</v>
      </c>
      <c r="E346" s="53">
        <f>계획인구!K346</f>
        <v>86</v>
      </c>
      <c r="F346" s="54" t="str">
        <f>계획인구!L346</f>
        <v>지방</v>
      </c>
      <c r="G346" s="54" t="str">
        <f>계획인구!M346</f>
        <v>김천</v>
      </c>
      <c r="H346" s="54" t="str">
        <f>계획인구!N346</f>
        <v>평화</v>
      </c>
      <c r="I346" s="55">
        <f>IF(F346="마을",0,IF(F346="소규모",0,계획인구!P346))</f>
        <v>2020</v>
      </c>
      <c r="J346" s="135">
        <f t="shared" si="129"/>
        <v>0</v>
      </c>
      <c r="K346" s="135">
        <f t="shared" si="130"/>
        <v>83</v>
      </c>
      <c r="L346" s="135">
        <f t="shared" si="131"/>
        <v>82</v>
      </c>
      <c r="M346" s="135">
        <f t="shared" si="132"/>
        <v>82</v>
      </c>
      <c r="N346" s="136">
        <f t="shared" si="133"/>
        <v>81</v>
      </c>
      <c r="O346" s="152">
        <f>IF(계획인구!Q346="미급수",0,IF(계획인구!Q346="마을",0,IF(계획인구!Q346="소규모",0,IF(계획인구!Q346=급수인구!$F346,계획인구!AA346,0))))</f>
        <v>0</v>
      </c>
      <c r="P346" s="152">
        <f>IF(계획인구!R346="미급수",0,IF(계획인구!R346="마을",0,IF(계획인구!R346="소규모",0,IF(계획인구!R346=급수인구!$F346,계획인구!AB346,0))))</f>
        <v>83</v>
      </c>
      <c r="Q346" s="152">
        <f>IF(계획인구!S346="미급수",0,IF(계획인구!S346="마을",0,IF(계획인구!S346="소규모",0,IF(계획인구!S346=급수인구!$F346,계획인구!AC346,0))))</f>
        <v>82</v>
      </c>
      <c r="R346" s="152">
        <f>IF(계획인구!T346="미급수",0,IF(계획인구!T346="마을",0,IF(계획인구!T346="소규모",0,IF(계획인구!T346=급수인구!$F346,계획인구!AD346,0))))</f>
        <v>82</v>
      </c>
      <c r="S346" s="152">
        <f>IF(계획인구!U346="미급수",0,IF(계획인구!U346="마을",0,IF(계획인구!U346="소규모",0,IF(계획인구!U346=급수인구!$F346,계획인구!AE346,0))))</f>
        <v>81</v>
      </c>
      <c r="T346" s="152">
        <f>IF(계획인구!Q346="미급수",0,IF(계획인구!Q346="마을",0,IF(계획인구!Q346="소규모",0,IF(계획인구!Q346=급수인구!$F346,계획인구!AF346,0))))</f>
        <v>0</v>
      </c>
      <c r="U346" s="152">
        <f>IF(계획인구!R346="미급수",0,IF(계획인구!R346="마을",0,IF(계획인구!R346="소규모",0,IF(계획인구!R346=급수인구!$F346,계획인구!AG346,0))))</f>
        <v>0</v>
      </c>
      <c r="V346" s="152">
        <f>IF(계획인구!S346="미급수",0,IF(계획인구!S346="마을",0,IF(계획인구!S346="소규모",0,IF(계획인구!S346=급수인구!$F346,계획인구!AH346,0))))</f>
        <v>0</v>
      </c>
      <c r="W346" s="152">
        <f>IF(계획인구!T346="미급수",0,IF(계획인구!T346="마을",0,IF(계획인구!T346="소규모",0,IF(계획인구!T346=급수인구!$F346,계획인구!AI346,0))))</f>
        <v>0</v>
      </c>
      <c r="X346" s="152">
        <f>IF(계획인구!U346="미급수",0,IF(계획인구!U346="마을",0,IF(계획인구!U346="소규모",0,IF(계획인구!U346=급수인구!$F346,계획인구!AJ346,0))))</f>
        <v>0</v>
      </c>
    </row>
    <row r="347" spans="1:24" s="11" customFormat="1" ht="16.350000000000001" customHeight="1">
      <c r="A347" s="308" t="s">
        <v>672</v>
      </c>
      <c r="B347" s="334"/>
      <c r="C347" s="324" t="s">
        <v>491</v>
      </c>
      <c r="D347" s="53">
        <f>계획인구!J347</f>
        <v>22</v>
      </c>
      <c r="E347" s="53">
        <f>계획인구!K347</f>
        <v>45</v>
      </c>
      <c r="F347" s="54" t="str">
        <f>계획인구!L347</f>
        <v>지방</v>
      </c>
      <c r="G347" s="54" t="str">
        <f>계획인구!M347</f>
        <v>김천</v>
      </c>
      <c r="H347" s="54" t="str">
        <f>계획인구!N347</f>
        <v>평화</v>
      </c>
      <c r="I347" s="55">
        <f>IF(F347="마을",0,IF(F347="소규모",0,계획인구!P347))</f>
        <v>2020</v>
      </c>
      <c r="J347" s="135">
        <f t="shared" si="129"/>
        <v>0</v>
      </c>
      <c r="K347" s="135">
        <f t="shared" si="130"/>
        <v>43</v>
      </c>
      <c r="L347" s="135">
        <f t="shared" si="131"/>
        <v>43</v>
      </c>
      <c r="M347" s="135">
        <f t="shared" si="132"/>
        <v>43</v>
      </c>
      <c r="N347" s="136">
        <f t="shared" si="133"/>
        <v>43</v>
      </c>
      <c r="O347" s="152">
        <f>IF(계획인구!Q347="미급수",0,IF(계획인구!Q347="마을",0,IF(계획인구!Q347="소규모",0,IF(계획인구!Q347=급수인구!$F347,계획인구!AA347,0))))</f>
        <v>0</v>
      </c>
      <c r="P347" s="152">
        <f>IF(계획인구!R347="미급수",0,IF(계획인구!R347="마을",0,IF(계획인구!R347="소규모",0,IF(계획인구!R347=급수인구!$F347,계획인구!AB347,0))))</f>
        <v>43</v>
      </c>
      <c r="Q347" s="152">
        <f>IF(계획인구!S347="미급수",0,IF(계획인구!S347="마을",0,IF(계획인구!S347="소규모",0,IF(계획인구!S347=급수인구!$F347,계획인구!AC347,0))))</f>
        <v>43</v>
      </c>
      <c r="R347" s="152">
        <f>IF(계획인구!T347="미급수",0,IF(계획인구!T347="마을",0,IF(계획인구!T347="소규모",0,IF(계획인구!T347=급수인구!$F347,계획인구!AD347,0))))</f>
        <v>43</v>
      </c>
      <c r="S347" s="152">
        <f>IF(계획인구!U347="미급수",0,IF(계획인구!U347="마을",0,IF(계획인구!U347="소규모",0,IF(계획인구!U347=급수인구!$F347,계획인구!AE347,0))))</f>
        <v>43</v>
      </c>
      <c r="T347" s="152">
        <f>IF(계획인구!Q347="미급수",0,IF(계획인구!Q347="마을",0,IF(계획인구!Q347="소규모",0,IF(계획인구!Q347=급수인구!$F347,계획인구!AF347,0))))</f>
        <v>0</v>
      </c>
      <c r="U347" s="152">
        <f>IF(계획인구!R347="미급수",0,IF(계획인구!R347="마을",0,IF(계획인구!R347="소규모",0,IF(계획인구!R347=급수인구!$F347,계획인구!AG347,0))))</f>
        <v>0</v>
      </c>
      <c r="V347" s="152">
        <f>IF(계획인구!S347="미급수",0,IF(계획인구!S347="마을",0,IF(계획인구!S347="소규모",0,IF(계획인구!S347=급수인구!$F347,계획인구!AH347,0))))</f>
        <v>0</v>
      </c>
      <c r="W347" s="152">
        <f>IF(계획인구!T347="미급수",0,IF(계획인구!T347="마을",0,IF(계획인구!T347="소규모",0,IF(계획인구!T347=급수인구!$F347,계획인구!AI347,0))))</f>
        <v>0</v>
      </c>
      <c r="X347" s="152">
        <f>IF(계획인구!U347="미급수",0,IF(계획인구!U347="마을",0,IF(계획인구!U347="소규모",0,IF(계획인구!U347=급수인구!$F347,계획인구!AJ347,0))))</f>
        <v>0</v>
      </c>
    </row>
    <row r="348" spans="1:24" s="11" customFormat="1" ht="16.350000000000001" customHeight="1">
      <c r="A348" s="308" t="s">
        <v>672</v>
      </c>
      <c r="B348" s="333"/>
      <c r="C348" s="324" t="s">
        <v>492</v>
      </c>
      <c r="D348" s="53">
        <f>계획인구!J348</f>
        <v>10</v>
      </c>
      <c r="E348" s="53">
        <f>계획인구!K348</f>
        <v>20</v>
      </c>
      <c r="F348" s="54" t="str">
        <f>계획인구!L348</f>
        <v>지방</v>
      </c>
      <c r="G348" s="54" t="str">
        <f>계획인구!M348</f>
        <v>김천</v>
      </c>
      <c r="H348" s="54" t="str">
        <f>계획인구!N348</f>
        <v>평화</v>
      </c>
      <c r="I348" s="55">
        <f>IF(F348="마을",0,IF(F348="소규모",0,계획인구!P348))</f>
        <v>2020</v>
      </c>
      <c r="J348" s="135">
        <f t="shared" si="129"/>
        <v>0</v>
      </c>
      <c r="K348" s="135">
        <f t="shared" si="130"/>
        <v>19</v>
      </c>
      <c r="L348" s="135">
        <f t="shared" si="131"/>
        <v>19</v>
      </c>
      <c r="M348" s="135">
        <f t="shared" si="132"/>
        <v>19</v>
      </c>
      <c r="N348" s="136">
        <f t="shared" si="133"/>
        <v>19</v>
      </c>
      <c r="O348" s="152">
        <f>IF(계획인구!Q348="미급수",0,IF(계획인구!Q348="마을",0,IF(계획인구!Q348="소규모",0,IF(계획인구!Q348=급수인구!$F348,계획인구!AA348,0))))</f>
        <v>0</v>
      </c>
      <c r="P348" s="152">
        <f>IF(계획인구!R348="미급수",0,IF(계획인구!R348="마을",0,IF(계획인구!R348="소규모",0,IF(계획인구!R348=급수인구!$F348,계획인구!AB348,0))))</f>
        <v>19</v>
      </c>
      <c r="Q348" s="152">
        <f>IF(계획인구!S348="미급수",0,IF(계획인구!S348="마을",0,IF(계획인구!S348="소규모",0,IF(계획인구!S348=급수인구!$F348,계획인구!AC348,0))))</f>
        <v>19</v>
      </c>
      <c r="R348" s="152">
        <f>IF(계획인구!T348="미급수",0,IF(계획인구!T348="마을",0,IF(계획인구!T348="소규모",0,IF(계획인구!T348=급수인구!$F348,계획인구!AD348,0))))</f>
        <v>19</v>
      </c>
      <c r="S348" s="152">
        <f>IF(계획인구!U348="미급수",0,IF(계획인구!U348="마을",0,IF(계획인구!U348="소규모",0,IF(계획인구!U348=급수인구!$F348,계획인구!AE348,0))))</f>
        <v>19</v>
      </c>
      <c r="T348" s="152">
        <f>IF(계획인구!Q348="미급수",0,IF(계획인구!Q348="마을",0,IF(계획인구!Q348="소규모",0,IF(계획인구!Q348=급수인구!$F348,계획인구!AF348,0))))</f>
        <v>0</v>
      </c>
      <c r="U348" s="152">
        <f>IF(계획인구!R348="미급수",0,IF(계획인구!R348="마을",0,IF(계획인구!R348="소규모",0,IF(계획인구!R348=급수인구!$F348,계획인구!AG348,0))))</f>
        <v>0</v>
      </c>
      <c r="V348" s="152">
        <f>IF(계획인구!S348="미급수",0,IF(계획인구!S348="마을",0,IF(계획인구!S348="소규모",0,IF(계획인구!S348=급수인구!$F348,계획인구!AH348,0))))</f>
        <v>0</v>
      </c>
      <c r="W348" s="152">
        <f>IF(계획인구!T348="미급수",0,IF(계획인구!T348="마을",0,IF(계획인구!T348="소규모",0,IF(계획인구!T348=급수인구!$F348,계획인구!AI348,0))))</f>
        <v>0</v>
      </c>
      <c r="X348" s="152">
        <f>IF(계획인구!U348="미급수",0,IF(계획인구!U348="마을",0,IF(계획인구!U348="소규모",0,IF(계획인구!U348=급수인구!$F348,계획인구!AJ348,0))))</f>
        <v>0</v>
      </c>
    </row>
    <row r="349" spans="1:24" s="11" customFormat="1" ht="16.350000000000001" customHeight="1">
      <c r="A349" s="308" t="s">
        <v>672</v>
      </c>
      <c r="B349" s="247" t="s">
        <v>493</v>
      </c>
      <c r="C349" s="324" t="s">
        <v>494</v>
      </c>
      <c r="D349" s="53">
        <f>계획인구!J349</f>
        <v>21</v>
      </c>
      <c r="E349" s="53">
        <f>계획인구!K349</f>
        <v>42</v>
      </c>
      <c r="F349" s="54" t="str">
        <f>계획인구!L349</f>
        <v>소규모</v>
      </c>
      <c r="G349" s="54" t="str">
        <f>계획인구!M349</f>
        <v>소규모</v>
      </c>
      <c r="H349" s="54" t="str">
        <f>계획인구!N349</f>
        <v>소규모</v>
      </c>
      <c r="I349" s="55">
        <f>IF(F349="마을",0,IF(F349="소규모",0,계획인구!P349))</f>
        <v>0</v>
      </c>
      <c r="J349" s="135">
        <f t="shared" si="129"/>
        <v>0</v>
      </c>
      <c r="K349" s="135">
        <f t="shared" si="130"/>
        <v>0</v>
      </c>
      <c r="L349" s="135">
        <f t="shared" si="131"/>
        <v>0</v>
      </c>
      <c r="M349" s="135">
        <f t="shared" si="132"/>
        <v>0</v>
      </c>
      <c r="N349" s="136">
        <f t="shared" si="133"/>
        <v>0</v>
      </c>
      <c r="O349" s="152">
        <f>IF(계획인구!Q349="미급수",0,IF(계획인구!Q349="마을",0,IF(계획인구!Q349="소규모",0,IF(계획인구!Q349=급수인구!$F349,계획인구!AA349,0))))</f>
        <v>0</v>
      </c>
      <c r="P349" s="152">
        <f>IF(계획인구!R349="미급수",0,IF(계획인구!R349="마을",0,IF(계획인구!R349="소규모",0,IF(계획인구!R349=급수인구!$F349,계획인구!AB349,0))))</f>
        <v>0</v>
      </c>
      <c r="Q349" s="152">
        <f>IF(계획인구!S349="미급수",0,IF(계획인구!S349="마을",0,IF(계획인구!S349="소규모",0,IF(계획인구!S349=급수인구!$F349,계획인구!AC349,0))))</f>
        <v>0</v>
      </c>
      <c r="R349" s="152">
        <f>IF(계획인구!T349="미급수",0,IF(계획인구!T349="마을",0,IF(계획인구!T349="소규모",0,IF(계획인구!T349=급수인구!$F349,계획인구!AD349,0))))</f>
        <v>0</v>
      </c>
      <c r="S349" s="152">
        <f>IF(계획인구!U349="미급수",0,IF(계획인구!U349="마을",0,IF(계획인구!U349="소규모",0,IF(계획인구!U349=급수인구!$F349,계획인구!AE349,0))))</f>
        <v>0</v>
      </c>
      <c r="T349" s="152">
        <f>IF(계획인구!Q349="미급수",0,IF(계획인구!Q349="마을",0,IF(계획인구!Q349="소규모",0,IF(계획인구!Q349=급수인구!$F349,계획인구!AF349,0))))</f>
        <v>0</v>
      </c>
      <c r="U349" s="152">
        <f>IF(계획인구!R349="미급수",0,IF(계획인구!R349="마을",0,IF(계획인구!R349="소규모",0,IF(계획인구!R349=급수인구!$F349,계획인구!AG349,0))))</f>
        <v>0</v>
      </c>
      <c r="V349" s="152">
        <f>IF(계획인구!S349="미급수",0,IF(계획인구!S349="마을",0,IF(계획인구!S349="소규모",0,IF(계획인구!S349=급수인구!$F349,계획인구!AH349,0))))</f>
        <v>0</v>
      </c>
      <c r="W349" s="152">
        <f>IF(계획인구!T349="미급수",0,IF(계획인구!T349="마을",0,IF(계획인구!T349="소규모",0,IF(계획인구!T349=급수인구!$F349,계획인구!AI349,0))))</f>
        <v>0</v>
      </c>
      <c r="X349" s="152">
        <f>IF(계획인구!U349="미급수",0,IF(계획인구!U349="마을",0,IF(계획인구!U349="소규모",0,IF(계획인구!U349=급수인구!$F349,계획인구!AJ349,0))))</f>
        <v>0</v>
      </c>
    </row>
    <row r="350" spans="1:24" s="11" customFormat="1" ht="16.350000000000001" customHeight="1">
      <c r="A350" s="308" t="s">
        <v>672</v>
      </c>
      <c r="B350" s="333"/>
      <c r="C350" s="324" t="s">
        <v>495</v>
      </c>
      <c r="D350" s="53">
        <f>계획인구!J350</f>
        <v>16</v>
      </c>
      <c r="E350" s="53">
        <f>계획인구!K350</f>
        <v>45</v>
      </c>
      <c r="F350" s="54" t="str">
        <f>계획인구!L350</f>
        <v>지방</v>
      </c>
      <c r="G350" s="54" t="str">
        <f>계획인구!M350</f>
        <v>김천</v>
      </c>
      <c r="H350" s="54" t="str">
        <f>계획인구!N350</f>
        <v>평화</v>
      </c>
      <c r="I350" s="55">
        <f>IF(F350="마을",0,IF(F350="소규모",0,계획인구!P350))</f>
        <v>2030</v>
      </c>
      <c r="J350" s="135">
        <f t="shared" si="129"/>
        <v>0</v>
      </c>
      <c r="K350" s="135">
        <f t="shared" si="130"/>
        <v>0</v>
      </c>
      <c r="L350" s="135">
        <f t="shared" si="131"/>
        <v>0</v>
      </c>
      <c r="M350" s="135">
        <f t="shared" si="132"/>
        <v>43</v>
      </c>
      <c r="N350" s="136">
        <f t="shared" si="133"/>
        <v>43</v>
      </c>
      <c r="O350" s="152">
        <f>IF(계획인구!Q350="미급수",0,IF(계획인구!Q350="마을",0,IF(계획인구!Q350="소규모",0,IF(계획인구!Q350=급수인구!$F350,계획인구!AA350,0))))</f>
        <v>0</v>
      </c>
      <c r="P350" s="152">
        <f>IF(계획인구!R350="미급수",0,IF(계획인구!R350="마을",0,IF(계획인구!R350="소규모",0,IF(계획인구!R350=급수인구!$F350,계획인구!AB350,0))))</f>
        <v>0</v>
      </c>
      <c r="Q350" s="152">
        <f>IF(계획인구!S350="미급수",0,IF(계획인구!S350="마을",0,IF(계획인구!S350="소규모",0,IF(계획인구!S350=급수인구!$F350,계획인구!AC350,0))))</f>
        <v>0</v>
      </c>
      <c r="R350" s="152">
        <f>IF(계획인구!T350="미급수",0,IF(계획인구!T350="마을",0,IF(계획인구!T350="소규모",0,IF(계획인구!T350=급수인구!$F350,계획인구!AD350,0))))</f>
        <v>43</v>
      </c>
      <c r="S350" s="152">
        <f>IF(계획인구!U350="미급수",0,IF(계획인구!U350="마을",0,IF(계획인구!U350="소규모",0,IF(계획인구!U350=급수인구!$F350,계획인구!AE350,0))))</f>
        <v>43</v>
      </c>
      <c r="T350" s="152">
        <f>IF(계획인구!Q350="미급수",0,IF(계획인구!Q350="마을",0,IF(계획인구!Q350="소규모",0,IF(계획인구!Q350=급수인구!$F350,계획인구!AF350,0))))</f>
        <v>0</v>
      </c>
      <c r="U350" s="152">
        <f>IF(계획인구!R350="미급수",0,IF(계획인구!R350="마을",0,IF(계획인구!R350="소규모",0,IF(계획인구!R350=급수인구!$F350,계획인구!AG350,0))))</f>
        <v>0</v>
      </c>
      <c r="V350" s="152">
        <f>IF(계획인구!S350="미급수",0,IF(계획인구!S350="마을",0,IF(계획인구!S350="소규모",0,IF(계획인구!S350=급수인구!$F350,계획인구!AH350,0))))</f>
        <v>0</v>
      </c>
      <c r="W350" s="152">
        <f>IF(계획인구!T350="미급수",0,IF(계획인구!T350="마을",0,IF(계획인구!T350="소규모",0,IF(계획인구!T350=급수인구!$F350,계획인구!AI350,0))))</f>
        <v>0</v>
      </c>
      <c r="X350" s="152">
        <f>IF(계획인구!U350="미급수",0,IF(계획인구!U350="마을",0,IF(계획인구!U350="소규모",0,IF(계획인구!U350=급수인구!$F350,계획인구!AJ350,0))))</f>
        <v>0</v>
      </c>
    </row>
    <row r="351" spans="1:24" s="11" customFormat="1" ht="16.350000000000001" customHeight="1">
      <c r="A351" s="308" t="s">
        <v>672</v>
      </c>
      <c r="B351" s="247" t="s">
        <v>496</v>
      </c>
      <c r="C351" s="324" t="s">
        <v>497</v>
      </c>
      <c r="D351" s="53">
        <f>계획인구!J351</f>
        <v>56</v>
      </c>
      <c r="E351" s="53">
        <f>계획인구!K351</f>
        <v>100</v>
      </c>
      <c r="F351" s="54" t="str">
        <f>계획인구!L351</f>
        <v>지방</v>
      </c>
      <c r="G351" s="54" t="str">
        <f>계획인구!M351</f>
        <v>김천</v>
      </c>
      <c r="H351" s="54" t="str">
        <f>계획인구!N351</f>
        <v>평화</v>
      </c>
      <c r="I351" s="55">
        <f>IF(F351="마을",0,IF(F351="소규모",0,계획인구!P351))</f>
        <v>2030</v>
      </c>
      <c r="J351" s="135">
        <f t="shared" si="129"/>
        <v>0</v>
      </c>
      <c r="K351" s="135">
        <f t="shared" si="130"/>
        <v>0</v>
      </c>
      <c r="L351" s="135">
        <f t="shared" si="131"/>
        <v>0</v>
      </c>
      <c r="M351" s="135">
        <f t="shared" si="132"/>
        <v>95</v>
      </c>
      <c r="N351" s="136">
        <f t="shared" si="133"/>
        <v>95</v>
      </c>
      <c r="O351" s="152">
        <f>IF(계획인구!Q351="미급수",0,IF(계획인구!Q351="마을",0,IF(계획인구!Q351="소규모",0,IF(계획인구!Q351=급수인구!$F351,계획인구!AA351,0))))</f>
        <v>0</v>
      </c>
      <c r="P351" s="152">
        <f>IF(계획인구!R351="미급수",0,IF(계획인구!R351="마을",0,IF(계획인구!R351="소규모",0,IF(계획인구!R351=급수인구!$F351,계획인구!AB351,0))))</f>
        <v>0</v>
      </c>
      <c r="Q351" s="152">
        <f>IF(계획인구!S351="미급수",0,IF(계획인구!S351="마을",0,IF(계획인구!S351="소규모",0,IF(계획인구!S351=급수인구!$F351,계획인구!AC351,0))))</f>
        <v>0</v>
      </c>
      <c r="R351" s="152">
        <f>IF(계획인구!T351="미급수",0,IF(계획인구!T351="마을",0,IF(계획인구!T351="소규모",0,IF(계획인구!T351=급수인구!$F351,계획인구!AD351,0))))</f>
        <v>95</v>
      </c>
      <c r="S351" s="152">
        <f>IF(계획인구!U351="미급수",0,IF(계획인구!U351="마을",0,IF(계획인구!U351="소규모",0,IF(계획인구!U351=급수인구!$F351,계획인구!AE351,0))))</f>
        <v>95</v>
      </c>
      <c r="T351" s="152">
        <f>IF(계획인구!Q351="미급수",0,IF(계획인구!Q351="마을",0,IF(계획인구!Q351="소규모",0,IF(계획인구!Q351=급수인구!$F351,계획인구!AF351,0))))</f>
        <v>0</v>
      </c>
      <c r="U351" s="152">
        <f>IF(계획인구!R351="미급수",0,IF(계획인구!R351="마을",0,IF(계획인구!R351="소규모",0,IF(계획인구!R351=급수인구!$F351,계획인구!AG351,0))))</f>
        <v>0</v>
      </c>
      <c r="V351" s="152">
        <f>IF(계획인구!S351="미급수",0,IF(계획인구!S351="마을",0,IF(계획인구!S351="소규모",0,IF(계획인구!S351=급수인구!$F351,계획인구!AH351,0))))</f>
        <v>0</v>
      </c>
      <c r="W351" s="152">
        <f>IF(계획인구!T351="미급수",0,IF(계획인구!T351="마을",0,IF(계획인구!T351="소규모",0,IF(계획인구!T351=급수인구!$F351,계획인구!AI351,0))))</f>
        <v>0</v>
      </c>
      <c r="X351" s="152">
        <f>IF(계획인구!U351="미급수",0,IF(계획인구!U351="마을",0,IF(계획인구!U351="소규모",0,IF(계획인구!U351=급수인구!$F351,계획인구!AJ351,0))))</f>
        <v>0</v>
      </c>
    </row>
    <row r="352" spans="1:24" s="11" customFormat="1" ht="16.350000000000001" customHeight="1">
      <c r="A352" s="308" t="s">
        <v>672</v>
      </c>
      <c r="B352" s="333"/>
      <c r="C352" s="324" t="s">
        <v>785</v>
      </c>
      <c r="D352" s="53">
        <f>계획인구!J352</f>
        <v>27</v>
      </c>
      <c r="E352" s="53">
        <f>계획인구!K352</f>
        <v>58</v>
      </c>
      <c r="F352" s="54" t="str">
        <f>계획인구!L352</f>
        <v>지방</v>
      </c>
      <c r="G352" s="54" t="str">
        <f>계획인구!M352</f>
        <v>김천</v>
      </c>
      <c r="H352" s="54" t="str">
        <f>계획인구!N352</f>
        <v>평화</v>
      </c>
      <c r="I352" s="55">
        <f>IF(F352="마을",0,IF(F352="소규모",0,계획인구!P352))</f>
        <v>2030</v>
      </c>
      <c r="J352" s="135">
        <f t="shared" si="129"/>
        <v>0</v>
      </c>
      <c r="K352" s="135">
        <f t="shared" si="130"/>
        <v>0</v>
      </c>
      <c r="L352" s="135">
        <f t="shared" si="131"/>
        <v>0</v>
      </c>
      <c r="M352" s="135">
        <f t="shared" si="132"/>
        <v>55</v>
      </c>
      <c r="N352" s="136">
        <f t="shared" si="133"/>
        <v>55</v>
      </c>
      <c r="O352" s="152">
        <f>IF(계획인구!Q352="미급수",0,IF(계획인구!Q352="마을",0,IF(계획인구!Q352="소규모",0,IF(계획인구!Q352=급수인구!$F352,계획인구!AA352,0))))</f>
        <v>0</v>
      </c>
      <c r="P352" s="152">
        <f>IF(계획인구!R352="미급수",0,IF(계획인구!R352="마을",0,IF(계획인구!R352="소규모",0,IF(계획인구!R352=급수인구!$F352,계획인구!AB352,0))))</f>
        <v>0</v>
      </c>
      <c r="Q352" s="152">
        <f>IF(계획인구!S352="미급수",0,IF(계획인구!S352="마을",0,IF(계획인구!S352="소규모",0,IF(계획인구!S352=급수인구!$F352,계획인구!AC352,0))))</f>
        <v>0</v>
      </c>
      <c r="R352" s="152">
        <f>IF(계획인구!T352="미급수",0,IF(계획인구!T352="마을",0,IF(계획인구!T352="소규모",0,IF(계획인구!T352=급수인구!$F352,계획인구!AD352,0))))</f>
        <v>55</v>
      </c>
      <c r="S352" s="152">
        <f>IF(계획인구!U352="미급수",0,IF(계획인구!U352="마을",0,IF(계획인구!U352="소규모",0,IF(계획인구!U352=급수인구!$F352,계획인구!AE352,0))))</f>
        <v>55</v>
      </c>
      <c r="T352" s="152">
        <f>IF(계획인구!Q352="미급수",0,IF(계획인구!Q352="마을",0,IF(계획인구!Q352="소규모",0,IF(계획인구!Q352=급수인구!$F352,계획인구!AF352,0))))</f>
        <v>0</v>
      </c>
      <c r="U352" s="152">
        <f>IF(계획인구!R352="미급수",0,IF(계획인구!R352="마을",0,IF(계획인구!R352="소규모",0,IF(계획인구!R352=급수인구!$F352,계획인구!AG352,0))))</f>
        <v>0</v>
      </c>
      <c r="V352" s="152">
        <f>IF(계획인구!S352="미급수",0,IF(계획인구!S352="마을",0,IF(계획인구!S352="소규모",0,IF(계획인구!S352=급수인구!$F352,계획인구!AH352,0))))</f>
        <v>0</v>
      </c>
      <c r="W352" s="152">
        <f>IF(계획인구!T352="미급수",0,IF(계획인구!T352="마을",0,IF(계획인구!T352="소규모",0,IF(계획인구!T352=급수인구!$F352,계획인구!AI352,0))))</f>
        <v>0</v>
      </c>
      <c r="X352" s="152">
        <f>IF(계획인구!U352="미급수",0,IF(계획인구!U352="마을",0,IF(계획인구!U352="소규모",0,IF(계획인구!U352=급수인구!$F352,계획인구!AJ352,0))))</f>
        <v>0</v>
      </c>
    </row>
    <row r="353" spans="1:24" s="11" customFormat="1" ht="16.350000000000001" customHeight="1">
      <c r="A353" s="308" t="s">
        <v>672</v>
      </c>
      <c r="B353" s="57" t="s">
        <v>498</v>
      </c>
      <c r="C353" s="324" t="s">
        <v>499</v>
      </c>
      <c r="D353" s="53">
        <f>계획인구!J353</f>
        <v>47</v>
      </c>
      <c r="E353" s="53">
        <f>계획인구!K353</f>
        <v>89</v>
      </c>
      <c r="F353" s="54" t="str">
        <f>계획인구!L353</f>
        <v>지방</v>
      </c>
      <c r="G353" s="54" t="str">
        <f>계획인구!M353</f>
        <v>김천</v>
      </c>
      <c r="H353" s="54" t="str">
        <f>계획인구!N353</f>
        <v>평화</v>
      </c>
      <c r="I353" s="55">
        <f>IF(F353="마을",0,IF(F353="소규모",0,계획인구!P353))</f>
        <v>2025</v>
      </c>
      <c r="J353" s="135">
        <f t="shared" si="129"/>
        <v>0</v>
      </c>
      <c r="K353" s="135">
        <f t="shared" si="130"/>
        <v>0</v>
      </c>
      <c r="L353" s="135">
        <f t="shared" si="131"/>
        <v>85</v>
      </c>
      <c r="M353" s="135">
        <f t="shared" si="132"/>
        <v>85</v>
      </c>
      <c r="N353" s="136">
        <f t="shared" si="133"/>
        <v>84</v>
      </c>
      <c r="O353" s="152">
        <f>IF(계획인구!Q353="미급수",0,IF(계획인구!Q353="마을",0,IF(계획인구!Q353="소규모",0,IF(계획인구!Q353=급수인구!$F353,계획인구!AA353,0))))</f>
        <v>0</v>
      </c>
      <c r="P353" s="152">
        <f>IF(계획인구!R353="미급수",0,IF(계획인구!R353="마을",0,IF(계획인구!R353="소규모",0,IF(계획인구!R353=급수인구!$F353,계획인구!AB353,0))))</f>
        <v>0</v>
      </c>
      <c r="Q353" s="152">
        <f>IF(계획인구!S353="미급수",0,IF(계획인구!S353="마을",0,IF(계획인구!S353="소규모",0,IF(계획인구!S353=급수인구!$F353,계획인구!AC353,0))))</f>
        <v>85</v>
      </c>
      <c r="R353" s="152">
        <f>IF(계획인구!T353="미급수",0,IF(계획인구!T353="마을",0,IF(계획인구!T353="소규모",0,IF(계획인구!T353=급수인구!$F353,계획인구!AD353,0))))</f>
        <v>85</v>
      </c>
      <c r="S353" s="152">
        <f>IF(계획인구!U353="미급수",0,IF(계획인구!U353="마을",0,IF(계획인구!U353="소규모",0,IF(계획인구!U353=급수인구!$F353,계획인구!AE353,0))))</f>
        <v>84</v>
      </c>
      <c r="T353" s="152">
        <f>IF(계획인구!Q353="미급수",0,IF(계획인구!Q353="마을",0,IF(계획인구!Q353="소규모",0,IF(계획인구!Q353=급수인구!$F353,계획인구!AF353,0))))</f>
        <v>0</v>
      </c>
      <c r="U353" s="152">
        <f>IF(계획인구!R353="미급수",0,IF(계획인구!R353="마을",0,IF(계획인구!R353="소규모",0,IF(계획인구!R353=급수인구!$F353,계획인구!AG353,0))))</f>
        <v>0</v>
      </c>
      <c r="V353" s="152">
        <f>IF(계획인구!S353="미급수",0,IF(계획인구!S353="마을",0,IF(계획인구!S353="소규모",0,IF(계획인구!S353=급수인구!$F353,계획인구!AH353,0))))</f>
        <v>0</v>
      </c>
      <c r="W353" s="152">
        <f>IF(계획인구!T353="미급수",0,IF(계획인구!T353="마을",0,IF(계획인구!T353="소규모",0,IF(계획인구!T353=급수인구!$F353,계획인구!AI353,0))))</f>
        <v>0</v>
      </c>
      <c r="X353" s="152">
        <f>IF(계획인구!U353="미급수",0,IF(계획인구!U353="마을",0,IF(계획인구!U353="소규모",0,IF(계획인구!U353=급수인구!$F353,계획인구!AJ353,0))))</f>
        <v>0</v>
      </c>
    </row>
    <row r="354" spans="1:24" s="11" customFormat="1" ht="16.350000000000001" customHeight="1">
      <c r="A354" s="308" t="s">
        <v>672</v>
      </c>
      <c r="B354" s="57" t="s">
        <v>500</v>
      </c>
      <c r="C354" s="324" t="s">
        <v>421</v>
      </c>
      <c r="D354" s="53">
        <f>계획인구!J354</f>
        <v>47</v>
      </c>
      <c r="E354" s="53">
        <f>계획인구!K354</f>
        <v>99</v>
      </c>
      <c r="F354" s="54" t="str">
        <f>계획인구!L354</f>
        <v>지방</v>
      </c>
      <c r="G354" s="54" t="str">
        <f>계획인구!M354</f>
        <v>김천</v>
      </c>
      <c r="H354" s="54" t="str">
        <f>계획인구!N354</f>
        <v>평화</v>
      </c>
      <c r="I354" s="55">
        <f>IF(F354="마을",0,IF(F354="소규모",0,계획인구!P354))</f>
        <v>2030</v>
      </c>
      <c r="J354" s="135">
        <f t="shared" si="129"/>
        <v>0</v>
      </c>
      <c r="K354" s="135">
        <f t="shared" si="130"/>
        <v>0</v>
      </c>
      <c r="L354" s="135">
        <f t="shared" si="131"/>
        <v>0</v>
      </c>
      <c r="M354" s="135">
        <f t="shared" si="132"/>
        <v>94</v>
      </c>
      <c r="N354" s="136">
        <f t="shared" si="133"/>
        <v>94</v>
      </c>
      <c r="O354" s="152">
        <f>IF(계획인구!Q354="미급수",0,IF(계획인구!Q354="마을",0,IF(계획인구!Q354="소규모",0,IF(계획인구!Q354=급수인구!$F354,계획인구!AA354,0))))</f>
        <v>0</v>
      </c>
      <c r="P354" s="152">
        <f>IF(계획인구!R354="미급수",0,IF(계획인구!R354="마을",0,IF(계획인구!R354="소규모",0,IF(계획인구!R354=급수인구!$F354,계획인구!AB354,0))))</f>
        <v>0</v>
      </c>
      <c r="Q354" s="152">
        <f>IF(계획인구!S354="미급수",0,IF(계획인구!S354="마을",0,IF(계획인구!S354="소규모",0,IF(계획인구!S354=급수인구!$F354,계획인구!AC354,0))))</f>
        <v>0</v>
      </c>
      <c r="R354" s="152">
        <f>IF(계획인구!T354="미급수",0,IF(계획인구!T354="마을",0,IF(계획인구!T354="소규모",0,IF(계획인구!T354=급수인구!$F354,계획인구!AD354,0))))</f>
        <v>94</v>
      </c>
      <c r="S354" s="152">
        <f>IF(계획인구!U354="미급수",0,IF(계획인구!U354="마을",0,IF(계획인구!U354="소규모",0,IF(계획인구!U354=급수인구!$F354,계획인구!AE354,0))))</f>
        <v>94</v>
      </c>
      <c r="T354" s="152">
        <f>IF(계획인구!Q354="미급수",0,IF(계획인구!Q354="마을",0,IF(계획인구!Q354="소규모",0,IF(계획인구!Q354=급수인구!$F354,계획인구!AF354,0))))</f>
        <v>0</v>
      </c>
      <c r="U354" s="152">
        <f>IF(계획인구!R354="미급수",0,IF(계획인구!R354="마을",0,IF(계획인구!R354="소규모",0,IF(계획인구!R354=급수인구!$F354,계획인구!AG354,0))))</f>
        <v>0</v>
      </c>
      <c r="V354" s="152">
        <f>IF(계획인구!S354="미급수",0,IF(계획인구!S354="마을",0,IF(계획인구!S354="소규모",0,IF(계획인구!S354=급수인구!$F354,계획인구!AH354,0))))</f>
        <v>0</v>
      </c>
      <c r="W354" s="152">
        <f>IF(계획인구!T354="미급수",0,IF(계획인구!T354="마을",0,IF(계획인구!T354="소규모",0,IF(계획인구!T354=급수인구!$F354,계획인구!AI354,0))))</f>
        <v>0</v>
      </c>
      <c r="X354" s="152">
        <f>IF(계획인구!U354="미급수",0,IF(계획인구!U354="마을",0,IF(계획인구!U354="소규모",0,IF(계획인구!U354=급수인구!$F354,계획인구!AJ354,0))))</f>
        <v>0</v>
      </c>
    </row>
    <row r="355" spans="1:24" s="11" customFormat="1" ht="16.350000000000001" customHeight="1">
      <c r="A355" s="308" t="s">
        <v>672</v>
      </c>
      <c r="B355" s="57" t="s">
        <v>501</v>
      </c>
      <c r="C355" s="324" t="s">
        <v>502</v>
      </c>
      <c r="D355" s="53">
        <f>계획인구!J355</f>
        <v>44</v>
      </c>
      <c r="E355" s="53">
        <f>계획인구!K355</f>
        <v>81</v>
      </c>
      <c r="F355" s="54" t="str">
        <f>계획인구!L355</f>
        <v>지방</v>
      </c>
      <c r="G355" s="54" t="str">
        <f>계획인구!M355</f>
        <v>김천</v>
      </c>
      <c r="H355" s="54" t="str">
        <f>계획인구!N355</f>
        <v>평화</v>
      </c>
      <c r="I355" s="55">
        <f>IF(F355="마을",0,IF(F355="소규모",0,계획인구!P355))</f>
        <v>2030</v>
      </c>
      <c r="J355" s="135">
        <f t="shared" si="129"/>
        <v>0</v>
      </c>
      <c r="K355" s="135">
        <f t="shared" si="130"/>
        <v>0</v>
      </c>
      <c r="L355" s="135">
        <f t="shared" si="131"/>
        <v>0</v>
      </c>
      <c r="M355" s="135">
        <f t="shared" si="132"/>
        <v>77</v>
      </c>
      <c r="N355" s="136">
        <f t="shared" si="133"/>
        <v>77</v>
      </c>
      <c r="O355" s="152">
        <f>IF(계획인구!Q355="미급수",0,IF(계획인구!Q355="마을",0,IF(계획인구!Q355="소규모",0,IF(계획인구!Q355=급수인구!$F355,계획인구!AA355,0))))</f>
        <v>0</v>
      </c>
      <c r="P355" s="152">
        <f>IF(계획인구!R355="미급수",0,IF(계획인구!R355="마을",0,IF(계획인구!R355="소규모",0,IF(계획인구!R355=급수인구!$F355,계획인구!AB355,0))))</f>
        <v>0</v>
      </c>
      <c r="Q355" s="152">
        <f>IF(계획인구!S355="미급수",0,IF(계획인구!S355="마을",0,IF(계획인구!S355="소규모",0,IF(계획인구!S355=급수인구!$F355,계획인구!AC355,0))))</f>
        <v>0</v>
      </c>
      <c r="R355" s="152">
        <f>IF(계획인구!T355="미급수",0,IF(계획인구!T355="마을",0,IF(계획인구!T355="소규모",0,IF(계획인구!T355=급수인구!$F355,계획인구!AD355,0))))</f>
        <v>77</v>
      </c>
      <c r="S355" s="152">
        <f>IF(계획인구!U355="미급수",0,IF(계획인구!U355="마을",0,IF(계획인구!U355="소규모",0,IF(계획인구!U355=급수인구!$F355,계획인구!AE355,0))))</f>
        <v>77</v>
      </c>
      <c r="T355" s="152">
        <f>IF(계획인구!Q355="미급수",0,IF(계획인구!Q355="마을",0,IF(계획인구!Q355="소규모",0,IF(계획인구!Q355=급수인구!$F355,계획인구!AF355,0))))</f>
        <v>0</v>
      </c>
      <c r="U355" s="152">
        <f>IF(계획인구!R355="미급수",0,IF(계획인구!R355="마을",0,IF(계획인구!R355="소규모",0,IF(계획인구!R355=급수인구!$F355,계획인구!AG355,0))))</f>
        <v>0</v>
      </c>
      <c r="V355" s="152">
        <f>IF(계획인구!S355="미급수",0,IF(계획인구!S355="마을",0,IF(계획인구!S355="소규모",0,IF(계획인구!S355=급수인구!$F355,계획인구!AH355,0))))</f>
        <v>0</v>
      </c>
      <c r="W355" s="152">
        <f>IF(계획인구!T355="미급수",0,IF(계획인구!T355="마을",0,IF(계획인구!T355="소규모",0,IF(계획인구!T355=급수인구!$F355,계획인구!AI355,0))))</f>
        <v>0</v>
      </c>
      <c r="X355" s="152">
        <f>IF(계획인구!U355="미급수",0,IF(계획인구!U355="마을",0,IF(계획인구!U355="소규모",0,IF(계획인구!U355=급수인구!$F355,계획인구!AJ355,0))))</f>
        <v>0</v>
      </c>
    </row>
    <row r="356" spans="1:24" s="11" customFormat="1" ht="16.350000000000001" customHeight="1">
      <c r="A356" s="308" t="s">
        <v>672</v>
      </c>
      <c r="B356" s="247" t="s">
        <v>503</v>
      </c>
      <c r="C356" s="324" t="s">
        <v>504</v>
      </c>
      <c r="D356" s="53">
        <f>계획인구!J356</f>
        <v>21</v>
      </c>
      <c r="E356" s="53">
        <f>계획인구!K356</f>
        <v>38</v>
      </c>
      <c r="F356" s="54" t="str">
        <f>계획인구!L356</f>
        <v>소규모</v>
      </c>
      <c r="G356" s="54" t="str">
        <f>계획인구!M356</f>
        <v>소규모</v>
      </c>
      <c r="H356" s="54" t="str">
        <f>계획인구!N356</f>
        <v>소규모</v>
      </c>
      <c r="I356" s="55">
        <f>IF(F356="마을",0,IF(F356="소규모",0,계획인구!P356))</f>
        <v>0</v>
      </c>
      <c r="J356" s="135">
        <f t="shared" si="129"/>
        <v>0</v>
      </c>
      <c r="K356" s="135">
        <f t="shared" si="130"/>
        <v>0</v>
      </c>
      <c r="L356" s="135">
        <f t="shared" si="131"/>
        <v>0</v>
      </c>
      <c r="M356" s="135">
        <f t="shared" si="132"/>
        <v>0</v>
      </c>
      <c r="N356" s="136">
        <f t="shared" si="133"/>
        <v>0</v>
      </c>
      <c r="O356" s="152">
        <f>IF(계획인구!Q356="미급수",0,IF(계획인구!Q356="마을",0,IF(계획인구!Q356="소규모",0,IF(계획인구!Q356=급수인구!$F356,계획인구!AA356,0))))</f>
        <v>0</v>
      </c>
      <c r="P356" s="152">
        <f>IF(계획인구!R356="미급수",0,IF(계획인구!R356="마을",0,IF(계획인구!R356="소규모",0,IF(계획인구!R356=급수인구!$F356,계획인구!AB356,0))))</f>
        <v>0</v>
      </c>
      <c r="Q356" s="152">
        <f>IF(계획인구!S356="미급수",0,IF(계획인구!S356="마을",0,IF(계획인구!S356="소규모",0,IF(계획인구!S356=급수인구!$F356,계획인구!AC356,0))))</f>
        <v>0</v>
      </c>
      <c r="R356" s="152">
        <f>IF(계획인구!T356="미급수",0,IF(계획인구!T356="마을",0,IF(계획인구!T356="소규모",0,IF(계획인구!T356=급수인구!$F356,계획인구!AD356,0))))</f>
        <v>0</v>
      </c>
      <c r="S356" s="152">
        <f>IF(계획인구!U356="미급수",0,IF(계획인구!U356="마을",0,IF(계획인구!U356="소규모",0,IF(계획인구!U356=급수인구!$F356,계획인구!AE356,0))))</f>
        <v>0</v>
      </c>
      <c r="T356" s="152">
        <f>IF(계획인구!Q356="미급수",0,IF(계획인구!Q356="마을",0,IF(계획인구!Q356="소규모",0,IF(계획인구!Q356=급수인구!$F356,계획인구!AF356,0))))</f>
        <v>0</v>
      </c>
      <c r="U356" s="152">
        <f>IF(계획인구!R356="미급수",0,IF(계획인구!R356="마을",0,IF(계획인구!R356="소규모",0,IF(계획인구!R356=급수인구!$F356,계획인구!AG356,0))))</f>
        <v>0</v>
      </c>
      <c r="V356" s="152">
        <f>IF(계획인구!S356="미급수",0,IF(계획인구!S356="마을",0,IF(계획인구!S356="소규모",0,IF(계획인구!S356=급수인구!$F356,계획인구!AH356,0))))</f>
        <v>0</v>
      </c>
      <c r="W356" s="152">
        <f>IF(계획인구!T356="미급수",0,IF(계획인구!T356="마을",0,IF(계획인구!T356="소규모",0,IF(계획인구!T356=급수인구!$F356,계획인구!AI356,0))))</f>
        <v>0</v>
      </c>
      <c r="X356" s="152">
        <f>IF(계획인구!U356="미급수",0,IF(계획인구!U356="마을",0,IF(계획인구!U356="소규모",0,IF(계획인구!U356=급수인구!$F356,계획인구!AJ356,0))))</f>
        <v>0</v>
      </c>
    </row>
    <row r="357" spans="1:24" s="11" customFormat="1" ht="16.350000000000001" customHeight="1">
      <c r="A357" s="308" t="s">
        <v>672</v>
      </c>
      <c r="B357" s="334"/>
      <c r="C357" s="324" t="s">
        <v>505</v>
      </c>
      <c r="D357" s="53">
        <f>계획인구!J357</f>
        <v>15</v>
      </c>
      <c r="E357" s="53">
        <f>계획인구!K357</f>
        <v>30</v>
      </c>
      <c r="F357" s="54" t="str">
        <f>계획인구!L357</f>
        <v>소규모</v>
      </c>
      <c r="G357" s="54" t="str">
        <f>계획인구!M357</f>
        <v>소규모</v>
      </c>
      <c r="H357" s="54" t="str">
        <f>계획인구!N357</f>
        <v>소규모</v>
      </c>
      <c r="I357" s="55">
        <f>IF(F357="마을",0,IF(F357="소규모",0,계획인구!P357))</f>
        <v>0</v>
      </c>
      <c r="J357" s="135">
        <f t="shared" si="129"/>
        <v>0</v>
      </c>
      <c r="K357" s="135">
        <f t="shared" si="130"/>
        <v>0</v>
      </c>
      <c r="L357" s="135">
        <f t="shared" si="131"/>
        <v>0</v>
      </c>
      <c r="M357" s="135">
        <f t="shared" si="132"/>
        <v>0</v>
      </c>
      <c r="N357" s="136">
        <f t="shared" si="133"/>
        <v>0</v>
      </c>
      <c r="O357" s="152">
        <f>IF(계획인구!Q357="미급수",0,IF(계획인구!Q357="마을",0,IF(계획인구!Q357="소규모",0,IF(계획인구!Q357=급수인구!$F357,계획인구!AA357,0))))</f>
        <v>0</v>
      </c>
      <c r="P357" s="152">
        <f>IF(계획인구!R357="미급수",0,IF(계획인구!R357="마을",0,IF(계획인구!R357="소규모",0,IF(계획인구!R357=급수인구!$F357,계획인구!AB357,0))))</f>
        <v>0</v>
      </c>
      <c r="Q357" s="152">
        <f>IF(계획인구!S357="미급수",0,IF(계획인구!S357="마을",0,IF(계획인구!S357="소규모",0,IF(계획인구!S357=급수인구!$F357,계획인구!AC357,0))))</f>
        <v>0</v>
      </c>
      <c r="R357" s="152">
        <f>IF(계획인구!T357="미급수",0,IF(계획인구!T357="마을",0,IF(계획인구!T357="소규모",0,IF(계획인구!T357=급수인구!$F357,계획인구!AD357,0))))</f>
        <v>0</v>
      </c>
      <c r="S357" s="152">
        <f>IF(계획인구!U357="미급수",0,IF(계획인구!U357="마을",0,IF(계획인구!U357="소규모",0,IF(계획인구!U357=급수인구!$F357,계획인구!AE357,0))))</f>
        <v>0</v>
      </c>
      <c r="T357" s="152">
        <f>IF(계획인구!Q357="미급수",0,IF(계획인구!Q357="마을",0,IF(계획인구!Q357="소규모",0,IF(계획인구!Q357=급수인구!$F357,계획인구!AF357,0))))</f>
        <v>0</v>
      </c>
      <c r="U357" s="152">
        <f>IF(계획인구!R357="미급수",0,IF(계획인구!R357="마을",0,IF(계획인구!R357="소규모",0,IF(계획인구!R357=급수인구!$F357,계획인구!AG357,0))))</f>
        <v>0</v>
      </c>
      <c r="V357" s="152">
        <f>IF(계획인구!S357="미급수",0,IF(계획인구!S357="마을",0,IF(계획인구!S357="소규모",0,IF(계획인구!S357=급수인구!$F357,계획인구!AH357,0))))</f>
        <v>0</v>
      </c>
      <c r="W357" s="152">
        <f>IF(계획인구!T357="미급수",0,IF(계획인구!T357="마을",0,IF(계획인구!T357="소규모",0,IF(계획인구!T357=급수인구!$F357,계획인구!AI357,0))))</f>
        <v>0</v>
      </c>
      <c r="X357" s="152">
        <f>IF(계획인구!U357="미급수",0,IF(계획인구!U357="마을",0,IF(계획인구!U357="소규모",0,IF(계획인구!U357=급수인구!$F357,계획인구!AJ357,0))))</f>
        <v>0</v>
      </c>
    </row>
    <row r="358" spans="1:24" s="11" customFormat="1" ht="16.350000000000001" customHeight="1">
      <c r="A358" s="308" t="s">
        <v>672</v>
      </c>
      <c r="B358" s="333"/>
      <c r="C358" s="324" t="s">
        <v>506</v>
      </c>
      <c r="D358" s="53">
        <f>계획인구!J358</f>
        <v>24</v>
      </c>
      <c r="E358" s="53">
        <f>계획인구!K358</f>
        <v>50</v>
      </c>
      <c r="F358" s="54" t="str">
        <f>계획인구!L358</f>
        <v>소규모</v>
      </c>
      <c r="G358" s="54" t="str">
        <f>계획인구!M358</f>
        <v>소규모</v>
      </c>
      <c r="H358" s="54" t="str">
        <f>계획인구!N358</f>
        <v>소규모</v>
      </c>
      <c r="I358" s="55">
        <f>IF(F358="마을",0,IF(F358="소규모",0,계획인구!P358))</f>
        <v>0</v>
      </c>
      <c r="J358" s="135">
        <f t="shared" si="129"/>
        <v>0</v>
      </c>
      <c r="K358" s="135">
        <f t="shared" si="130"/>
        <v>0</v>
      </c>
      <c r="L358" s="135">
        <f t="shared" si="131"/>
        <v>0</v>
      </c>
      <c r="M358" s="135">
        <f t="shared" si="132"/>
        <v>0</v>
      </c>
      <c r="N358" s="136">
        <f t="shared" si="133"/>
        <v>0</v>
      </c>
      <c r="O358" s="152">
        <f>IF(계획인구!Q358="미급수",0,IF(계획인구!Q358="마을",0,IF(계획인구!Q358="소규모",0,IF(계획인구!Q358=급수인구!$F358,계획인구!AA358,0))))</f>
        <v>0</v>
      </c>
      <c r="P358" s="152">
        <f>IF(계획인구!R358="미급수",0,IF(계획인구!R358="마을",0,IF(계획인구!R358="소규모",0,IF(계획인구!R358=급수인구!$F358,계획인구!AB358,0))))</f>
        <v>0</v>
      </c>
      <c r="Q358" s="152">
        <f>IF(계획인구!S358="미급수",0,IF(계획인구!S358="마을",0,IF(계획인구!S358="소규모",0,IF(계획인구!S358=급수인구!$F358,계획인구!AC358,0))))</f>
        <v>0</v>
      </c>
      <c r="R358" s="152">
        <f>IF(계획인구!T358="미급수",0,IF(계획인구!T358="마을",0,IF(계획인구!T358="소규모",0,IF(계획인구!T358=급수인구!$F358,계획인구!AD358,0))))</f>
        <v>0</v>
      </c>
      <c r="S358" s="152">
        <f>IF(계획인구!U358="미급수",0,IF(계획인구!U358="마을",0,IF(계획인구!U358="소규모",0,IF(계획인구!U358=급수인구!$F358,계획인구!AE358,0))))</f>
        <v>0</v>
      </c>
      <c r="T358" s="152">
        <f>IF(계획인구!Q358="미급수",0,IF(계획인구!Q358="마을",0,IF(계획인구!Q358="소규모",0,IF(계획인구!Q358=급수인구!$F358,계획인구!AF358,0))))</f>
        <v>0</v>
      </c>
      <c r="U358" s="152">
        <f>IF(계획인구!R358="미급수",0,IF(계획인구!R358="마을",0,IF(계획인구!R358="소규모",0,IF(계획인구!R358=급수인구!$F358,계획인구!AG358,0))))</f>
        <v>0</v>
      </c>
      <c r="V358" s="152">
        <f>IF(계획인구!S358="미급수",0,IF(계획인구!S358="마을",0,IF(계획인구!S358="소규모",0,IF(계획인구!S358=급수인구!$F358,계획인구!AH358,0))))</f>
        <v>0</v>
      </c>
      <c r="W358" s="152">
        <f>IF(계획인구!T358="미급수",0,IF(계획인구!T358="마을",0,IF(계획인구!T358="소규모",0,IF(계획인구!T358=급수인구!$F358,계획인구!AI358,0))))</f>
        <v>0</v>
      </c>
      <c r="X358" s="152">
        <f>IF(계획인구!U358="미급수",0,IF(계획인구!U358="마을",0,IF(계획인구!U358="소규모",0,IF(계획인구!U358=급수인구!$F358,계획인구!AJ358,0))))</f>
        <v>0</v>
      </c>
    </row>
    <row r="359" spans="1:24" s="11" customFormat="1" ht="16.350000000000001" customHeight="1">
      <c r="A359" s="308" t="s">
        <v>672</v>
      </c>
      <c r="B359" s="247" t="s">
        <v>507</v>
      </c>
      <c r="C359" s="325" t="s">
        <v>985</v>
      </c>
      <c r="D359" s="53">
        <f>계획인구!J359</f>
        <v>57</v>
      </c>
      <c r="E359" s="53">
        <f>계획인구!K359</f>
        <v>81</v>
      </c>
      <c r="F359" s="54" t="str">
        <f>계획인구!L359</f>
        <v>소규모</v>
      </c>
      <c r="G359" s="54" t="str">
        <f>계획인구!M359</f>
        <v>소규모</v>
      </c>
      <c r="H359" s="54" t="str">
        <f>계획인구!N359</f>
        <v>소규모</v>
      </c>
      <c r="I359" s="55">
        <f>IF(F359="마을",0,IF(F359="소규모",0,계획인구!P359))</f>
        <v>0</v>
      </c>
      <c r="J359" s="135">
        <f t="shared" si="129"/>
        <v>0</v>
      </c>
      <c r="K359" s="135">
        <f t="shared" si="130"/>
        <v>0</v>
      </c>
      <c r="L359" s="135">
        <f t="shared" si="131"/>
        <v>0</v>
      </c>
      <c r="M359" s="135">
        <f t="shared" si="132"/>
        <v>0</v>
      </c>
      <c r="N359" s="136">
        <f t="shared" si="133"/>
        <v>0</v>
      </c>
      <c r="O359" s="152">
        <f>IF(계획인구!Q359="미급수",0,IF(계획인구!Q359="마을",0,IF(계획인구!Q359="소규모",0,IF(계획인구!Q359=급수인구!$F359,계획인구!AA359,0))))</f>
        <v>0</v>
      </c>
      <c r="P359" s="152">
        <f>IF(계획인구!R359="미급수",0,IF(계획인구!R359="마을",0,IF(계획인구!R359="소규모",0,IF(계획인구!R359=급수인구!$F359,계획인구!AB359,0))))</f>
        <v>0</v>
      </c>
      <c r="Q359" s="152">
        <f>IF(계획인구!S359="미급수",0,IF(계획인구!S359="마을",0,IF(계획인구!S359="소규모",0,IF(계획인구!S359=급수인구!$F359,계획인구!AC359,0))))</f>
        <v>0</v>
      </c>
      <c r="R359" s="152">
        <f>IF(계획인구!T359="미급수",0,IF(계획인구!T359="마을",0,IF(계획인구!T359="소규모",0,IF(계획인구!T359=급수인구!$F359,계획인구!AD359,0))))</f>
        <v>0</v>
      </c>
      <c r="S359" s="152">
        <f>IF(계획인구!U359="미급수",0,IF(계획인구!U359="마을",0,IF(계획인구!U359="소규모",0,IF(계획인구!U359=급수인구!$F359,계획인구!AE359,0))))</f>
        <v>0</v>
      </c>
      <c r="T359" s="152">
        <f>IF(계획인구!Q359="미급수",0,IF(계획인구!Q359="마을",0,IF(계획인구!Q359="소규모",0,IF(계획인구!Q359=급수인구!$F359,계획인구!AF359,0))))</f>
        <v>0</v>
      </c>
      <c r="U359" s="152">
        <f>IF(계획인구!R359="미급수",0,IF(계획인구!R359="마을",0,IF(계획인구!R359="소규모",0,IF(계획인구!R359=급수인구!$F359,계획인구!AG359,0))))</f>
        <v>0</v>
      </c>
      <c r="V359" s="152">
        <f>IF(계획인구!S359="미급수",0,IF(계획인구!S359="마을",0,IF(계획인구!S359="소규모",0,IF(계획인구!S359=급수인구!$F359,계획인구!AH359,0))))</f>
        <v>0</v>
      </c>
      <c r="W359" s="152">
        <f>IF(계획인구!T359="미급수",0,IF(계획인구!T359="마을",0,IF(계획인구!T359="소규모",0,IF(계획인구!T359=급수인구!$F359,계획인구!AI359,0))))</f>
        <v>0</v>
      </c>
      <c r="X359" s="152">
        <f>IF(계획인구!U359="미급수",0,IF(계획인구!U359="마을",0,IF(계획인구!U359="소규모",0,IF(계획인구!U359=급수인구!$F359,계획인구!AJ359,0))))</f>
        <v>0</v>
      </c>
    </row>
    <row r="360" spans="1:24" s="11" customFormat="1" ht="16.350000000000001" customHeight="1">
      <c r="A360" s="308" t="s">
        <v>672</v>
      </c>
      <c r="B360" s="333"/>
      <c r="C360" s="324" t="s">
        <v>508</v>
      </c>
      <c r="D360" s="53">
        <f>계획인구!J360</f>
        <v>15</v>
      </c>
      <c r="E360" s="53">
        <f>계획인구!K360</f>
        <v>32</v>
      </c>
      <c r="F360" s="54" t="str">
        <f>계획인구!L360</f>
        <v>미급수</v>
      </c>
      <c r="G360" s="54" t="str">
        <f>계획인구!M360</f>
        <v>미급수</v>
      </c>
      <c r="H360" s="54" t="str">
        <f>계획인구!N360</f>
        <v>미급수</v>
      </c>
      <c r="I360" s="55">
        <f>IF(F360="마을",0,IF(F360="소규모",0,계획인구!P360))</f>
        <v>0</v>
      </c>
      <c r="J360" s="135">
        <f t="shared" si="129"/>
        <v>0</v>
      </c>
      <c r="K360" s="135">
        <f t="shared" si="130"/>
        <v>0</v>
      </c>
      <c r="L360" s="135">
        <f t="shared" si="131"/>
        <v>0</v>
      </c>
      <c r="M360" s="135">
        <f t="shared" si="132"/>
        <v>0</v>
      </c>
      <c r="N360" s="136">
        <f t="shared" si="133"/>
        <v>0</v>
      </c>
      <c r="O360" s="152">
        <f>IF(계획인구!Q360="미급수",0,IF(계획인구!Q360="마을",0,IF(계획인구!Q360="소규모",0,IF(계획인구!Q360=급수인구!$F360,계획인구!AA360,0))))</f>
        <v>0</v>
      </c>
      <c r="P360" s="152">
        <f>IF(계획인구!R360="미급수",0,IF(계획인구!R360="마을",0,IF(계획인구!R360="소규모",0,IF(계획인구!R360=급수인구!$F360,계획인구!AB360,0))))</f>
        <v>0</v>
      </c>
      <c r="Q360" s="152">
        <f>IF(계획인구!S360="미급수",0,IF(계획인구!S360="마을",0,IF(계획인구!S360="소규모",0,IF(계획인구!S360=급수인구!$F360,계획인구!AC360,0))))</f>
        <v>0</v>
      </c>
      <c r="R360" s="152">
        <f>IF(계획인구!T360="미급수",0,IF(계획인구!T360="마을",0,IF(계획인구!T360="소규모",0,IF(계획인구!T360=급수인구!$F360,계획인구!AD360,0))))</f>
        <v>0</v>
      </c>
      <c r="S360" s="152">
        <f>IF(계획인구!U360="미급수",0,IF(계획인구!U360="마을",0,IF(계획인구!U360="소규모",0,IF(계획인구!U360=급수인구!$F360,계획인구!AE360,0))))</f>
        <v>0</v>
      </c>
      <c r="T360" s="152">
        <f>IF(계획인구!Q360="미급수",0,IF(계획인구!Q360="마을",0,IF(계획인구!Q360="소규모",0,IF(계획인구!Q360=급수인구!$F360,계획인구!AF360,0))))</f>
        <v>0</v>
      </c>
      <c r="U360" s="152">
        <f>IF(계획인구!R360="미급수",0,IF(계획인구!R360="마을",0,IF(계획인구!R360="소규모",0,IF(계획인구!R360=급수인구!$F360,계획인구!AG360,0))))</f>
        <v>0</v>
      </c>
      <c r="V360" s="152">
        <f>IF(계획인구!S360="미급수",0,IF(계획인구!S360="마을",0,IF(계획인구!S360="소규모",0,IF(계획인구!S360=급수인구!$F360,계획인구!AH360,0))))</f>
        <v>0</v>
      </c>
      <c r="W360" s="152">
        <f>IF(계획인구!T360="미급수",0,IF(계획인구!T360="마을",0,IF(계획인구!T360="소규모",0,IF(계획인구!T360=급수인구!$F360,계획인구!AI360,0))))</f>
        <v>0</v>
      </c>
      <c r="X360" s="152">
        <f>IF(계획인구!U360="미급수",0,IF(계획인구!U360="마을",0,IF(계획인구!U360="소규모",0,IF(계획인구!U360=급수인구!$F360,계획인구!AJ360,0))))</f>
        <v>0</v>
      </c>
    </row>
    <row r="361" spans="1:24" s="11" customFormat="1" ht="16.350000000000001" customHeight="1">
      <c r="A361" s="308" t="s">
        <v>672</v>
      </c>
      <c r="B361" s="247" t="s">
        <v>509</v>
      </c>
      <c r="C361" s="324" t="s">
        <v>510</v>
      </c>
      <c r="D361" s="53">
        <f>계획인구!J361</f>
        <v>52</v>
      </c>
      <c r="E361" s="53">
        <f>계획인구!K361</f>
        <v>83</v>
      </c>
      <c r="F361" s="54" t="str">
        <f>계획인구!L361</f>
        <v>미급수</v>
      </c>
      <c r="G361" s="54" t="str">
        <f>계획인구!M361</f>
        <v>미급수</v>
      </c>
      <c r="H361" s="54" t="str">
        <f>계획인구!N361</f>
        <v>미급수</v>
      </c>
      <c r="I361" s="55">
        <f>IF(F361="마을",0,IF(F361="소규모",0,계획인구!P361))</f>
        <v>0</v>
      </c>
      <c r="J361" s="135">
        <f t="shared" si="129"/>
        <v>0</v>
      </c>
      <c r="K361" s="135">
        <f t="shared" si="130"/>
        <v>0</v>
      </c>
      <c r="L361" s="135">
        <f t="shared" si="131"/>
        <v>0</v>
      </c>
      <c r="M361" s="135">
        <f t="shared" si="132"/>
        <v>0</v>
      </c>
      <c r="N361" s="136">
        <f t="shared" si="133"/>
        <v>0</v>
      </c>
      <c r="O361" s="152">
        <f>IF(계획인구!Q361="미급수",0,IF(계획인구!Q361="마을",0,IF(계획인구!Q361="소규모",0,IF(계획인구!Q361=급수인구!$F361,계획인구!AA361,0))))</f>
        <v>0</v>
      </c>
      <c r="P361" s="152">
        <f>IF(계획인구!R361="미급수",0,IF(계획인구!R361="마을",0,IF(계획인구!R361="소규모",0,IF(계획인구!R361=급수인구!$F361,계획인구!AB361,0))))</f>
        <v>0</v>
      </c>
      <c r="Q361" s="152">
        <f>IF(계획인구!S361="미급수",0,IF(계획인구!S361="마을",0,IF(계획인구!S361="소규모",0,IF(계획인구!S361=급수인구!$F361,계획인구!AC361,0))))</f>
        <v>0</v>
      </c>
      <c r="R361" s="152">
        <f>IF(계획인구!T361="미급수",0,IF(계획인구!T361="마을",0,IF(계획인구!T361="소규모",0,IF(계획인구!T361=급수인구!$F361,계획인구!AD361,0))))</f>
        <v>0</v>
      </c>
      <c r="S361" s="152">
        <f>IF(계획인구!U361="미급수",0,IF(계획인구!U361="마을",0,IF(계획인구!U361="소규모",0,IF(계획인구!U361=급수인구!$F361,계획인구!AE361,0))))</f>
        <v>0</v>
      </c>
      <c r="T361" s="152">
        <f>IF(계획인구!Q361="미급수",0,IF(계획인구!Q361="마을",0,IF(계획인구!Q361="소규모",0,IF(계획인구!Q361=급수인구!$F361,계획인구!AF361,0))))</f>
        <v>0</v>
      </c>
      <c r="U361" s="152">
        <f>IF(계획인구!R361="미급수",0,IF(계획인구!R361="마을",0,IF(계획인구!R361="소규모",0,IF(계획인구!R361=급수인구!$F361,계획인구!AG361,0))))</f>
        <v>0</v>
      </c>
      <c r="V361" s="152">
        <f>IF(계획인구!S361="미급수",0,IF(계획인구!S361="마을",0,IF(계획인구!S361="소규모",0,IF(계획인구!S361=급수인구!$F361,계획인구!AH361,0))))</f>
        <v>0</v>
      </c>
      <c r="W361" s="152">
        <f>IF(계획인구!T361="미급수",0,IF(계획인구!T361="마을",0,IF(계획인구!T361="소규모",0,IF(계획인구!T361=급수인구!$F361,계획인구!AI361,0))))</f>
        <v>0</v>
      </c>
      <c r="X361" s="152">
        <f>IF(계획인구!U361="미급수",0,IF(계획인구!U361="마을",0,IF(계획인구!U361="소규모",0,IF(계획인구!U361=급수인구!$F361,계획인구!AJ361,0))))</f>
        <v>0</v>
      </c>
    </row>
    <row r="362" spans="1:24" s="11" customFormat="1" ht="16.350000000000001" customHeight="1">
      <c r="A362" s="308" t="s">
        <v>672</v>
      </c>
      <c r="B362" s="333"/>
      <c r="C362" s="324" t="s">
        <v>511</v>
      </c>
      <c r="D362" s="53">
        <f>계획인구!J362</f>
        <v>17</v>
      </c>
      <c r="E362" s="53">
        <f>계획인구!K362</f>
        <v>35</v>
      </c>
      <c r="F362" s="54" t="str">
        <f>계획인구!L362</f>
        <v>미급수</v>
      </c>
      <c r="G362" s="54" t="str">
        <f>계획인구!M362</f>
        <v>미급수</v>
      </c>
      <c r="H362" s="54" t="str">
        <f>계획인구!N362</f>
        <v>미급수</v>
      </c>
      <c r="I362" s="55">
        <f>IF(F362="마을",0,IF(F362="소규모",0,계획인구!P362))</f>
        <v>0</v>
      </c>
      <c r="J362" s="135">
        <f t="shared" si="129"/>
        <v>0</v>
      </c>
      <c r="K362" s="135">
        <f t="shared" si="130"/>
        <v>0</v>
      </c>
      <c r="L362" s="135">
        <f t="shared" si="131"/>
        <v>0</v>
      </c>
      <c r="M362" s="135">
        <f t="shared" si="132"/>
        <v>0</v>
      </c>
      <c r="N362" s="136">
        <f t="shared" si="133"/>
        <v>0</v>
      </c>
      <c r="O362" s="152">
        <f>IF(계획인구!Q362="미급수",0,IF(계획인구!Q362="마을",0,IF(계획인구!Q362="소규모",0,IF(계획인구!Q362=급수인구!$F362,계획인구!AA362,0))))</f>
        <v>0</v>
      </c>
      <c r="P362" s="152">
        <f>IF(계획인구!R362="미급수",0,IF(계획인구!R362="마을",0,IF(계획인구!R362="소규모",0,IF(계획인구!R362=급수인구!$F362,계획인구!AB362,0))))</f>
        <v>0</v>
      </c>
      <c r="Q362" s="152">
        <f>IF(계획인구!S362="미급수",0,IF(계획인구!S362="마을",0,IF(계획인구!S362="소규모",0,IF(계획인구!S362=급수인구!$F362,계획인구!AC362,0))))</f>
        <v>0</v>
      </c>
      <c r="R362" s="152">
        <f>IF(계획인구!T362="미급수",0,IF(계획인구!T362="마을",0,IF(계획인구!T362="소규모",0,IF(계획인구!T362=급수인구!$F362,계획인구!AD362,0))))</f>
        <v>0</v>
      </c>
      <c r="S362" s="152">
        <f>IF(계획인구!U362="미급수",0,IF(계획인구!U362="마을",0,IF(계획인구!U362="소규모",0,IF(계획인구!U362=급수인구!$F362,계획인구!AE362,0))))</f>
        <v>0</v>
      </c>
      <c r="T362" s="152">
        <f>IF(계획인구!Q362="미급수",0,IF(계획인구!Q362="마을",0,IF(계획인구!Q362="소규모",0,IF(계획인구!Q362=급수인구!$F362,계획인구!AF362,0))))</f>
        <v>0</v>
      </c>
      <c r="U362" s="152">
        <f>IF(계획인구!R362="미급수",0,IF(계획인구!R362="마을",0,IF(계획인구!R362="소규모",0,IF(계획인구!R362=급수인구!$F362,계획인구!AG362,0))))</f>
        <v>0</v>
      </c>
      <c r="V362" s="152">
        <f>IF(계획인구!S362="미급수",0,IF(계획인구!S362="마을",0,IF(계획인구!S362="소규모",0,IF(계획인구!S362=급수인구!$F362,계획인구!AH362,0))))</f>
        <v>0</v>
      </c>
      <c r="W362" s="152">
        <f>IF(계획인구!T362="미급수",0,IF(계획인구!T362="마을",0,IF(계획인구!T362="소규모",0,IF(계획인구!T362=급수인구!$F362,계획인구!AI362,0))))</f>
        <v>0</v>
      </c>
      <c r="X362" s="152">
        <f>IF(계획인구!U362="미급수",0,IF(계획인구!U362="마을",0,IF(계획인구!U362="소규모",0,IF(계획인구!U362=급수인구!$F362,계획인구!AJ362,0))))</f>
        <v>0</v>
      </c>
    </row>
    <row r="363" spans="1:24" s="11" customFormat="1" ht="16.350000000000001" customHeight="1">
      <c r="A363" s="308" t="s">
        <v>672</v>
      </c>
      <c r="B363" s="57" t="s">
        <v>512</v>
      </c>
      <c r="C363" s="324" t="s">
        <v>513</v>
      </c>
      <c r="D363" s="53">
        <f>계획인구!J363</f>
        <v>52</v>
      </c>
      <c r="E363" s="53">
        <f>계획인구!K363</f>
        <v>89</v>
      </c>
      <c r="F363" s="54" t="str">
        <f>계획인구!L363</f>
        <v>지방</v>
      </c>
      <c r="G363" s="54" t="str">
        <f>계획인구!M363</f>
        <v>김천</v>
      </c>
      <c r="H363" s="54" t="str">
        <f>계획인구!N363</f>
        <v>평화</v>
      </c>
      <c r="I363" s="55">
        <f>IF(F363="마을",0,IF(F363="소규모",0,계획인구!P363))</f>
        <v>2030</v>
      </c>
      <c r="J363" s="135">
        <f t="shared" si="129"/>
        <v>0</v>
      </c>
      <c r="K363" s="135">
        <f t="shared" si="130"/>
        <v>0</v>
      </c>
      <c r="L363" s="135">
        <f t="shared" si="131"/>
        <v>0</v>
      </c>
      <c r="M363" s="135">
        <f t="shared" si="132"/>
        <v>85</v>
      </c>
      <c r="N363" s="136">
        <f t="shared" si="133"/>
        <v>84</v>
      </c>
      <c r="O363" s="152">
        <f>IF(계획인구!Q363="미급수",0,IF(계획인구!Q363="마을",0,IF(계획인구!Q363="소규모",0,IF(계획인구!Q363=급수인구!$F363,계획인구!AA363,0))))</f>
        <v>0</v>
      </c>
      <c r="P363" s="152">
        <f>IF(계획인구!R363="미급수",0,IF(계획인구!R363="마을",0,IF(계획인구!R363="소규모",0,IF(계획인구!R363=급수인구!$F363,계획인구!AB363,0))))</f>
        <v>0</v>
      </c>
      <c r="Q363" s="152">
        <f>IF(계획인구!S363="미급수",0,IF(계획인구!S363="마을",0,IF(계획인구!S363="소규모",0,IF(계획인구!S363=급수인구!$F363,계획인구!AC363,0))))</f>
        <v>0</v>
      </c>
      <c r="R363" s="152">
        <f>IF(계획인구!T363="미급수",0,IF(계획인구!T363="마을",0,IF(계획인구!T363="소규모",0,IF(계획인구!T363=급수인구!$F363,계획인구!AD363,0))))</f>
        <v>85</v>
      </c>
      <c r="S363" s="152">
        <f>IF(계획인구!U363="미급수",0,IF(계획인구!U363="마을",0,IF(계획인구!U363="소규모",0,IF(계획인구!U363=급수인구!$F363,계획인구!AE363,0))))</f>
        <v>84</v>
      </c>
      <c r="T363" s="152">
        <f>IF(계획인구!Q363="미급수",0,IF(계획인구!Q363="마을",0,IF(계획인구!Q363="소규모",0,IF(계획인구!Q363=급수인구!$F363,계획인구!AF363,0))))</f>
        <v>0</v>
      </c>
      <c r="U363" s="152">
        <f>IF(계획인구!R363="미급수",0,IF(계획인구!R363="마을",0,IF(계획인구!R363="소규모",0,IF(계획인구!R363=급수인구!$F363,계획인구!AG363,0))))</f>
        <v>0</v>
      </c>
      <c r="V363" s="152">
        <f>IF(계획인구!S363="미급수",0,IF(계획인구!S363="마을",0,IF(계획인구!S363="소규모",0,IF(계획인구!S363=급수인구!$F363,계획인구!AH363,0))))</f>
        <v>0</v>
      </c>
      <c r="W363" s="152">
        <f>IF(계획인구!T363="미급수",0,IF(계획인구!T363="마을",0,IF(계획인구!T363="소규모",0,IF(계획인구!T363=급수인구!$F363,계획인구!AI363,0))))</f>
        <v>0</v>
      </c>
      <c r="X363" s="152">
        <f>IF(계획인구!U363="미급수",0,IF(계획인구!U363="마을",0,IF(계획인구!U363="소규모",0,IF(계획인구!U363=급수인구!$F363,계획인구!AJ363,0))))</f>
        <v>0</v>
      </c>
    </row>
    <row r="364" spans="1:24" s="11" customFormat="1" ht="16.350000000000001" customHeight="1">
      <c r="A364" s="308" t="s">
        <v>672</v>
      </c>
      <c r="B364" s="247" t="s">
        <v>514</v>
      </c>
      <c r="C364" s="324" t="s">
        <v>1161</v>
      </c>
      <c r="D364" s="53">
        <f>계획인구!J364</f>
        <v>26</v>
      </c>
      <c r="E364" s="53">
        <f>계획인구!K364</f>
        <v>45</v>
      </c>
      <c r="F364" s="54" t="str">
        <f>계획인구!L364</f>
        <v>미급수</v>
      </c>
      <c r="G364" s="54" t="str">
        <f>계획인구!M364</f>
        <v>미급수</v>
      </c>
      <c r="H364" s="54" t="str">
        <f>계획인구!N364</f>
        <v>미급수</v>
      </c>
      <c r="I364" s="55">
        <f>IF(F364="마을",0,IF(F364="소규모",0,계획인구!P364))</f>
        <v>0</v>
      </c>
      <c r="J364" s="135">
        <f t="shared" si="129"/>
        <v>0</v>
      </c>
      <c r="K364" s="135">
        <f t="shared" si="130"/>
        <v>0</v>
      </c>
      <c r="L364" s="135">
        <f t="shared" si="131"/>
        <v>0</v>
      </c>
      <c r="M364" s="135">
        <f t="shared" si="132"/>
        <v>0</v>
      </c>
      <c r="N364" s="136">
        <f t="shared" si="133"/>
        <v>0</v>
      </c>
      <c r="O364" s="152">
        <f>IF(계획인구!Q364="미급수",0,IF(계획인구!Q364="마을",0,IF(계획인구!Q364="소규모",0,IF(계획인구!Q364=급수인구!$F364,계획인구!AA364,0))))</f>
        <v>0</v>
      </c>
      <c r="P364" s="152">
        <f>IF(계획인구!R364="미급수",0,IF(계획인구!R364="마을",0,IF(계획인구!R364="소규모",0,IF(계획인구!R364=급수인구!$F364,계획인구!AB364,0))))</f>
        <v>0</v>
      </c>
      <c r="Q364" s="152">
        <f>IF(계획인구!S364="미급수",0,IF(계획인구!S364="마을",0,IF(계획인구!S364="소규모",0,IF(계획인구!S364=급수인구!$F364,계획인구!AC364,0))))</f>
        <v>0</v>
      </c>
      <c r="R364" s="152">
        <f>IF(계획인구!T364="미급수",0,IF(계획인구!T364="마을",0,IF(계획인구!T364="소규모",0,IF(계획인구!T364=급수인구!$F364,계획인구!AD364,0))))</f>
        <v>0</v>
      </c>
      <c r="S364" s="152">
        <f>IF(계획인구!U364="미급수",0,IF(계획인구!U364="마을",0,IF(계획인구!U364="소규모",0,IF(계획인구!U364=급수인구!$F364,계획인구!AE364,0))))</f>
        <v>0</v>
      </c>
      <c r="T364" s="152">
        <f>IF(계획인구!Q364="미급수",0,IF(계획인구!Q364="마을",0,IF(계획인구!Q364="소규모",0,IF(계획인구!Q364=급수인구!$F364,계획인구!AF364,0))))</f>
        <v>0</v>
      </c>
      <c r="U364" s="152">
        <f>IF(계획인구!R364="미급수",0,IF(계획인구!R364="마을",0,IF(계획인구!R364="소규모",0,IF(계획인구!R364=급수인구!$F364,계획인구!AG364,0))))</f>
        <v>0</v>
      </c>
      <c r="V364" s="152">
        <f>IF(계획인구!S364="미급수",0,IF(계획인구!S364="마을",0,IF(계획인구!S364="소규모",0,IF(계획인구!S364=급수인구!$F364,계획인구!AH364,0))))</f>
        <v>0</v>
      </c>
      <c r="W364" s="152">
        <f>IF(계획인구!T364="미급수",0,IF(계획인구!T364="마을",0,IF(계획인구!T364="소규모",0,IF(계획인구!T364=급수인구!$F364,계획인구!AI364,0))))</f>
        <v>0</v>
      </c>
      <c r="X364" s="152">
        <f>IF(계획인구!U364="미급수",0,IF(계획인구!U364="마을",0,IF(계획인구!U364="소규모",0,IF(계획인구!U364=급수인구!$F364,계획인구!AJ364,0))))</f>
        <v>0</v>
      </c>
    </row>
    <row r="365" spans="1:24" s="11" customFormat="1" ht="16.350000000000001" customHeight="1">
      <c r="A365" s="308" t="s">
        <v>672</v>
      </c>
      <c r="B365" s="334"/>
      <c r="C365" s="324" t="s">
        <v>516</v>
      </c>
      <c r="D365" s="53">
        <f>계획인구!J365</f>
        <v>48</v>
      </c>
      <c r="E365" s="53">
        <f>계획인구!K365</f>
        <v>83</v>
      </c>
      <c r="F365" s="54" t="str">
        <f>계획인구!L365</f>
        <v>소규모</v>
      </c>
      <c r="G365" s="54" t="str">
        <f>계획인구!M365</f>
        <v>소규모</v>
      </c>
      <c r="H365" s="54" t="str">
        <f>계획인구!N365</f>
        <v>소규모</v>
      </c>
      <c r="I365" s="55">
        <f>IF(F365="마을",0,IF(F365="소규모",0,계획인구!P365))</f>
        <v>0</v>
      </c>
      <c r="J365" s="135">
        <f t="shared" si="129"/>
        <v>0</v>
      </c>
      <c r="K365" s="135">
        <f t="shared" si="130"/>
        <v>0</v>
      </c>
      <c r="L365" s="135">
        <f t="shared" si="131"/>
        <v>0</v>
      </c>
      <c r="M365" s="135">
        <f t="shared" si="132"/>
        <v>0</v>
      </c>
      <c r="N365" s="136">
        <f t="shared" si="133"/>
        <v>0</v>
      </c>
      <c r="O365" s="152">
        <f>IF(계획인구!Q365="미급수",0,IF(계획인구!Q365="마을",0,IF(계획인구!Q365="소규모",0,IF(계획인구!Q365=급수인구!$F365,계획인구!AA365,0))))</f>
        <v>0</v>
      </c>
      <c r="P365" s="152">
        <f>IF(계획인구!R365="미급수",0,IF(계획인구!R365="마을",0,IF(계획인구!R365="소규모",0,IF(계획인구!R365=급수인구!$F365,계획인구!AB365,0))))</f>
        <v>0</v>
      </c>
      <c r="Q365" s="152">
        <f>IF(계획인구!S365="미급수",0,IF(계획인구!S365="마을",0,IF(계획인구!S365="소규모",0,IF(계획인구!S365=급수인구!$F365,계획인구!AC365,0))))</f>
        <v>0</v>
      </c>
      <c r="R365" s="152">
        <f>IF(계획인구!T365="미급수",0,IF(계획인구!T365="마을",0,IF(계획인구!T365="소규모",0,IF(계획인구!T365=급수인구!$F365,계획인구!AD365,0))))</f>
        <v>0</v>
      </c>
      <c r="S365" s="152">
        <f>IF(계획인구!U365="미급수",0,IF(계획인구!U365="마을",0,IF(계획인구!U365="소규모",0,IF(계획인구!U365=급수인구!$F365,계획인구!AE365,0))))</f>
        <v>0</v>
      </c>
      <c r="T365" s="152">
        <f>IF(계획인구!Q365="미급수",0,IF(계획인구!Q365="마을",0,IF(계획인구!Q365="소규모",0,IF(계획인구!Q365=급수인구!$F365,계획인구!AF365,0))))</f>
        <v>0</v>
      </c>
      <c r="U365" s="152">
        <f>IF(계획인구!R365="미급수",0,IF(계획인구!R365="마을",0,IF(계획인구!R365="소규모",0,IF(계획인구!R365=급수인구!$F365,계획인구!AG365,0))))</f>
        <v>0</v>
      </c>
      <c r="V365" s="152">
        <f>IF(계획인구!S365="미급수",0,IF(계획인구!S365="마을",0,IF(계획인구!S365="소규모",0,IF(계획인구!S365=급수인구!$F365,계획인구!AH365,0))))</f>
        <v>0</v>
      </c>
      <c r="W365" s="152">
        <f>IF(계획인구!T365="미급수",0,IF(계획인구!T365="마을",0,IF(계획인구!T365="소규모",0,IF(계획인구!T365=급수인구!$F365,계획인구!AI365,0))))</f>
        <v>0</v>
      </c>
      <c r="X365" s="152">
        <f>IF(계획인구!U365="미급수",0,IF(계획인구!U365="마을",0,IF(계획인구!U365="소규모",0,IF(계획인구!U365=급수인구!$F365,계획인구!AJ365,0))))</f>
        <v>0</v>
      </c>
    </row>
    <row r="366" spans="1:24" s="11" customFormat="1" ht="16.350000000000001" customHeight="1">
      <c r="A366" s="308" t="s">
        <v>672</v>
      </c>
      <c r="B366" s="333"/>
      <c r="C366" s="324" t="s">
        <v>515</v>
      </c>
      <c r="D366" s="53">
        <f>계획인구!J366</f>
        <v>23</v>
      </c>
      <c r="E366" s="53">
        <f>계획인구!K366</f>
        <v>48</v>
      </c>
      <c r="F366" s="54" t="str">
        <f>계획인구!L366</f>
        <v>소규모</v>
      </c>
      <c r="G366" s="54" t="str">
        <f>계획인구!M366</f>
        <v>소규모</v>
      </c>
      <c r="H366" s="54" t="str">
        <f>계획인구!N366</f>
        <v>소규모</v>
      </c>
      <c r="I366" s="55">
        <f>IF(F366="마을",0,IF(F366="소규모",0,계획인구!P366))</f>
        <v>0</v>
      </c>
      <c r="J366" s="135">
        <f t="shared" si="129"/>
        <v>0</v>
      </c>
      <c r="K366" s="135">
        <f t="shared" si="130"/>
        <v>0</v>
      </c>
      <c r="L366" s="135">
        <f t="shared" si="131"/>
        <v>0</v>
      </c>
      <c r="M366" s="135">
        <f t="shared" si="132"/>
        <v>0</v>
      </c>
      <c r="N366" s="136">
        <f t="shared" si="133"/>
        <v>0</v>
      </c>
      <c r="O366" s="152">
        <f>IF(계획인구!Q366="미급수",0,IF(계획인구!Q366="마을",0,IF(계획인구!Q366="소규모",0,IF(계획인구!Q366=급수인구!$F366,계획인구!AA366,0))))</f>
        <v>0</v>
      </c>
      <c r="P366" s="152">
        <f>IF(계획인구!R366="미급수",0,IF(계획인구!R366="마을",0,IF(계획인구!R366="소규모",0,IF(계획인구!R366=급수인구!$F366,계획인구!AB366,0))))</f>
        <v>0</v>
      </c>
      <c r="Q366" s="152">
        <f>IF(계획인구!S366="미급수",0,IF(계획인구!S366="마을",0,IF(계획인구!S366="소규모",0,IF(계획인구!S366=급수인구!$F366,계획인구!AC366,0))))</f>
        <v>0</v>
      </c>
      <c r="R366" s="152">
        <f>IF(계획인구!T366="미급수",0,IF(계획인구!T366="마을",0,IF(계획인구!T366="소규모",0,IF(계획인구!T366=급수인구!$F366,계획인구!AD366,0))))</f>
        <v>0</v>
      </c>
      <c r="S366" s="152">
        <f>IF(계획인구!U366="미급수",0,IF(계획인구!U366="마을",0,IF(계획인구!U366="소규모",0,IF(계획인구!U366=급수인구!$F366,계획인구!AE366,0))))</f>
        <v>0</v>
      </c>
      <c r="T366" s="152">
        <f>IF(계획인구!Q366="미급수",0,IF(계획인구!Q366="마을",0,IF(계획인구!Q366="소규모",0,IF(계획인구!Q366=급수인구!$F366,계획인구!AF366,0))))</f>
        <v>0</v>
      </c>
      <c r="U366" s="152">
        <f>IF(계획인구!R366="미급수",0,IF(계획인구!R366="마을",0,IF(계획인구!R366="소규모",0,IF(계획인구!R366=급수인구!$F366,계획인구!AG366,0))))</f>
        <v>0</v>
      </c>
      <c r="V366" s="152">
        <f>IF(계획인구!S366="미급수",0,IF(계획인구!S366="마을",0,IF(계획인구!S366="소규모",0,IF(계획인구!S366=급수인구!$F366,계획인구!AH366,0))))</f>
        <v>0</v>
      </c>
      <c r="W366" s="152">
        <f>IF(계획인구!T366="미급수",0,IF(계획인구!T366="마을",0,IF(계획인구!T366="소규모",0,IF(계획인구!T366=급수인구!$F366,계획인구!AI366,0))))</f>
        <v>0</v>
      </c>
      <c r="X366" s="152">
        <f>IF(계획인구!U366="미급수",0,IF(계획인구!U366="마을",0,IF(계획인구!U366="소규모",0,IF(계획인구!U366=급수인구!$F366,계획인구!AJ366,0))))</f>
        <v>0</v>
      </c>
    </row>
    <row r="367" spans="1:24" s="11" customFormat="1" ht="16.350000000000001" customHeight="1">
      <c r="A367" s="308" t="s">
        <v>672</v>
      </c>
      <c r="B367" s="247" t="s">
        <v>517</v>
      </c>
      <c r="C367" s="324" t="s">
        <v>520</v>
      </c>
      <c r="D367" s="53">
        <f>계획인구!J367</f>
        <v>9</v>
      </c>
      <c r="E367" s="53">
        <f>계획인구!K367</f>
        <v>15</v>
      </c>
      <c r="F367" s="54" t="str">
        <f>계획인구!L367</f>
        <v>미급수</v>
      </c>
      <c r="G367" s="54" t="str">
        <f>계획인구!M367</f>
        <v>미급수</v>
      </c>
      <c r="H367" s="54" t="str">
        <f>계획인구!N367</f>
        <v>미급수</v>
      </c>
      <c r="I367" s="55">
        <f>IF(F367="마을",0,IF(F367="소규모",0,계획인구!P367))</f>
        <v>0</v>
      </c>
      <c r="J367" s="135">
        <f t="shared" si="129"/>
        <v>0</v>
      </c>
      <c r="K367" s="135">
        <f t="shared" si="130"/>
        <v>0</v>
      </c>
      <c r="L367" s="135">
        <f t="shared" si="131"/>
        <v>0</v>
      </c>
      <c r="M367" s="135">
        <f t="shared" si="132"/>
        <v>0</v>
      </c>
      <c r="N367" s="136">
        <f t="shared" si="133"/>
        <v>0</v>
      </c>
      <c r="O367" s="152">
        <f>IF(계획인구!Q367="미급수",0,IF(계획인구!Q367="마을",0,IF(계획인구!Q367="소규모",0,IF(계획인구!Q367=급수인구!$F367,계획인구!AA367,0))))</f>
        <v>0</v>
      </c>
      <c r="P367" s="152">
        <f>IF(계획인구!R367="미급수",0,IF(계획인구!R367="마을",0,IF(계획인구!R367="소규모",0,IF(계획인구!R367=급수인구!$F367,계획인구!AB367,0))))</f>
        <v>0</v>
      </c>
      <c r="Q367" s="152">
        <f>IF(계획인구!S367="미급수",0,IF(계획인구!S367="마을",0,IF(계획인구!S367="소규모",0,IF(계획인구!S367=급수인구!$F367,계획인구!AC367,0))))</f>
        <v>0</v>
      </c>
      <c r="R367" s="152">
        <f>IF(계획인구!T367="미급수",0,IF(계획인구!T367="마을",0,IF(계획인구!T367="소규모",0,IF(계획인구!T367=급수인구!$F367,계획인구!AD367,0))))</f>
        <v>0</v>
      </c>
      <c r="S367" s="152">
        <f>IF(계획인구!U367="미급수",0,IF(계획인구!U367="마을",0,IF(계획인구!U367="소규모",0,IF(계획인구!U367=급수인구!$F367,계획인구!AE367,0))))</f>
        <v>0</v>
      </c>
      <c r="T367" s="152">
        <f>IF(계획인구!Q367="미급수",0,IF(계획인구!Q367="마을",0,IF(계획인구!Q367="소규모",0,IF(계획인구!Q367=급수인구!$F367,계획인구!AF367,0))))</f>
        <v>0</v>
      </c>
      <c r="U367" s="152">
        <f>IF(계획인구!R367="미급수",0,IF(계획인구!R367="마을",0,IF(계획인구!R367="소규모",0,IF(계획인구!R367=급수인구!$F367,계획인구!AG367,0))))</f>
        <v>0</v>
      </c>
      <c r="V367" s="152">
        <f>IF(계획인구!S367="미급수",0,IF(계획인구!S367="마을",0,IF(계획인구!S367="소규모",0,IF(계획인구!S367=급수인구!$F367,계획인구!AH367,0))))</f>
        <v>0</v>
      </c>
      <c r="W367" s="152">
        <f>IF(계획인구!T367="미급수",0,IF(계획인구!T367="마을",0,IF(계획인구!T367="소규모",0,IF(계획인구!T367=급수인구!$F367,계획인구!AI367,0))))</f>
        <v>0</v>
      </c>
      <c r="X367" s="152">
        <f>IF(계획인구!U367="미급수",0,IF(계획인구!U367="마을",0,IF(계획인구!U367="소규모",0,IF(계획인구!U367=급수인구!$F367,계획인구!AJ367,0))))</f>
        <v>0</v>
      </c>
    </row>
    <row r="368" spans="1:24" s="11" customFormat="1" ht="16.350000000000001" customHeight="1">
      <c r="A368" s="308" t="s">
        <v>672</v>
      </c>
      <c r="B368" s="334"/>
      <c r="C368" s="324" t="s">
        <v>518</v>
      </c>
      <c r="D368" s="53">
        <f>계획인구!J368</f>
        <v>10</v>
      </c>
      <c r="E368" s="53">
        <f>계획인구!K368</f>
        <v>27</v>
      </c>
      <c r="F368" s="54" t="str">
        <f>계획인구!L368</f>
        <v>지방</v>
      </c>
      <c r="G368" s="54" t="str">
        <f>계획인구!M368</f>
        <v>김천</v>
      </c>
      <c r="H368" s="54" t="str">
        <f>계획인구!N368</f>
        <v>평화</v>
      </c>
      <c r="I368" s="55">
        <f>IF(F368="마을",0,IF(F368="소규모",0,계획인구!P368))</f>
        <v>2030</v>
      </c>
      <c r="J368" s="135">
        <f t="shared" si="129"/>
        <v>0</v>
      </c>
      <c r="K368" s="135">
        <f t="shared" si="130"/>
        <v>0</v>
      </c>
      <c r="L368" s="135">
        <f t="shared" si="131"/>
        <v>0</v>
      </c>
      <c r="M368" s="135">
        <f t="shared" si="132"/>
        <v>26</v>
      </c>
      <c r="N368" s="136">
        <f t="shared" si="133"/>
        <v>26</v>
      </c>
      <c r="O368" s="152">
        <f>IF(계획인구!Q368="미급수",0,IF(계획인구!Q368="마을",0,IF(계획인구!Q368="소규모",0,IF(계획인구!Q368=급수인구!$F368,계획인구!AA368,0))))</f>
        <v>0</v>
      </c>
      <c r="P368" s="152">
        <f>IF(계획인구!R368="미급수",0,IF(계획인구!R368="마을",0,IF(계획인구!R368="소규모",0,IF(계획인구!R368=급수인구!$F368,계획인구!AB368,0))))</f>
        <v>0</v>
      </c>
      <c r="Q368" s="152">
        <f>IF(계획인구!S368="미급수",0,IF(계획인구!S368="마을",0,IF(계획인구!S368="소규모",0,IF(계획인구!S368=급수인구!$F368,계획인구!AC368,0))))</f>
        <v>0</v>
      </c>
      <c r="R368" s="152">
        <f>IF(계획인구!T368="미급수",0,IF(계획인구!T368="마을",0,IF(계획인구!T368="소규모",0,IF(계획인구!T368=급수인구!$F368,계획인구!AD368,0))))</f>
        <v>26</v>
      </c>
      <c r="S368" s="152">
        <f>IF(계획인구!U368="미급수",0,IF(계획인구!U368="마을",0,IF(계획인구!U368="소규모",0,IF(계획인구!U368=급수인구!$F368,계획인구!AE368,0))))</f>
        <v>26</v>
      </c>
      <c r="T368" s="152">
        <f>IF(계획인구!Q368="미급수",0,IF(계획인구!Q368="마을",0,IF(계획인구!Q368="소규모",0,IF(계획인구!Q368=급수인구!$F368,계획인구!AF368,0))))</f>
        <v>0</v>
      </c>
      <c r="U368" s="152">
        <f>IF(계획인구!R368="미급수",0,IF(계획인구!R368="마을",0,IF(계획인구!R368="소규모",0,IF(계획인구!R368=급수인구!$F368,계획인구!AG368,0))))</f>
        <v>0</v>
      </c>
      <c r="V368" s="152">
        <f>IF(계획인구!S368="미급수",0,IF(계획인구!S368="마을",0,IF(계획인구!S368="소규모",0,IF(계획인구!S368=급수인구!$F368,계획인구!AH368,0))))</f>
        <v>0</v>
      </c>
      <c r="W368" s="152">
        <f>IF(계획인구!T368="미급수",0,IF(계획인구!T368="마을",0,IF(계획인구!T368="소규모",0,IF(계획인구!T368=급수인구!$F368,계획인구!AI368,0))))</f>
        <v>0</v>
      </c>
      <c r="X368" s="152">
        <f>IF(계획인구!U368="미급수",0,IF(계획인구!U368="마을",0,IF(계획인구!U368="소규모",0,IF(계획인구!U368=급수인구!$F368,계획인구!AJ368,0))))</f>
        <v>0</v>
      </c>
    </row>
    <row r="369" spans="1:24" s="11" customFormat="1" ht="16.350000000000001" customHeight="1">
      <c r="A369" s="308" t="s">
        <v>672</v>
      </c>
      <c r="B369" s="333"/>
      <c r="C369" s="324" t="s">
        <v>519</v>
      </c>
      <c r="D369" s="53">
        <f>계획인구!J369</f>
        <v>36</v>
      </c>
      <c r="E369" s="53">
        <f>계획인구!K369</f>
        <v>59</v>
      </c>
      <c r="F369" s="54" t="str">
        <f>계획인구!L369</f>
        <v>소규모</v>
      </c>
      <c r="G369" s="54" t="str">
        <f>계획인구!M369</f>
        <v>소규모</v>
      </c>
      <c r="H369" s="54" t="str">
        <f>계획인구!N369</f>
        <v>소규모</v>
      </c>
      <c r="I369" s="55">
        <f>IF(F369="마을",0,IF(F369="소규모",0,계획인구!P369))</f>
        <v>0</v>
      </c>
      <c r="J369" s="135">
        <f t="shared" si="129"/>
        <v>0</v>
      </c>
      <c r="K369" s="135">
        <f t="shared" si="130"/>
        <v>0</v>
      </c>
      <c r="L369" s="135">
        <f t="shared" si="131"/>
        <v>0</v>
      </c>
      <c r="M369" s="135">
        <f t="shared" si="132"/>
        <v>0</v>
      </c>
      <c r="N369" s="136">
        <f t="shared" si="133"/>
        <v>0</v>
      </c>
      <c r="O369" s="152">
        <f>IF(계획인구!Q369="미급수",0,IF(계획인구!Q369="마을",0,IF(계획인구!Q369="소규모",0,IF(계획인구!Q369=급수인구!$F369,계획인구!AA369,0))))</f>
        <v>0</v>
      </c>
      <c r="P369" s="152">
        <f>IF(계획인구!R369="미급수",0,IF(계획인구!R369="마을",0,IF(계획인구!R369="소규모",0,IF(계획인구!R369=급수인구!$F369,계획인구!AB369,0))))</f>
        <v>0</v>
      </c>
      <c r="Q369" s="152">
        <f>IF(계획인구!S369="미급수",0,IF(계획인구!S369="마을",0,IF(계획인구!S369="소규모",0,IF(계획인구!S369=급수인구!$F369,계획인구!AC369,0))))</f>
        <v>0</v>
      </c>
      <c r="R369" s="152">
        <f>IF(계획인구!T369="미급수",0,IF(계획인구!T369="마을",0,IF(계획인구!T369="소규모",0,IF(계획인구!T369=급수인구!$F369,계획인구!AD369,0))))</f>
        <v>0</v>
      </c>
      <c r="S369" s="152">
        <f>IF(계획인구!U369="미급수",0,IF(계획인구!U369="마을",0,IF(계획인구!U369="소규모",0,IF(계획인구!U369=급수인구!$F369,계획인구!AE369,0))))</f>
        <v>0</v>
      </c>
      <c r="T369" s="152">
        <f>IF(계획인구!Q369="미급수",0,IF(계획인구!Q369="마을",0,IF(계획인구!Q369="소규모",0,IF(계획인구!Q369=급수인구!$F369,계획인구!AF369,0))))</f>
        <v>0</v>
      </c>
      <c r="U369" s="152">
        <f>IF(계획인구!R369="미급수",0,IF(계획인구!R369="마을",0,IF(계획인구!R369="소규모",0,IF(계획인구!R369=급수인구!$F369,계획인구!AG369,0))))</f>
        <v>0</v>
      </c>
      <c r="V369" s="152">
        <f>IF(계획인구!S369="미급수",0,IF(계획인구!S369="마을",0,IF(계획인구!S369="소규모",0,IF(계획인구!S369=급수인구!$F369,계획인구!AH369,0))))</f>
        <v>0</v>
      </c>
      <c r="W369" s="152">
        <f>IF(계획인구!T369="미급수",0,IF(계획인구!T369="마을",0,IF(계획인구!T369="소규모",0,IF(계획인구!T369=급수인구!$F369,계획인구!AI369,0))))</f>
        <v>0</v>
      </c>
      <c r="X369" s="152">
        <f>IF(계획인구!U369="미급수",0,IF(계획인구!U369="마을",0,IF(계획인구!U369="소규모",0,IF(계획인구!U369=급수인구!$F369,계획인구!AJ369,0))))</f>
        <v>0</v>
      </c>
    </row>
    <row r="370" spans="1:24" s="11" customFormat="1" ht="16.350000000000001" customHeight="1">
      <c r="A370" s="308" t="s">
        <v>672</v>
      </c>
      <c r="B370" s="57" t="s">
        <v>521</v>
      </c>
      <c r="C370" s="324" t="s">
        <v>1162</v>
      </c>
      <c r="D370" s="53">
        <f>계획인구!J370</f>
        <v>50</v>
      </c>
      <c r="E370" s="53">
        <f>계획인구!K370</f>
        <v>62</v>
      </c>
      <c r="F370" s="54" t="str">
        <f>계획인구!L370</f>
        <v>미급수</v>
      </c>
      <c r="G370" s="54" t="str">
        <f>계획인구!M370</f>
        <v>미급수</v>
      </c>
      <c r="H370" s="54" t="str">
        <f>계획인구!N370</f>
        <v>미급수</v>
      </c>
      <c r="I370" s="55">
        <f>IF(F370="마을",0,IF(F370="소규모",0,계획인구!P370))</f>
        <v>0</v>
      </c>
      <c r="J370" s="135">
        <f t="shared" si="129"/>
        <v>0</v>
      </c>
      <c r="K370" s="135">
        <f t="shared" si="130"/>
        <v>0</v>
      </c>
      <c r="L370" s="135">
        <f t="shared" si="131"/>
        <v>0</v>
      </c>
      <c r="M370" s="135">
        <f t="shared" si="132"/>
        <v>0</v>
      </c>
      <c r="N370" s="136">
        <f t="shared" si="133"/>
        <v>0</v>
      </c>
      <c r="O370" s="152">
        <f>IF(계획인구!Q370="미급수",0,IF(계획인구!Q370="마을",0,IF(계획인구!Q370="소규모",0,IF(계획인구!Q370=급수인구!$F370,계획인구!AA370,0))))</f>
        <v>0</v>
      </c>
      <c r="P370" s="152">
        <f>IF(계획인구!R370="미급수",0,IF(계획인구!R370="마을",0,IF(계획인구!R370="소규모",0,IF(계획인구!R370=급수인구!$F370,계획인구!AB370,0))))</f>
        <v>0</v>
      </c>
      <c r="Q370" s="152">
        <f>IF(계획인구!S370="미급수",0,IF(계획인구!S370="마을",0,IF(계획인구!S370="소규모",0,IF(계획인구!S370=급수인구!$F370,계획인구!AC370,0))))</f>
        <v>0</v>
      </c>
      <c r="R370" s="152">
        <f>IF(계획인구!T370="미급수",0,IF(계획인구!T370="마을",0,IF(계획인구!T370="소규모",0,IF(계획인구!T370=급수인구!$F370,계획인구!AD370,0))))</f>
        <v>0</v>
      </c>
      <c r="S370" s="152">
        <f>IF(계획인구!U370="미급수",0,IF(계획인구!U370="마을",0,IF(계획인구!U370="소규모",0,IF(계획인구!U370=급수인구!$F370,계획인구!AE370,0))))</f>
        <v>0</v>
      </c>
      <c r="T370" s="152">
        <f>IF(계획인구!Q370="미급수",0,IF(계획인구!Q370="마을",0,IF(계획인구!Q370="소규모",0,IF(계획인구!Q370=급수인구!$F370,계획인구!AF370,0))))</f>
        <v>0</v>
      </c>
      <c r="U370" s="152">
        <f>IF(계획인구!R370="미급수",0,IF(계획인구!R370="마을",0,IF(계획인구!R370="소규모",0,IF(계획인구!R370=급수인구!$F370,계획인구!AG370,0))))</f>
        <v>0</v>
      </c>
      <c r="V370" s="152">
        <f>IF(계획인구!S370="미급수",0,IF(계획인구!S370="마을",0,IF(계획인구!S370="소규모",0,IF(계획인구!S370=급수인구!$F370,계획인구!AH370,0))))</f>
        <v>0</v>
      </c>
      <c r="W370" s="152">
        <f>IF(계획인구!T370="미급수",0,IF(계획인구!T370="마을",0,IF(계획인구!T370="소규모",0,IF(계획인구!T370=급수인구!$F370,계획인구!AI370,0))))</f>
        <v>0</v>
      </c>
      <c r="X370" s="152">
        <f>IF(계획인구!U370="미급수",0,IF(계획인구!U370="마을",0,IF(계획인구!U370="소규모",0,IF(계획인구!U370=급수인구!$F370,계획인구!AJ370,0))))</f>
        <v>0</v>
      </c>
    </row>
    <row r="371" spans="1:24" s="11" customFormat="1" ht="16.350000000000001" customHeight="1">
      <c r="A371" s="308" t="s">
        <v>672</v>
      </c>
      <c r="B371" s="57" t="s">
        <v>522</v>
      </c>
      <c r="C371" s="324" t="s">
        <v>523</v>
      </c>
      <c r="D371" s="53">
        <f>계획인구!J371</f>
        <v>10</v>
      </c>
      <c r="E371" s="53">
        <f>계획인구!K371</f>
        <v>25</v>
      </c>
      <c r="F371" s="54" t="str">
        <f>계획인구!L371</f>
        <v>지방</v>
      </c>
      <c r="G371" s="54" t="str">
        <f>계획인구!M371</f>
        <v>김천</v>
      </c>
      <c r="H371" s="54" t="str">
        <f>계획인구!N371</f>
        <v>평화</v>
      </c>
      <c r="I371" s="55">
        <f>IF(F371="마을",0,IF(F371="소규모",0,계획인구!P371))</f>
        <v>2030</v>
      </c>
      <c r="J371" s="135">
        <f t="shared" si="129"/>
        <v>0</v>
      </c>
      <c r="K371" s="135">
        <f t="shared" si="130"/>
        <v>0</v>
      </c>
      <c r="L371" s="135">
        <f t="shared" si="131"/>
        <v>0</v>
      </c>
      <c r="M371" s="135">
        <f t="shared" si="132"/>
        <v>24</v>
      </c>
      <c r="N371" s="136">
        <f t="shared" si="133"/>
        <v>24</v>
      </c>
      <c r="O371" s="152">
        <f>IF(계획인구!Q371="미급수",0,IF(계획인구!Q371="마을",0,IF(계획인구!Q371="소규모",0,IF(계획인구!Q371=급수인구!$F371,계획인구!AA371,0))))</f>
        <v>0</v>
      </c>
      <c r="P371" s="152">
        <f>IF(계획인구!R371="미급수",0,IF(계획인구!R371="마을",0,IF(계획인구!R371="소규모",0,IF(계획인구!R371=급수인구!$F371,계획인구!AB371,0))))</f>
        <v>0</v>
      </c>
      <c r="Q371" s="152">
        <f>IF(계획인구!S371="미급수",0,IF(계획인구!S371="마을",0,IF(계획인구!S371="소규모",0,IF(계획인구!S371=급수인구!$F371,계획인구!AC371,0))))</f>
        <v>0</v>
      </c>
      <c r="R371" s="152">
        <f>IF(계획인구!T371="미급수",0,IF(계획인구!T371="마을",0,IF(계획인구!T371="소규모",0,IF(계획인구!T371=급수인구!$F371,계획인구!AD371,0))))</f>
        <v>24</v>
      </c>
      <c r="S371" s="152">
        <f>IF(계획인구!U371="미급수",0,IF(계획인구!U371="마을",0,IF(계획인구!U371="소규모",0,IF(계획인구!U371=급수인구!$F371,계획인구!AE371,0))))</f>
        <v>24</v>
      </c>
      <c r="T371" s="152">
        <f>IF(계획인구!Q371="미급수",0,IF(계획인구!Q371="마을",0,IF(계획인구!Q371="소규모",0,IF(계획인구!Q371=급수인구!$F371,계획인구!AF371,0))))</f>
        <v>0</v>
      </c>
      <c r="U371" s="152">
        <f>IF(계획인구!R371="미급수",0,IF(계획인구!R371="마을",0,IF(계획인구!R371="소규모",0,IF(계획인구!R371=급수인구!$F371,계획인구!AG371,0))))</f>
        <v>0</v>
      </c>
      <c r="V371" s="152">
        <f>IF(계획인구!S371="미급수",0,IF(계획인구!S371="마을",0,IF(계획인구!S371="소규모",0,IF(계획인구!S371=급수인구!$F371,계획인구!AH371,0))))</f>
        <v>0</v>
      </c>
      <c r="W371" s="152">
        <f>IF(계획인구!T371="미급수",0,IF(계획인구!T371="마을",0,IF(계획인구!T371="소규모",0,IF(계획인구!T371=급수인구!$F371,계획인구!AI371,0))))</f>
        <v>0</v>
      </c>
      <c r="X371" s="152">
        <f>IF(계획인구!U371="미급수",0,IF(계획인구!U371="마을",0,IF(계획인구!U371="소규모",0,IF(계획인구!U371=급수인구!$F371,계획인구!AJ371,0))))</f>
        <v>0</v>
      </c>
    </row>
    <row r="372" spans="1:24" s="11" customFormat="1" ht="16.350000000000001" customHeight="1">
      <c r="A372" s="308" t="s">
        <v>672</v>
      </c>
      <c r="B372" s="247" t="s">
        <v>525</v>
      </c>
      <c r="C372" s="324" t="s">
        <v>526</v>
      </c>
      <c r="D372" s="53">
        <f>계획인구!J372</f>
        <v>60</v>
      </c>
      <c r="E372" s="53">
        <f>계획인구!K372</f>
        <v>99</v>
      </c>
      <c r="F372" s="54" t="str">
        <f>계획인구!L372</f>
        <v>지방</v>
      </c>
      <c r="G372" s="54" t="str">
        <f>계획인구!M372</f>
        <v>김천</v>
      </c>
      <c r="H372" s="54" t="str">
        <f>계획인구!N372</f>
        <v>평화</v>
      </c>
      <c r="I372" s="55">
        <f>IF(F372="마을",0,IF(F372="소규모",0,계획인구!P372))</f>
        <v>2025</v>
      </c>
      <c r="J372" s="135">
        <f t="shared" si="129"/>
        <v>0</v>
      </c>
      <c r="K372" s="135">
        <f t="shared" si="130"/>
        <v>0</v>
      </c>
      <c r="L372" s="135">
        <f t="shared" si="131"/>
        <v>95</v>
      </c>
      <c r="M372" s="135">
        <f t="shared" si="132"/>
        <v>94</v>
      </c>
      <c r="N372" s="136">
        <f t="shared" si="133"/>
        <v>94</v>
      </c>
      <c r="O372" s="152">
        <f>IF(계획인구!Q372="미급수",0,IF(계획인구!Q372="마을",0,IF(계획인구!Q372="소규모",0,IF(계획인구!Q372=급수인구!$F372,계획인구!AA372,0))))</f>
        <v>0</v>
      </c>
      <c r="P372" s="152">
        <f>IF(계획인구!R372="미급수",0,IF(계획인구!R372="마을",0,IF(계획인구!R372="소규모",0,IF(계획인구!R372=급수인구!$F372,계획인구!AB372,0))))</f>
        <v>0</v>
      </c>
      <c r="Q372" s="152">
        <f>IF(계획인구!S372="미급수",0,IF(계획인구!S372="마을",0,IF(계획인구!S372="소규모",0,IF(계획인구!S372=급수인구!$F372,계획인구!AC372,0))))</f>
        <v>95</v>
      </c>
      <c r="R372" s="152">
        <f>IF(계획인구!T372="미급수",0,IF(계획인구!T372="마을",0,IF(계획인구!T372="소규모",0,IF(계획인구!T372=급수인구!$F372,계획인구!AD372,0))))</f>
        <v>94</v>
      </c>
      <c r="S372" s="152">
        <f>IF(계획인구!U372="미급수",0,IF(계획인구!U372="마을",0,IF(계획인구!U372="소규모",0,IF(계획인구!U372=급수인구!$F372,계획인구!AE372,0))))</f>
        <v>94</v>
      </c>
      <c r="T372" s="152">
        <f>IF(계획인구!Q372="미급수",0,IF(계획인구!Q372="마을",0,IF(계획인구!Q372="소규모",0,IF(계획인구!Q372=급수인구!$F372,계획인구!AF372,0))))</f>
        <v>0</v>
      </c>
      <c r="U372" s="152">
        <f>IF(계획인구!R372="미급수",0,IF(계획인구!R372="마을",0,IF(계획인구!R372="소규모",0,IF(계획인구!R372=급수인구!$F372,계획인구!AG372,0))))</f>
        <v>0</v>
      </c>
      <c r="V372" s="152">
        <f>IF(계획인구!S372="미급수",0,IF(계획인구!S372="마을",0,IF(계획인구!S372="소규모",0,IF(계획인구!S372=급수인구!$F372,계획인구!AH372,0))))</f>
        <v>0</v>
      </c>
      <c r="W372" s="152">
        <f>IF(계획인구!T372="미급수",0,IF(계획인구!T372="마을",0,IF(계획인구!T372="소규모",0,IF(계획인구!T372=급수인구!$F372,계획인구!AI372,0))))</f>
        <v>0</v>
      </c>
      <c r="X372" s="152">
        <f>IF(계획인구!U372="미급수",0,IF(계획인구!U372="마을",0,IF(계획인구!U372="소규모",0,IF(계획인구!U372=급수인구!$F372,계획인구!AJ372,0))))</f>
        <v>0</v>
      </c>
    </row>
    <row r="373" spans="1:24" s="11" customFormat="1" ht="16.350000000000001" customHeight="1">
      <c r="A373" s="308" t="s">
        <v>672</v>
      </c>
      <c r="B373" s="334"/>
      <c r="C373" s="324" t="s">
        <v>527</v>
      </c>
      <c r="D373" s="53">
        <f>계획인구!J373</f>
        <v>20</v>
      </c>
      <c r="E373" s="53">
        <f>계획인구!K373</f>
        <v>35</v>
      </c>
      <c r="F373" s="54" t="str">
        <f>계획인구!L373</f>
        <v>지방</v>
      </c>
      <c r="G373" s="54" t="str">
        <f>계획인구!M373</f>
        <v>김천</v>
      </c>
      <c r="H373" s="54" t="str">
        <f>계획인구!N373</f>
        <v>평화</v>
      </c>
      <c r="I373" s="55">
        <f>IF(F373="마을",0,IF(F373="소규모",0,계획인구!P373))</f>
        <v>2025</v>
      </c>
      <c r="J373" s="135">
        <f t="shared" si="129"/>
        <v>0</v>
      </c>
      <c r="K373" s="135">
        <f t="shared" si="130"/>
        <v>0</v>
      </c>
      <c r="L373" s="135">
        <f t="shared" si="131"/>
        <v>33</v>
      </c>
      <c r="M373" s="135">
        <f t="shared" si="132"/>
        <v>33</v>
      </c>
      <c r="N373" s="136">
        <f t="shared" si="133"/>
        <v>33</v>
      </c>
      <c r="O373" s="152">
        <f>IF(계획인구!Q373="미급수",0,IF(계획인구!Q373="마을",0,IF(계획인구!Q373="소규모",0,IF(계획인구!Q373=급수인구!$F373,계획인구!AA373,0))))</f>
        <v>0</v>
      </c>
      <c r="P373" s="152">
        <f>IF(계획인구!R373="미급수",0,IF(계획인구!R373="마을",0,IF(계획인구!R373="소규모",0,IF(계획인구!R373=급수인구!$F373,계획인구!AB373,0))))</f>
        <v>0</v>
      </c>
      <c r="Q373" s="152">
        <f>IF(계획인구!S373="미급수",0,IF(계획인구!S373="마을",0,IF(계획인구!S373="소규모",0,IF(계획인구!S373=급수인구!$F373,계획인구!AC373,0))))</f>
        <v>33</v>
      </c>
      <c r="R373" s="152">
        <f>IF(계획인구!T373="미급수",0,IF(계획인구!T373="마을",0,IF(계획인구!T373="소규모",0,IF(계획인구!T373=급수인구!$F373,계획인구!AD373,0))))</f>
        <v>33</v>
      </c>
      <c r="S373" s="152">
        <f>IF(계획인구!U373="미급수",0,IF(계획인구!U373="마을",0,IF(계획인구!U373="소규모",0,IF(계획인구!U373=급수인구!$F373,계획인구!AE373,0))))</f>
        <v>33</v>
      </c>
      <c r="T373" s="152">
        <f>IF(계획인구!Q373="미급수",0,IF(계획인구!Q373="마을",0,IF(계획인구!Q373="소규모",0,IF(계획인구!Q373=급수인구!$F373,계획인구!AF373,0))))</f>
        <v>0</v>
      </c>
      <c r="U373" s="152">
        <f>IF(계획인구!R373="미급수",0,IF(계획인구!R373="마을",0,IF(계획인구!R373="소규모",0,IF(계획인구!R373=급수인구!$F373,계획인구!AG373,0))))</f>
        <v>0</v>
      </c>
      <c r="V373" s="152">
        <f>IF(계획인구!S373="미급수",0,IF(계획인구!S373="마을",0,IF(계획인구!S373="소규모",0,IF(계획인구!S373=급수인구!$F373,계획인구!AH373,0))))</f>
        <v>0</v>
      </c>
      <c r="W373" s="152">
        <f>IF(계획인구!T373="미급수",0,IF(계획인구!T373="마을",0,IF(계획인구!T373="소규모",0,IF(계획인구!T373=급수인구!$F373,계획인구!AI373,0))))</f>
        <v>0</v>
      </c>
      <c r="X373" s="152">
        <f>IF(계획인구!U373="미급수",0,IF(계획인구!U373="마을",0,IF(계획인구!U373="소규모",0,IF(계획인구!U373=급수인구!$F373,계획인구!AJ373,0))))</f>
        <v>0</v>
      </c>
    </row>
    <row r="374" spans="1:24" s="11" customFormat="1" ht="16.350000000000001" customHeight="1">
      <c r="A374" s="308" t="s">
        <v>672</v>
      </c>
      <c r="B374" s="333"/>
      <c r="C374" s="324" t="s">
        <v>528</v>
      </c>
      <c r="D374" s="53">
        <f>계획인구!J374</f>
        <v>18</v>
      </c>
      <c r="E374" s="53">
        <f>계획인구!K374</f>
        <v>32</v>
      </c>
      <c r="F374" s="54" t="str">
        <f>계획인구!L374</f>
        <v>미급수</v>
      </c>
      <c r="G374" s="54" t="str">
        <f>계획인구!M374</f>
        <v>미급수</v>
      </c>
      <c r="H374" s="54" t="str">
        <f>계획인구!N374</f>
        <v>미급수</v>
      </c>
      <c r="I374" s="55">
        <f>IF(F374="마을",0,IF(F374="소규모",0,계획인구!P374))</f>
        <v>0</v>
      </c>
      <c r="J374" s="135">
        <f t="shared" si="129"/>
        <v>0</v>
      </c>
      <c r="K374" s="135">
        <f t="shared" si="130"/>
        <v>0</v>
      </c>
      <c r="L374" s="135">
        <f t="shared" si="131"/>
        <v>0</v>
      </c>
      <c r="M374" s="135">
        <f t="shared" si="132"/>
        <v>0</v>
      </c>
      <c r="N374" s="136">
        <f t="shared" si="133"/>
        <v>0</v>
      </c>
      <c r="O374" s="152">
        <f>IF(계획인구!Q374="미급수",0,IF(계획인구!Q374="마을",0,IF(계획인구!Q374="소규모",0,IF(계획인구!Q374=급수인구!$F374,계획인구!AA374,0))))</f>
        <v>0</v>
      </c>
      <c r="P374" s="152">
        <f>IF(계획인구!R374="미급수",0,IF(계획인구!R374="마을",0,IF(계획인구!R374="소규모",0,IF(계획인구!R374=급수인구!$F374,계획인구!AB374,0))))</f>
        <v>0</v>
      </c>
      <c r="Q374" s="152">
        <f>IF(계획인구!S374="미급수",0,IF(계획인구!S374="마을",0,IF(계획인구!S374="소규모",0,IF(계획인구!S374=급수인구!$F374,계획인구!AC374,0))))</f>
        <v>0</v>
      </c>
      <c r="R374" s="152">
        <f>IF(계획인구!T374="미급수",0,IF(계획인구!T374="마을",0,IF(계획인구!T374="소규모",0,IF(계획인구!T374=급수인구!$F374,계획인구!AD374,0))))</f>
        <v>0</v>
      </c>
      <c r="S374" s="152">
        <f>IF(계획인구!U374="미급수",0,IF(계획인구!U374="마을",0,IF(계획인구!U374="소규모",0,IF(계획인구!U374=급수인구!$F374,계획인구!AE374,0))))</f>
        <v>0</v>
      </c>
      <c r="T374" s="152">
        <f>IF(계획인구!Q374="미급수",0,IF(계획인구!Q374="마을",0,IF(계획인구!Q374="소규모",0,IF(계획인구!Q374=급수인구!$F374,계획인구!AF374,0))))</f>
        <v>0</v>
      </c>
      <c r="U374" s="152">
        <f>IF(계획인구!R374="미급수",0,IF(계획인구!R374="마을",0,IF(계획인구!R374="소규모",0,IF(계획인구!R374=급수인구!$F374,계획인구!AG374,0))))</f>
        <v>0</v>
      </c>
      <c r="V374" s="152">
        <f>IF(계획인구!S374="미급수",0,IF(계획인구!S374="마을",0,IF(계획인구!S374="소규모",0,IF(계획인구!S374=급수인구!$F374,계획인구!AH374,0))))</f>
        <v>0</v>
      </c>
      <c r="W374" s="152">
        <f>IF(계획인구!T374="미급수",0,IF(계획인구!T374="마을",0,IF(계획인구!T374="소규모",0,IF(계획인구!T374=급수인구!$F374,계획인구!AI374,0))))</f>
        <v>0</v>
      </c>
      <c r="X374" s="152">
        <f>IF(계획인구!U374="미급수",0,IF(계획인구!U374="마을",0,IF(계획인구!U374="소규모",0,IF(계획인구!U374=급수인구!$F374,계획인구!AJ374,0))))</f>
        <v>0</v>
      </c>
    </row>
    <row r="375" spans="1:24" s="11" customFormat="1" ht="16.350000000000001" customHeight="1">
      <c r="A375" s="308" t="s">
        <v>672</v>
      </c>
      <c r="B375" s="57" t="s">
        <v>529</v>
      </c>
      <c r="C375" s="324" t="s">
        <v>530</v>
      </c>
      <c r="D375" s="53">
        <f>계획인구!J375</f>
        <v>31</v>
      </c>
      <c r="E375" s="53">
        <f>계획인구!K375</f>
        <v>61</v>
      </c>
      <c r="F375" s="54" t="str">
        <f>계획인구!L375</f>
        <v>지방</v>
      </c>
      <c r="G375" s="54" t="str">
        <f>계획인구!M375</f>
        <v>김천</v>
      </c>
      <c r="H375" s="54" t="str">
        <f>계획인구!N375</f>
        <v>평화</v>
      </c>
      <c r="I375" s="55">
        <f>IF(F375="마을",0,IF(F375="소규모",0,계획인구!P375))</f>
        <v>2025</v>
      </c>
      <c r="J375" s="135">
        <f t="shared" si="129"/>
        <v>0</v>
      </c>
      <c r="K375" s="135">
        <f t="shared" si="130"/>
        <v>0</v>
      </c>
      <c r="L375" s="135">
        <f t="shared" si="131"/>
        <v>58</v>
      </c>
      <c r="M375" s="135">
        <f t="shared" si="132"/>
        <v>58</v>
      </c>
      <c r="N375" s="136">
        <f t="shared" si="133"/>
        <v>58</v>
      </c>
      <c r="O375" s="152">
        <f>IF(계획인구!Q375="미급수",0,IF(계획인구!Q375="마을",0,IF(계획인구!Q375="소규모",0,IF(계획인구!Q375=급수인구!$F375,계획인구!AA375,0))))</f>
        <v>0</v>
      </c>
      <c r="P375" s="152">
        <f>IF(계획인구!R375="미급수",0,IF(계획인구!R375="마을",0,IF(계획인구!R375="소규모",0,IF(계획인구!R375=급수인구!$F375,계획인구!AB375,0))))</f>
        <v>0</v>
      </c>
      <c r="Q375" s="152">
        <f>IF(계획인구!S375="미급수",0,IF(계획인구!S375="마을",0,IF(계획인구!S375="소규모",0,IF(계획인구!S375=급수인구!$F375,계획인구!AC375,0))))</f>
        <v>58</v>
      </c>
      <c r="R375" s="152">
        <f>IF(계획인구!T375="미급수",0,IF(계획인구!T375="마을",0,IF(계획인구!T375="소규모",0,IF(계획인구!T375=급수인구!$F375,계획인구!AD375,0))))</f>
        <v>58</v>
      </c>
      <c r="S375" s="152">
        <f>IF(계획인구!U375="미급수",0,IF(계획인구!U375="마을",0,IF(계획인구!U375="소규모",0,IF(계획인구!U375=급수인구!$F375,계획인구!AE375,0))))</f>
        <v>58</v>
      </c>
      <c r="T375" s="152">
        <f>IF(계획인구!Q375="미급수",0,IF(계획인구!Q375="마을",0,IF(계획인구!Q375="소규모",0,IF(계획인구!Q375=급수인구!$F375,계획인구!AF375,0))))</f>
        <v>0</v>
      </c>
      <c r="U375" s="152">
        <f>IF(계획인구!R375="미급수",0,IF(계획인구!R375="마을",0,IF(계획인구!R375="소규모",0,IF(계획인구!R375=급수인구!$F375,계획인구!AG375,0))))</f>
        <v>0</v>
      </c>
      <c r="V375" s="152">
        <f>IF(계획인구!S375="미급수",0,IF(계획인구!S375="마을",0,IF(계획인구!S375="소규모",0,IF(계획인구!S375=급수인구!$F375,계획인구!AH375,0))))</f>
        <v>0</v>
      </c>
      <c r="W375" s="152">
        <f>IF(계획인구!T375="미급수",0,IF(계획인구!T375="마을",0,IF(계획인구!T375="소규모",0,IF(계획인구!T375=급수인구!$F375,계획인구!AI375,0))))</f>
        <v>0</v>
      </c>
      <c r="X375" s="152">
        <f>IF(계획인구!U375="미급수",0,IF(계획인구!U375="마을",0,IF(계획인구!U375="소규모",0,IF(계획인구!U375=급수인구!$F375,계획인구!AJ375,0))))</f>
        <v>0</v>
      </c>
    </row>
    <row r="376" spans="1:24" s="11" customFormat="1" ht="16.350000000000001" customHeight="1">
      <c r="A376" s="308" t="s">
        <v>672</v>
      </c>
      <c r="B376" s="57" t="s">
        <v>531</v>
      </c>
      <c r="C376" s="324" t="s">
        <v>532</v>
      </c>
      <c r="D376" s="53">
        <f>계획인구!J376</f>
        <v>32</v>
      </c>
      <c r="E376" s="53">
        <f>계획인구!K376</f>
        <v>58</v>
      </c>
      <c r="F376" s="54" t="str">
        <f>계획인구!L376</f>
        <v>지방</v>
      </c>
      <c r="G376" s="54" t="str">
        <f>계획인구!M376</f>
        <v>김천</v>
      </c>
      <c r="H376" s="54" t="str">
        <f>계획인구!N376</f>
        <v>평화</v>
      </c>
      <c r="I376" s="55">
        <f>IF(F376="마을",0,IF(F376="소규모",0,계획인구!P376))</f>
        <v>2025</v>
      </c>
      <c r="J376" s="135">
        <f t="shared" si="129"/>
        <v>0</v>
      </c>
      <c r="K376" s="135">
        <f t="shared" si="130"/>
        <v>0</v>
      </c>
      <c r="L376" s="135">
        <f t="shared" si="131"/>
        <v>55</v>
      </c>
      <c r="M376" s="135">
        <f t="shared" si="132"/>
        <v>55</v>
      </c>
      <c r="N376" s="136">
        <f t="shared" si="133"/>
        <v>55</v>
      </c>
      <c r="O376" s="152">
        <f>IF(계획인구!Q376="미급수",0,IF(계획인구!Q376="마을",0,IF(계획인구!Q376="소규모",0,IF(계획인구!Q376=급수인구!$F376,계획인구!AA376,0))))</f>
        <v>0</v>
      </c>
      <c r="P376" s="152">
        <f>IF(계획인구!R376="미급수",0,IF(계획인구!R376="마을",0,IF(계획인구!R376="소규모",0,IF(계획인구!R376=급수인구!$F376,계획인구!AB376,0))))</f>
        <v>0</v>
      </c>
      <c r="Q376" s="152">
        <f>IF(계획인구!S376="미급수",0,IF(계획인구!S376="마을",0,IF(계획인구!S376="소규모",0,IF(계획인구!S376=급수인구!$F376,계획인구!AC376,0))))</f>
        <v>55</v>
      </c>
      <c r="R376" s="152">
        <f>IF(계획인구!T376="미급수",0,IF(계획인구!T376="마을",0,IF(계획인구!T376="소규모",0,IF(계획인구!T376=급수인구!$F376,계획인구!AD376,0))))</f>
        <v>55</v>
      </c>
      <c r="S376" s="152">
        <f>IF(계획인구!U376="미급수",0,IF(계획인구!U376="마을",0,IF(계획인구!U376="소규모",0,IF(계획인구!U376=급수인구!$F376,계획인구!AE376,0))))</f>
        <v>55</v>
      </c>
      <c r="T376" s="152">
        <f>IF(계획인구!Q376="미급수",0,IF(계획인구!Q376="마을",0,IF(계획인구!Q376="소규모",0,IF(계획인구!Q376=급수인구!$F376,계획인구!AF376,0))))</f>
        <v>0</v>
      </c>
      <c r="U376" s="152">
        <f>IF(계획인구!R376="미급수",0,IF(계획인구!R376="마을",0,IF(계획인구!R376="소규모",0,IF(계획인구!R376=급수인구!$F376,계획인구!AG376,0))))</f>
        <v>0</v>
      </c>
      <c r="V376" s="152">
        <f>IF(계획인구!S376="미급수",0,IF(계획인구!S376="마을",0,IF(계획인구!S376="소규모",0,IF(계획인구!S376=급수인구!$F376,계획인구!AH376,0))))</f>
        <v>0</v>
      </c>
      <c r="W376" s="152">
        <f>IF(계획인구!T376="미급수",0,IF(계획인구!T376="마을",0,IF(계획인구!T376="소규모",0,IF(계획인구!T376=급수인구!$F376,계획인구!AI376,0))))</f>
        <v>0</v>
      </c>
      <c r="X376" s="152">
        <f>IF(계획인구!U376="미급수",0,IF(계획인구!U376="마을",0,IF(계획인구!U376="소규모",0,IF(계획인구!U376=급수인구!$F376,계획인구!AJ376,0))))</f>
        <v>0</v>
      </c>
    </row>
    <row r="377" spans="1:24" s="11" customFormat="1" ht="16.350000000000001" customHeight="1">
      <c r="A377" s="309" t="s">
        <v>672</v>
      </c>
      <c r="B377" s="247" t="s">
        <v>533</v>
      </c>
      <c r="C377" s="326" t="s">
        <v>534</v>
      </c>
      <c r="D377" s="234">
        <f>계획인구!J377</f>
        <v>43</v>
      </c>
      <c r="E377" s="234">
        <f>계획인구!K377</f>
        <v>77</v>
      </c>
      <c r="F377" s="235" t="str">
        <f>계획인구!L377</f>
        <v>지방</v>
      </c>
      <c r="G377" s="235" t="str">
        <f>계획인구!M377</f>
        <v>김천</v>
      </c>
      <c r="H377" s="235" t="str">
        <f>계획인구!N377</f>
        <v>평화</v>
      </c>
      <c r="I377" s="237">
        <f>IF(F377="마을",0,IF(F377="소규모",0,계획인구!P377))</f>
        <v>2025</v>
      </c>
      <c r="J377" s="239">
        <f t="shared" si="129"/>
        <v>0</v>
      </c>
      <c r="K377" s="239">
        <f t="shared" si="130"/>
        <v>0</v>
      </c>
      <c r="L377" s="239">
        <f t="shared" si="131"/>
        <v>79</v>
      </c>
      <c r="M377" s="239">
        <f t="shared" si="132"/>
        <v>80</v>
      </c>
      <c r="N377" s="240">
        <f t="shared" si="133"/>
        <v>70</v>
      </c>
      <c r="O377" s="152">
        <f>IF(계획인구!Q377="미급수",0,IF(계획인구!Q377="마을",0,IF(계획인구!Q377="소규모",0,IF(계획인구!Q377=급수인구!$F377,계획인구!AA377,0))))</f>
        <v>0</v>
      </c>
      <c r="P377" s="152">
        <f>IF(계획인구!R377="미급수",0,IF(계획인구!R377="마을",0,IF(계획인구!R377="소규모",0,IF(계획인구!R377=급수인구!$F377,계획인구!AB377,0))))</f>
        <v>0</v>
      </c>
      <c r="Q377" s="152">
        <f>IF(계획인구!S377="미급수",0,IF(계획인구!S377="마을",0,IF(계획인구!S377="소규모",0,IF(계획인구!S377=급수인구!$F377,계획인구!AC377,0))))</f>
        <v>79</v>
      </c>
      <c r="R377" s="152">
        <f>IF(계획인구!T377="미급수",0,IF(계획인구!T377="마을",0,IF(계획인구!T377="소규모",0,IF(계획인구!T377=급수인구!$F377,계획인구!AD377,0))))</f>
        <v>80</v>
      </c>
      <c r="S377" s="152">
        <f>IF(계획인구!U377="미급수",0,IF(계획인구!U377="마을",0,IF(계획인구!U377="소규모",0,IF(계획인구!U377=급수인구!$F377,계획인구!AE377,0))))</f>
        <v>70</v>
      </c>
      <c r="T377" s="152">
        <f>IF(계획인구!Q377="미급수",0,IF(계획인구!Q377="마을",0,IF(계획인구!Q377="소규모",0,IF(계획인구!Q377=급수인구!$F377,계획인구!AF377,0))))</f>
        <v>0</v>
      </c>
      <c r="U377" s="152">
        <f>IF(계획인구!R377="미급수",0,IF(계획인구!R377="마을",0,IF(계획인구!R377="소규모",0,IF(계획인구!R377=급수인구!$F377,계획인구!AG377,0))))</f>
        <v>0</v>
      </c>
      <c r="V377" s="152">
        <f>IF(계획인구!S377="미급수",0,IF(계획인구!S377="마을",0,IF(계획인구!S377="소규모",0,IF(계획인구!S377=급수인구!$F377,계획인구!AH377,0))))</f>
        <v>0</v>
      </c>
      <c r="W377" s="152">
        <f>IF(계획인구!T377="미급수",0,IF(계획인구!T377="마을",0,IF(계획인구!T377="소규모",0,IF(계획인구!T377=급수인구!$F377,계획인구!AI377,0))))</f>
        <v>0</v>
      </c>
      <c r="X377" s="152">
        <f>IF(계획인구!U377="미급수",0,IF(계획인구!U377="마을",0,IF(계획인구!U377="소규모",0,IF(계획인구!U377=급수인구!$F377,계획인구!AJ377,0))))</f>
        <v>0</v>
      </c>
    </row>
    <row r="378" spans="1:24" s="11" customFormat="1" ht="16.350000000000001" customHeight="1">
      <c r="A378" s="305" t="s">
        <v>260</v>
      </c>
      <c r="B378" s="243" t="s">
        <v>3</v>
      </c>
      <c r="C378" s="244"/>
      <c r="D378" s="218">
        <f>계획인구!J378</f>
        <v>999</v>
      </c>
      <c r="E378" s="218">
        <f>계획인구!K378</f>
        <v>1913</v>
      </c>
      <c r="F378" s="218">
        <f>계획인구!L378</f>
        <v>0</v>
      </c>
      <c r="G378" s="218">
        <f>계획인구!M378</f>
        <v>0</v>
      </c>
      <c r="H378" s="218">
        <f>계획인구!N378</f>
        <v>0</v>
      </c>
      <c r="I378" s="218">
        <f>계획인구!P378</f>
        <v>0</v>
      </c>
      <c r="J378" s="218">
        <f>O378+T378</f>
        <v>910</v>
      </c>
      <c r="K378" s="218">
        <f>P378+U378</f>
        <v>910</v>
      </c>
      <c r="L378" s="218">
        <f>Q378+V378</f>
        <v>1231</v>
      </c>
      <c r="M378" s="218">
        <f>R378+W378</f>
        <v>1225</v>
      </c>
      <c r="N378" s="251">
        <f>S378+X378</f>
        <v>1217</v>
      </c>
      <c r="O378" s="152">
        <f>SUM(O379:O405)</f>
        <v>910</v>
      </c>
      <c r="P378" s="135">
        <f t="shared" ref="P378:X378" si="134">SUM(P379:P405)</f>
        <v>910</v>
      </c>
      <c r="Q378" s="135">
        <f t="shared" si="134"/>
        <v>1231</v>
      </c>
      <c r="R378" s="135">
        <f t="shared" si="134"/>
        <v>1225</v>
      </c>
      <c r="S378" s="135">
        <f t="shared" si="134"/>
        <v>1217</v>
      </c>
      <c r="T378" s="135">
        <f t="shared" si="134"/>
        <v>0</v>
      </c>
      <c r="U378" s="135">
        <f t="shared" si="134"/>
        <v>0</v>
      </c>
      <c r="V378" s="135">
        <f t="shared" si="134"/>
        <v>0</v>
      </c>
      <c r="W378" s="135">
        <f t="shared" si="134"/>
        <v>0</v>
      </c>
      <c r="X378" s="135">
        <f t="shared" si="134"/>
        <v>0</v>
      </c>
    </row>
    <row r="379" spans="1:24" s="11" customFormat="1" ht="16.350000000000001" customHeight="1">
      <c r="A379" s="308" t="s">
        <v>260</v>
      </c>
      <c r="B379" s="57" t="s">
        <v>535</v>
      </c>
      <c r="C379" s="57" t="s">
        <v>536</v>
      </c>
      <c r="D379" s="53">
        <f>계획인구!J379</f>
        <v>203</v>
      </c>
      <c r="E379" s="53">
        <f>계획인구!K379</f>
        <v>368</v>
      </c>
      <c r="F379" s="54" t="str">
        <f>계획인구!L379</f>
        <v>지방</v>
      </c>
      <c r="G379" s="54" t="str">
        <f>계획인구!M379</f>
        <v>지례</v>
      </c>
      <c r="H379" s="54" t="str">
        <f>계획인구!N379</f>
        <v>지례</v>
      </c>
      <c r="I379" s="55">
        <f>IF(F379="마을",0,IF(F379="소규모",0,계획인구!P379))</f>
        <v>2015</v>
      </c>
      <c r="J379" s="135">
        <f t="shared" ref="J379:J405" si="135">O379+T379</f>
        <v>368</v>
      </c>
      <c r="K379" s="135">
        <f t="shared" ref="K379:K405" si="136">P379+U379</f>
        <v>353</v>
      </c>
      <c r="L379" s="135">
        <f t="shared" ref="L379:L405" si="137">Q379+V379</f>
        <v>352</v>
      </c>
      <c r="M379" s="135">
        <f t="shared" ref="M379:M405" si="138">R379+W379</f>
        <v>351</v>
      </c>
      <c r="N379" s="136">
        <f t="shared" ref="N379:N405" si="139">S379+X379</f>
        <v>348</v>
      </c>
      <c r="O379" s="152">
        <f>IF(계획인구!Q379="미급수",0,IF(계획인구!Q379="마을",0,IF(계획인구!Q379="소규모",0,IF(계획인구!Q379=급수인구!$F379,계획인구!AA379,0))))</f>
        <v>368</v>
      </c>
      <c r="P379" s="152">
        <f>IF(계획인구!R379="미급수",0,IF(계획인구!R379="마을",0,IF(계획인구!R379="소규모",0,IF(계획인구!R379=급수인구!$F379,계획인구!AB379,0))))</f>
        <v>353</v>
      </c>
      <c r="Q379" s="152">
        <f>IF(계획인구!S379="미급수",0,IF(계획인구!S379="마을",0,IF(계획인구!S379="소규모",0,IF(계획인구!S379=급수인구!$F379,계획인구!AC379,0))))</f>
        <v>352</v>
      </c>
      <c r="R379" s="152">
        <f>IF(계획인구!T379="미급수",0,IF(계획인구!T379="마을",0,IF(계획인구!T379="소규모",0,IF(계획인구!T379=급수인구!$F379,계획인구!AD379,0))))</f>
        <v>351</v>
      </c>
      <c r="S379" s="152">
        <f>IF(계획인구!U379="미급수",0,IF(계획인구!U379="마을",0,IF(계획인구!U379="소규모",0,IF(계획인구!U379=급수인구!$F379,계획인구!AE379,0))))</f>
        <v>348</v>
      </c>
      <c r="T379" s="152">
        <f>IF(계획인구!Q379="미급수",0,IF(계획인구!Q379="마을",0,IF(계획인구!Q379="소규모",0,IF(계획인구!Q379=급수인구!$F379,계획인구!AF379,0))))</f>
        <v>0</v>
      </c>
      <c r="U379" s="152">
        <f>IF(계획인구!R379="미급수",0,IF(계획인구!R379="마을",0,IF(계획인구!R379="소규모",0,IF(계획인구!R379=급수인구!$F379,계획인구!AG379,0))))</f>
        <v>0</v>
      </c>
      <c r="V379" s="152">
        <f>IF(계획인구!S379="미급수",0,IF(계획인구!S379="마을",0,IF(계획인구!S379="소규모",0,IF(계획인구!S379=급수인구!$F379,계획인구!AH379,0))))</f>
        <v>0</v>
      </c>
      <c r="W379" s="152">
        <f>IF(계획인구!T379="미급수",0,IF(계획인구!T379="마을",0,IF(계획인구!T379="소규모",0,IF(계획인구!T379=급수인구!$F379,계획인구!AI379,0))))</f>
        <v>0</v>
      </c>
      <c r="X379" s="152">
        <f>IF(계획인구!U379="미급수",0,IF(계획인구!U379="마을",0,IF(계획인구!U379="소규모",0,IF(계획인구!U379=급수인구!$F379,계획인구!AJ379,0))))</f>
        <v>0</v>
      </c>
    </row>
    <row r="380" spans="1:24" s="11" customFormat="1" ht="16.350000000000001" customHeight="1">
      <c r="A380" s="308" t="s">
        <v>260</v>
      </c>
      <c r="B380" s="247" t="s">
        <v>537</v>
      </c>
      <c r="C380" s="57" t="s">
        <v>538</v>
      </c>
      <c r="D380" s="53">
        <f>계획인구!J380</f>
        <v>34</v>
      </c>
      <c r="E380" s="53">
        <f>계획인구!K380</f>
        <v>76</v>
      </c>
      <c r="F380" s="54" t="str">
        <f>계획인구!L380</f>
        <v>지방</v>
      </c>
      <c r="G380" s="54" t="str">
        <f>계획인구!M380</f>
        <v>지례</v>
      </c>
      <c r="H380" s="54" t="str">
        <f>계획인구!N380</f>
        <v>지례</v>
      </c>
      <c r="I380" s="55">
        <f>IF(F380="마을",0,IF(F380="소규모",0,계획인구!P380))</f>
        <v>2015</v>
      </c>
      <c r="J380" s="135">
        <f t="shared" si="135"/>
        <v>76</v>
      </c>
      <c r="K380" s="135">
        <f t="shared" si="136"/>
        <v>73</v>
      </c>
      <c r="L380" s="135">
        <f t="shared" si="137"/>
        <v>73</v>
      </c>
      <c r="M380" s="135">
        <f t="shared" si="138"/>
        <v>72</v>
      </c>
      <c r="N380" s="136">
        <f t="shared" si="139"/>
        <v>72</v>
      </c>
      <c r="O380" s="152">
        <f>IF(계획인구!Q380="미급수",0,IF(계획인구!Q380="마을",0,IF(계획인구!Q380="소규모",0,IF(계획인구!Q380=급수인구!$F380,계획인구!AA380,0))))</f>
        <v>76</v>
      </c>
      <c r="P380" s="152">
        <f>IF(계획인구!R380="미급수",0,IF(계획인구!R380="마을",0,IF(계획인구!R380="소규모",0,IF(계획인구!R380=급수인구!$F380,계획인구!AB380,0))))</f>
        <v>73</v>
      </c>
      <c r="Q380" s="152">
        <f>IF(계획인구!S380="미급수",0,IF(계획인구!S380="마을",0,IF(계획인구!S380="소규모",0,IF(계획인구!S380=급수인구!$F380,계획인구!AC380,0))))</f>
        <v>73</v>
      </c>
      <c r="R380" s="152">
        <f>IF(계획인구!T380="미급수",0,IF(계획인구!T380="마을",0,IF(계획인구!T380="소규모",0,IF(계획인구!T380=급수인구!$F380,계획인구!AD380,0))))</f>
        <v>72</v>
      </c>
      <c r="S380" s="152">
        <f>IF(계획인구!U380="미급수",0,IF(계획인구!U380="마을",0,IF(계획인구!U380="소규모",0,IF(계획인구!U380=급수인구!$F380,계획인구!AE380,0))))</f>
        <v>72</v>
      </c>
      <c r="T380" s="152">
        <f>IF(계획인구!Q380="미급수",0,IF(계획인구!Q380="마을",0,IF(계획인구!Q380="소규모",0,IF(계획인구!Q380=급수인구!$F380,계획인구!AF380,0))))</f>
        <v>0</v>
      </c>
      <c r="U380" s="152">
        <f>IF(계획인구!R380="미급수",0,IF(계획인구!R380="마을",0,IF(계획인구!R380="소규모",0,IF(계획인구!R380=급수인구!$F380,계획인구!AG380,0))))</f>
        <v>0</v>
      </c>
      <c r="V380" s="152">
        <f>IF(계획인구!S380="미급수",0,IF(계획인구!S380="마을",0,IF(계획인구!S380="소규모",0,IF(계획인구!S380=급수인구!$F380,계획인구!AH380,0))))</f>
        <v>0</v>
      </c>
      <c r="W380" s="152">
        <f>IF(계획인구!T380="미급수",0,IF(계획인구!T380="마을",0,IF(계획인구!T380="소규모",0,IF(계획인구!T380=급수인구!$F380,계획인구!AI380,0))))</f>
        <v>0</v>
      </c>
      <c r="X380" s="152">
        <f>IF(계획인구!U380="미급수",0,IF(계획인구!U380="마을",0,IF(계획인구!U380="소규모",0,IF(계획인구!U380=급수인구!$F380,계획인구!AJ380,0))))</f>
        <v>0</v>
      </c>
    </row>
    <row r="381" spans="1:24" s="11" customFormat="1" ht="16.350000000000001" customHeight="1">
      <c r="A381" s="308" t="s">
        <v>260</v>
      </c>
      <c r="B381" s="333"/>
      <c r="C381" s="57" t="s">
        <v>539</v>
      </c>
      <c r="D381" s="53">
        <f>계획인구!J381</f>
        <v>17</v>
      </c>
      <c r="E381" s="53">
        <f>계획인구!K381</f>
        <v>39</v>
      </c>
      <c r="F381" s="54" t="str">
        <f>계획인구!L381</f>
        <v>지방</v>
      </c>
      <c r="G381" s="54" t="str">
        <f>계획인구!M381</f>
        <v>지례</v>
      </c>
      <c r="H381" s="54" t="str">
        <f>계획인구!N381</f>
        <v>지례</v>
      </c>
      <c r="I381" s="55">
        <f>IF(F381="마을",0,IF(F381="소규모",0,계획인구!P381))</f>
        <v>2020</v>
      </c>
      <c r="J381" s="135">
        <f t="shared" si="135"/>
        <v>0</v>
      </c>
      <c r="K381" s="135">
        <f t="shared" si="136"/>
        <v>37</v>
      </c>
      <c r="L381" s="135">
        <f t="shared" si="137"/>
        <v>37</v>
      </c>
      <c r="M381" s="135">
        <f t="shared" si="138"/>
        <v>37</v>
      </c>
      <c r="N381" s="136">
        <f t="shared" si="139"/>
        <v>37</v>
      </c>
      <c r="O381" s="152">
        <f>IF(계획인구!Q381="미급수",0,IF(계획인구!Q381="마을",0,IF(계획인구!Q381="소규모",0,IF(계획인구!Q381=급수인구!$F381,계획인구!AA381,0))))</f>
        <v>0</v>
      </c>
      <c r="P381" s="152">
        <f>IF(계획인구!R381="미급수",0,IF(계획인구!R381="마을",0,IF(계획인구!R381="소규모",0,IF(계획인구!R381=급수인구!$F381,계획인구!AB381,0))))</f>
        <v>37</v>
      </c>
      <c r="Q381" s="152">
        <f>IF(계획인구!S381="미급수",0,IF(계획인구!S381="마을",0,IF(계획인구!S381="소규모",0,IF(계획인구!S381=급수인구!$F381,계획인구!AC381,0))))</f>
        <v>37</v>
      </c>
      <c r="R381" s="152">
        <f>IF(계획인구!T381="미급수",0,IF(계획인구!T381="마을",0,IF(계획인구!T381="소규모",0,IF(계획인구!T381=급수인구!$F381,계획인구!AD381,0))))</f>
        <v>37</v>
      </c>
      <c r="S381" s="152">
        <f>IF(계획인구!U381="미급수",0,IF(계획인구!U381="마을",0,IF(계획인구!U381="소규모",0,IF(계획인구!U381=급수인구!$F381,계획인구!AE381,0))))</f>
        <v>37</v>
      </c>
      <c r="T381" s="152">
        <f>IF(계획인구!Q381="미급수",0,IF(계획인구!Q381="마을",0,IF(계획인구!Q381="소규모",0,IF(계획인구!Q381=급수인구!$F381,계획인구!AF381,0))))</f>
        <v>0</v>
      </c>
      <c r="U381" s="152">
        <f>IF(계획인구!R381="미급수",0,IF(계획인구!R381="마을",0,IF(계획인구!R381="소규모",0,IF(계획인구!R381=급수인구!$F381,계획인구!AG381,0))))</f>
        <v>0</v>
      </c>
      <c r="V381" s="152">
        <f>IF(계획인구!S381="미급수",0,IF(계획인구!S381="마을",0,IF(계획인구!S381="소규모",0,IF(계획인구!S381=급수인구!$F381,계획인구!AH381,0))))</f>
        <v>0</v>
      </c>
      <c r="W381" s="152">
        <f>IF(계획인구!T381="미급수",0,IF(계획인구!T381="마을",0,IF(계획인구!T381="소규모",0,IF(계획인구!T381=급수인구!$F381,계획인구!AI381,0))))</f>
        <v>0</v>
      </c>
      <c r="X381" s="152">
        <f>IF(계획인구!U381="미급수",0,IF(계획인구!U381="마을",0,IF(계획인구!U381="소규모",0,IF(계획인구!U381=급수인구!$F381,계획인구!AJ381,0))))</f>
        <v>0</v>
      </c>
    </row>
    <row r="382" spans="1:24" s="11" customFormat="1" ht="16.350000000000001" customHeight="1">
      <c r="A382" s="308" t="s">
        <v>260</v>
      </c>
      <c r="B382" s="57" t="s">
        <v>540</v>
      </c>
      <c r="C382" s="57" t="s">
        <v>540</v>
      </c>
      <c r="D382" s="53">
        <f>계획인구!J382</f>
        <v>121</v>
      </c>
      <c r="E382" s="53">
        <f>계획인구!K382</f>
        <v>270</v>
      </c>
      <c r="F382" s="54" t="str">
        <f>계획인구!L382</f>
        <v>지방</v>
      </c>
      <c r="G382" s="54" t="str">
        <f>계획인구!M382</f>
        <v>지례</v>
      </c>
      <c r="H382" s="54" t="str">
        <f>계획인구!N382</f>
        <v>지례</v>
      </c>
      <c r="I382" s="55">
        <f>IF(F382="마을",0,IF(F382="소규모",0,계획인구!P382))</f>
        <v>2015</v>
      </c>
      <c r="J382" s="135">
        <f t="shared" si="135"/>
        <v>270</v>
      </c>
      <c r="K382" s="135">
        <f t="shared" si="136"/>
        <v>259</v>
      </c>
      <c r="L382" s="135">
        <f t="shared" si="137"/>
        <v>258</v>
      </c>
      <c r="M382" s="135">
        <f t="shared" si="138"/>
        <v>257</v>
      </c>
      <c r="N382" s="136">
        <f t="shared" si="139"/>
        <v>255</v>
      </c>
      <c r="O382" s="152">
        <f>IF(계획인구!Q382="미급수",0,IF(계획인구!Q382="마을",0,IF(계획인구!Q382="소규모",0,IF(계획인구!Q382=급수인구!$F382,계획인구!AA382,0))))</f>
        <v>270</v>
      </c>
      <c r="P382" s="152">
        <f>IF(계획인구!R382="미급수",0,IF(계획인구!R382="마을",0,IF(계획인구!R382="소규모",0,IF(계획인구!R382=급수인구!$F382,계획인구!AB382,0))))</f>
        <v>259</v>
      </c>
      <c r="Q382" s="152">
        <f>IF(계획인구!S382="미급수",0,IF(계획인구!S382="마을",0,IF(계획인구!S382="소규모",0,IF(계획인구!S382=급수인구!$F382,계획인구!AC382,0))))</f>
        <v>258</v>
      </c>
      <c r="R382" s="152">
        <f>IF(계획인구!T382="미급수",0,IF(계획인구!T382="마을",0,IF(계획인구!T382="소규모",0,IF(계획인구!T382=급수인구!$F382,계획인구!AD382,0))))</f>
        <v>257</v>
      </c>
      <c r="S382" s="152">
        <f>IF(계획인구!U382="미급수",0,IF(계획인구!U382="마을",0,IF(계획인구!U382="소규모",0,IF(계획인구!U382=급수인구!$F382,계획인구!AE382,0))))</f>
        <v>255</v>
      </c>
      <c r="T382" s="152">
        <f>IF(계획인구!Q382="미급수",0,IF(계획인구!Q382="마을",0,IF(계획인구!Q382="소규모",0,IF(계획인구!Q382=급수인구!$F382,계획인구!AF382,0))))</f>
        <v>0</v>
      </c>
      <c r="U382" s="152">
        <f>IF(계획인구!R382="미급수",0,IF(계획인구!R382="마을",0,IF(계획인구!R382="소규모",0,IF(계획인구!R382=급수인구!$F382,계획인구!AG382,0))))</f>
        <v>0</v>
      </c>
      <c r="V382" s="152">
        <f>IF(계획인구!S382="미급수",0,IF(계획인구!S382="마을",0,IF(계획인구!S382="소규모",0,IF(계획인구!S382=급수인구!$F382,계획인구!AH382,0))))</f>
        <v>0</v>
      </c>
      <c r="W382" s="152">
        <f>IF(계획인구!T382="미급수",0,IF(계획인구!T382="마을",0,IF(계획인구!T382="소규모",0,IF(계획인구!T382=급수인구!$F382,계획인구!AI382,0))))</f>
        <v>0</v>
      </c>
      <c r="X382" s="152">
        <f>IF(계획인구!U382="미급수",0,IF(계획인구!U382="마을",0,IF(계획인구!U382="소규모",0,IF(계획인구!U382=급수인구!$F382,계획인구!AJ382,0))))</f>
        <v>0</v>
      </c>
    </row>
    <row r="383" spans="1:24" s="11" customFormat="1" ht="16.350000000000001" customHeight="1">
      <c r="A383" s="308" t="s">
        <v>260</v>
      </c>
      <c r="B383" s="57" t="s">
        <v>541</v>
      </c>
      <c r="C383" s="57" t="s">
        <v>542</v>
      </c>
      <c r="D383" s="53">
        <f>계획인구!J383</f>
        <v>50</v>
      </c>
      <c r="E383" s="53">
        <f>계획인구!K383</f>
        <v>103</v>
      </c>
      <c r="F383" s="54" t="str">
        <f>계획인구!L383</f>
        <v>지방</v>
      </c>
      <c r="G383" s="54" t="str">
        <f>계획인구!M383</f>
        <v>지례</v>
      </c>
      <c r="H383" s="54" t="str">
        <f>계획인구!N383</f>
        <v>지례</v>
      </c>
      <c r="I383" s="55">
        <f>IF(F383="마을",0,IF(F383="소규모",0,계획인구!P383))</f>
        <v>2015</v>
      </c>
      <c r="J383" s="135">
        <f t="shared" si="135"/>
        <v>103</v>
      </c>
      <c r="K383" s="135">
        <f t="shared" si="136"/>
        <v>99</v>
      </c>
      <c r="L383" s="135">
        <f t="shared" si="137"/>
        <v>99</v>
      </c>
      <c r="M383" s="135">
        <f t="shared" si="138"/>
        <v>98</v>
      </c>
      <c r="N383" s="136">
        <f t="shared" si="139"/>
        <v>97</v>
      </c>
      <c r="O383" s="152">
        <f>IF(계획인구!Q383="미급수",0,IF(계획인구!Q383="마을",0,IF(계획인구!Q383="소규모",0,IF(계획인구!Q383=급수인구!$F383,계획인구!AA383,0))))</f>
        <v>103</v>
      </c>
      <c r="P383" s="152">
        <f>IF(계획인구!R383="미급수",0,IF(계획인구!R383="마을",0,IF(계획인구!R383="소규모",0,IF(계획인구!R383=급수인구!$F383,계획인구!AB383,0))))</f>
        <v>99</v>
      </c>
      <c r="Q383" s="152">
        <f>IF(계획인구!S383="미급수",0,IF(계획인구!S383="마을",0,IF(계획인구!S383="소규모",0,IF(계획인구!S383=급수인구!$F383,계획인구!AC383,0))))</f>
        <v>99</v>
      </c>
      <c r="R383" s="152">
        <f>IF(계획인구!T383="미급수",0,IF(계획인구!T383="마을",0,IF(계획인구!T383="소규모",0,IF(계획인구!T383=급수인구!$F383,계획인구!AD383,0))))</f>
        <v>98</v>
      </c>
      <c r="S383" s="152">
        <f>IF(계획인구!U383="미급수",0,IF(계획인구!U383="마을",0,IF(계획인구!U383="소규모",0,IF(계획인구!U383=급수인구!$F383,계획인구!AE383,0))))</f>
        <v>97</v>
      </c>
      <c r="T383" s="152">
        <f>IF(계획인구!Q383="미급수",0,IF(계획인구!Q383="마을",0,IF(계획인구!Q383="소규모",0,IF(계획인구!Q383=급수인구!$F383,계획인구!AF383,0))))</f>
        <v>0</v>
      </c>
      <c r="U383" s="152">
        <f>IF(계획인구!R383="미급수",0,IF(계획인구!R383="마을",0,IF(계획인구!R383="소규모",0,IF(계획인구!R383=급수인구!$F383,계획인구!AG383,0))))</f>
        <v>0</v>
      </c>
      <c r="V383" s="152">
        <f>IF(계획인구!S383="미급수",0,IF(계획인구!S383="마을",0,IF(계획인구!S383="소규모",0,IF(계획인구!S383=급수인구!$F383,계획인구!AH383,0))))</f>
        <v>0</v>
      </c>
      <c r="W383" s="152">
        <f>IF(계획인구!T383="미급수",0,IF(계획인구!T383="마을",0,IF(계획인구!T383="소규모",0,IF(계획인구!T383=급수인구!$F383,계획인구!AI383,0))))</f>
        <v>0</v>
      </c>
      <c r="X383" s="152">
        <f>IF(계획인구!U383="미급수",0,IF(계획인구!U383="마을",0,IF(계획인구!U383="소규모",0,IF(계획인구!U383=급수인구!$F383,계획인구!AJ383,0))))</f>
        <v>0</v>
      </c>
    </row>
    <row r="384" spans="1:24" s="11" customFormat="1" ht="16.350000000000001" customHeight="1">
      <c r="A384" s="308" t="s">
        <v>260</v>
      </c>
      <c r="B384" s="247" t="s">
        <v>543</v>
      </c>
      <c r="C384" s="57" t="s">
        <v>544</v>
      </c>
      <c r="D384" s="53">
        <f>계획인구!J384</f>
        <v>39</v>
      </c>
      <c r="E384" s="53">
        <f>계획인구!K384</f>
        <v>67</v>
      </c>
      <c r="F384" s="54" t="str">
        <f>계획인구!L384</f>
        <v>미급수</v>
      </c>
      <c r="G384" s="54" t="str">
        <f>계획인구!M384</f>
        <v>미급수</v>
      </c>
      <c r="H384" s="54" t="str">
        <f>계획인구!N384</f>
        <v>미급수</v>
      </c>
      <c r="I384" s="55">
        <f>IF(F384="마을",0,IF(F384="소규모",0,계획인구!P384))</f>
        <v>0</v>
      </c>
      <c r="J384" s="135">
        <f t="shared" si="135"/>
        <v>0</v>
      </c>
      <c r="K384" s="135">
        <f t="shared" si="136"/>
        <v>0</v>
      </c>
      <c r="L384" s="135">
        <f t="shared" si="137"/>
        <v>0</v>
      </c>
      <c r="M384" s="135">
        <f t="shared" si="138"/>
        <v>0</v>
      </c>
      <c r="N384" s="136">
        <f t="shared" si="139"/>
        <v>0</v>
      </c>
      <c r="O384" s="152">
        <f>IF(계획인구!Q384="미급수",0,IF(계획인구!Q384="마을",0,IF(계획인구!Q384="소규모",0,IF(계획인구!Q384=급수인구!$F384,계획인구!AA384,0))))</f>
        <v>0</v>
      </c>
      <c r="P384" s="152">
        <f>IF(계획인구!R384="미급수",0,IF(계획인구!R384="마을",0,IF(계획인구!R384="소규모",0,IF(계획인구!R384=급수인구!$F384,계획인구!AB384,0))))</f>
        <v>0</v>
      </c>
      <c r="Q384" s="152">
        <f>IF(계획인구!S384="미급수",0,IF(계획인구!S384="마을",0,IF(계획인구!S384="소규모",0,IF(계획인구!S384=급수인구!$F384,계획인구!AC384,0))))</f>
        <v>0</v>
      </c>
      <c r="R384" s="152">
        <f>IF(계획인구!T384="미급수",0,IF(계획인구!T384="마을",0,IF(계획인구!T384="소규모",0,IF(계획인구!T384=급수인구!$F384,계획인구!AD384,0))))</f>
        <v>0</v>
      </c>
      <c r="S384" s="152">
        <f>IF(계획인구!U384="미급수",0,IF(계획인구!U384="마을",0,IF(계획인구!U384="소규모",0,IF(계획인구!U384=급수인구!$F384,계획인구!AE384,0))))</f>
        <v>0</v>
      </c>
      <c r="T384" s="152">
        <f>IF(계획인구!Q384="미급수",0,IF(계획인구!Q384="마을",0,IF(계획인구!Q384="소규모",0,IF(계획인구!Q384=급수인구!$F384,계획인구!AF384,0))))</f>
        <v>0</v>
      </c>
      <c r="U384" s="152">
        <f>IF(계획인구!R384="미급수",0,IF(계획인구!R384="마을",0,IF(계획인구!R384="소규모",0,IF(계획인구!R384=급수인구!$F384,계획인구!AG384,0))))</f>
        <v>0</v>
      </c>
      <c r="V384" s="152">
        <f>IF(계획인구!S384="미급수",0,IF(계획인구!S384="마을",0,IF(계획인구!S384="소규모",0,IF(계획인구!S384=급수인구!$F384,계획인구!AH384,0))))</f>
        <v>0</v>
      </c>
      <c r="W384" s="152">
        <f>IF(계획인구!T384="미급수",0,IF(계획인구!T384="마을",0,IF(계획인구!T384="소규모",0,IF(계획인구!T384=급수인구!$F384,계획인구!AI384,0))))</f>
        <v>0</v>
      </c>
      <c r="X384" s="152">
        <f>IF(계획인구!U384="미급수",0,IF(계획인구!U384="마을",0,IF(계획인구!U384="소규모",0,IF(계획인구!U384=급수인구!$F384,계획인구!AJ384,0))))</f>
        <v>0</v>
      </c>
    </row>
    <row r="385" spans="1:24" s="11" customFormat="1" ht="16.350000000000001" customHeight="1">
      <c r="A385" s="308" t="s">
        <v>260</v>
      </c>
      <c r="B385" s="333"/>
      <c r="C385" s="57" t="s">
        <v>545</v>
      </c>
      <c r="D385" s="53">
        <f>계획인구!J385</f>
        <v>14</v>
      </c>
      <c r="E385" s="53">
        <f>계획인구!K385</f>
        <v>25</v>
      </c>
      <c r="F385" s="54" t="str">
        <f>계획인구!L385</f>
        <v>소규모</v>
      </c>
      <c r="G385" s="54" t="str">
        <f>계획인구!M385</f>
        <v>소규모</v>
      </c>
      <c r="H385" s="54" t="str">
        <f>계획인구!N385</f>
        <v>고렴</v>
      </c>
      <c r="I385" s="55">
        <f>IF(F385="마을",0,IF(F385="소규모",0,계획인구!P385))</f>
        <v>0</v>
      </c>
      <c r="J385" s="135">
        <f t="shared" si="135"/>
        <v>0</v>
      </c>
      <c r="K385" s="135">
        <f t="shared" si="136"/>
        <v>0</v>
      </c>
      <c r="L385" s="135">
        <f t="shared" si="137"/>
        <v>0</v>
      </c>
      <c r="M385" s="135">
        <f t="shared" si="138"/>
        <v>0</v>
      </c>
      <c r="N385" s="136">
        <f t="shared" si="139"/>
        <v>0</v>
      </c>
      <c r="O385" s="152">
        <f>IF(계획인구!Q385="미급수",0,IF(계획인구!Q385="마을",0,IF(계획인구!Q385="소규모",0,IF(계획인구!Q385=급수인구!$F385,계획인구!AA385,0))))</f>
        <v>0</v>
      </c>
      <c r="P385" s="152">
        <f>IF(계획인구!R385="미급수",0,IF(계획인구!R385="마을",0,IF(계획인구!R385="소규모",0,IF(계획인구!R385=급수인구!$F385,계획인구!AB385,0))))</f>
        <v>0</v>
      </c>
      <c r="Q385" s="152">
        <f>IF(계획인구!S385="미급수",0,IF(계획인구!S385="마을",0,IF(계획인구!S385="소규모",0,IF(계획인구!S385=급수인구!$F385,계획인구!AC385,0))))</f>
        <v>0</v>
      </c>
      <c r="R385" s="152">
        <f>IF(계획인구!T385="미급수",0,IF(계획인구!T385="마을",0,IF(계획인구!T385="소규모",0,IF(계획인구!T385=급수인구!$F385,계획인구!AD385,0))))</f>
        <v>0</v>
      </c>
      <c r="S385" s="152">
        <f>IF(계획인구!U385="미급수",0,IF(계획인구!U385="마을",0,IF(계획인구!U385="소규모",0,IF(계획인구!U385=급수인구!$F385,계획인구!AE385,0))))</f>
        <v>0</v>
      </c>
      <c r="T385" s="152">
        <f>IF(계획인구!Q385="미급수",0,IF(계획인구!Q385="마을",0,IF(계획인구!Q385="소규모",0,IF(계획인구!Q385=급수인구!$F385,계획인구!AF385,0))))</f>
        <v>0</v>
      </c>
      <c r="U385" s="152">
        <f>IF(계획인구!R385="미급수",0,IF(계획인구!R385="마을",0,IF(계획인구!R385="소규모",0,IF(계획인구!R385=급수인구!$F385,계획인구!AG385,0))))</f>
        <v>0</v>
      </c>
      <c r="V385" s="152">
        <f>IF(계획인구!S385="미급수",0,IF(계획인구!S385="마을",0,IF(계획인구!S385="소규모",0,IF(계획인구!S385=급수인구!$F385,계획인구!AH385,0))))</f>
        <v>0</v>
      </c>
      <c r="W385" s="152">
        <f>IF(계획인구!T385="미급수",0,IF(계획인구!T385="마을",0,IF(계획인구!T385="소규모",0,IF(계획인구!T385=급수인구!$F385,계획인구!AI385,0))))</f>
        <v>0</v>
      </c>
      <c r="X385" s="152">
        <f>IF(계획인구!U385="미급수",0,IF(계획인구!U385="마을",0,IF(계획인구!U385="소규모",0,IF(계획인구!U385=급수인구!$F385,계획인구!AJ385,0))))</f>
        <v>0</v>
      </c>
    </row>
    <row r="386" spans="1:24" s="11" customFormat="1" ht="16.350000000000001" customHeight="1">
      <c r="A386" s="308" t="s">
        <v>260</v>
      </c>
      <c r="B386" s="247" t="s">
        <v>546</v>
      </c>
      <c r="C386" s="57" t="s">
        <v>548</v>
      </c>
      <c r="D386" s="53">
        <f>계획인구!J386</f>
        <v>21</v>
      </c>
      <c r="E386" s="53">
        <f>계획인구!K386</f>
        <v>38</v>
      </c>
      <c r="F386" s="54" t="str">
        <f>계획인구!L386</f>
        <v>소규모</v>
      </c>
      <c r="G386" s="54" t="str">
        <f>계획인구!M386</f>
        <v>소규모</v>
      </c>
      <c r="H386" s="54" t="str">
        <f>계획인구!N386</f>
        <v>거무실</v>
      </c>
      <c r="I386" s="55">
        <f>IF(F386="마을",0,IF(F386="소규모",0,계획인구!P386))</f>
        <v>0</v>
      </c>
      <c r="J386" s="135">
        <f t="shared" si="135"/>
        <v>0</v>
      </c>
      <c r="K386" s="135">
        <f t="shared" si="136"/>
        <v>0</v>
      </c>
      <c r="L386" s="135">
        <f t="shared" si="137"/>
        <v>0</v>
      </c>
      <c r="M386" s="135">
        <f t="shared" si="138"/>
        <v>0</v>
      </c>
      <c r="N386" s="136">
        <f t="shared" si="139"/>
        <v>0</v>
      </c>
      <c r="O386" s="152">
        <f>IF(계획인구!Q386="미급수",0,IF(계획인구!Q386="마을",0,IF(계획인구!Q386="소규모",0,IF(계획인구!Q386=급수인구!$F386,계획인구!AA386,0))))</f>
        <v>0</v>
      </c>
      <c r="P386" s="152">
        <f>IF(계획인구!R386="미급수",0,IF(계획인구!R386="마을",0,IF(계획인구!R386="소규모",0,IF(계획인구!R386=급수인구!$F386,계획인구!AB386,0))))</f>
        <v>0</v>
      </c>
      <c r="Q386" s="152">
        <f>IF(계획인구!S386="미급수",0,IF(계획인구!S386="마을",0,IF(계획인구!S386="소규모",0,IF(계획인구!S386=급수인구!$F386,계획인구!AC386,0))))</f>
        <v>0</v>
      </c>
      <c r="R386" s="152">
        <f>IF(계획인구!T386="미급수",0,IF(계획인구!T386="마을",0,IF(계획인구!T386="소규모",0,IF(계획인구!T386=급수인구!$F386,계획인구!AD386,0))))</f>
        <v>0</v>
      </c>
      <c r="S386" s="152">
        <f>IF(계획인구!U386="미급수",0,IF(계획인구!U386="마을",0,IF(계획인구!U386="소규모",0,IF(계획인구!U386=급수인구!$F386,계획인구!AE386,0))))</f>
        <v>0</v>
      </c>
      <c r="T386" s="152">
        <f>IF(계획인구!Q386="미급수",0,IF(계획인구!Q386="마을",0,IF(계획인구!Q386="소규모",0,IF(계획인구!Q386=급수인구!$F386,계획인구!AF386,0))))</f>
        <v>0</v>
      </c>
      <c r="U386" s="152">
        <f>IF(계획인구!R386="미급수",0,IF(계획인구!R386="마을",0,IF(계획인구!R386="소규모",0,IF(계획인구!R386=급수인구!$F386,계획인구!AG386,0))))</f>
        <v>0</v>
      </c>
      <c r="V386" s="152">
        <f>IF(계획인구!S386="미급수",0,IF(계획인구!S386="마을",0,IF(계획인구!S386="소규모",0,IF(계획인구!S386=급수인구!$F386,계획인구!AH386,0))))</f>
        <v>0</v>
      </c>
      <c r="W386" s="152">
        <f>IF(계획인구!T386="미급수",0,IF(계획인구!T386="마을",0,IF(계획인구!T386="소규모",0,IF(계획인구!T386=급수인구!$F386,계획인구!AI386,0))))</f>
        <v>0</v>
      </c>
      <c r="X386" s="152">
        <f>IF(계획인구!U386="미급수",0,IF(계획인구!U386="마을",0,IF(계획인구!U386="소규모",0,IF(계획인구!U386=급수인구!$F386,계획인구!AJ386,0))))</f>
        <v>0</v>
      </c>
    </row>
    <row r="387" spans="1:24" s="11" customFormat="1" ht="16.350000000000001" customHeight="1">
      <c r="A387" s="308" t="s">
        <v>260</v>
      </c>
      <c r="B387" s="333"/>
      <c r="C387" s="57" t="s">
        <v>547</v>
      </c>
      <c r="D387" s="53">
        <f>계획인구!J387</f>
        <v>18</v>
      </c>
      <c r="E387" s="53">
        <f>계획인구!K387</f>
        <v>31</v>
      </c>
      <c r="F387" s="54" t="str">
        <f>계획인구!L387</f>
        <v>소규모</v>
      </c>
      <c r="G387" s="54" t="str">
        <f>계획인구!M387</f>
        <v>소규모</v>
      </c>
      <c r="H387" s="54" t="str">
        <f>계획인구!N387</f>
        <v>발람실</v>
      </c>
      <c r="I387" s="55">
        <f>IF(F387="마을",0,IF(F387="소규모",0,계획인구!P387))</f>
        <v>0</v>
      </c>
      <c r="J387" s="135">
        <f t="shared" si="135"/>
        <v>0</v>
      </c>
      <c r="K387" s="135">
        <f t="shared" si="136"/>
        <v>0</v>
      </c>
      <c r="L387" s="135">
        <f t="shared" si="137"/>
        <v>0</v>
      </c>
      <c r="M387" s="135">
        <f t="shared" si="138"/>
        <v>0</v>
      </c>
      <c r="N387" s="136">
        <f t="shared" si="139"/>
        <v>0</v>
      </c>
      <c r="O387" s="152">
        <f>IF(계획인구!Q387="미급수",0,IF(계획인구!Q387="마을",0,IF(계획인구!Q387="소규모",0,IF(계획인구!Q387=급수인구!$F387,계획인구!AA387,0))))</f>
        <v>0</v>
      </c>
      <c r="P387" s="152">
        <f>IF(계획인구!R387="미급수",0,IF(계획인구!R387="마을",0,IF(계획인구!R387="소규모",0,IF(계획인구!R387=급수인구!$F387,계획인구!AB387,0))))</f>
        <v>0</v>
      </c>
      <c r="Q387" s="152">
        <f>IF(계획인구!S387="미급수",0,IF(계획인구!S387="마을",0,IF(계획인구!S387="소규모",0,IF(계획인구!S387=급수인구!$F387,계획인구!AC387,0))))</f>
        <v>0</v>
      </c>
      <c r="R387" s="152">
        <f>IF(계획인구!T387="미급수",0,IF(계획인구!T387="마을",0,IF(계획인구!T387="소규모",0,IF(계획인구!T387=급수인구!$F387,계획인구!AD387,0))))</f>
        <v>0</v>
      </c>
      <c r="S387" s="152">
        <f>IF(계획인구!U387="미급수",0,IF(계획인구!U387="마을",0,IF(계획인구!U387="소규모",0,IF(계획인구!U387=급수인구!$F387,계획인구!AE387,0))))</f>
        <v>0</v>
      </c>
      <c r="T387" s="152">
        <f>IF(계획인구!Q387="미급수",0,IF(계획인구!Q387="마을",0,IF(계획인구!Q387="소규모",0,IF(계획인구!Q387=급수인구!$F387,계획인구!AF387,0))))</f>
        <v>0</v>
      </c>
      <c r="U387" s="152">
        <f>IF(계획인구!R387="미급수",0,IF(계획인구!R387="마을",0,IF(계획인구!R387="소규모",0,IF(계획인구!R387=급수인구!$F387,계획인구!AG387,0))))</f>
        <v>0</v>
      </c>
      <c r="V387" s="152">
        <f>IF(계획인구!S387="미급수",0,IF(계획인구!S387="마을",0,IF(계획인구!S387="소규모",0,IF(계획인구!S387=급수인구!$F387,계획인구!AH387,0))))</f>
        <v>0</v>
      </c>
      <c r="W387" s="152">
        <f>IF(계획인구!T387="미급수",0,IF(계획인구!T387="마을",0,IF(계획인구!T387="소규모",0,IF(계획인구!T387=급수인구!$F387,계획인구!AI387,0))))</f>
        <v>0</v>
      </c>
      <c r="X387" s="152">
        <f>IF(계획인구!U387="미급수",0,IF(계획인구!U387="마을",0,IF(계획인구!U387="소규모",0,IF(계획인구!U387=급수인구!$F387,계획인구!AJ387,0))))</f>
        <v>0</v>
      </c>
    </row>
    <row r="388" spans="1:24" s="11" customFormat="1" ht="16.350000000000001" customHeight="1">
      <c r="A388" s="308" t="s">
        <v>260</v>
      </c>
      <c r="B388" s="247" t="s">
        <v>549</v>
      </c>
      <c r="C388" s="57" t="s">
        <v>550</v>
      </c>
      <c r="D388" s="53">
        <f>계획인구!J388</f>
        <v>29</v>
      </c>
      <c r="E388" s="53">
        <f>계획인구!K388</f>
        <v>55</v>
      </c>
      <c r="F388" s="54" t="str">
        <f>계획인구!L388</f>
        <v>지방</v>
      </c>
      <c r="G388" s="54" t="str">
        <f>계획인구!M388</f>
        <v>지례</v>
      </c>
      <c r="H388" s="54" t="str">
        <f>계획인구!N388</f>
        <v>지례</v>
      </c>
      <c r="I388" s="55">
        <f>IF(F388="마을",0,IF(F388="소규모",0,계획인구!P388))</f>
        <v>2015</v>
      </c>
      <c r="J388" s="135">
        <f t="shared" si="135"/>
        <v>55</v>
      </c>
      <c r="K388" s="135">
        <f t="shared" si="136"/>
        <v>53</v>
      </c>
      <c r="L388" s="135">
        <f t="shared" si="137"/>
        <v>53</v>
      </c>
      <c r="M388" s="135">
        <f t="shared" si="138"/>
        <v>52</v>
      </c>
      <c r="N388" s="136">
        <f t="shared" si="139"/>
        <v>52</v>
      </c>
      <c r="O388" s="152">
        <f>IF(계획인구!Q388="미급수",0,IF(계획인구!Q388="마을",0,IF(계획인구!Q388="소규모",0,IF(계획인구!Q388=급수인구!$F388,계획인구!AA388,0))))</f>
        <v>55</v>
      </c>
      <c r="P388" s="152">
        <f>IF(계획인구!R388="미급수",0,IF(계획인구!R388="마을",0,IF(계획인구!R388="소규모",0,IF(계획인구!R388=급수인구!$F388,계획인구!AB388,0))))</f>
        <v>53</v>
      </c>
      <c r="Q388" s="152">
        <f>IF(계획인구!S388="미급수",0,IF(계획인구!S388="마을",0,IF(계획인구!S388="소규모",0,IF(계획인구!S388=급수인구!$F388,계획인구!AC388,0))))</f>
        <v>53</v>
      </c>
      <c r="R388" s="152">
        <f>IF(계획인구!T388="미급수",0,IF(계획인구!T388="마을",0,IF(계획인구!T388="소규모",0,IF(계획인구!T388=급수인구!$F388,계획인구!AD388,0))))</f>
        <v>52</v>
      </c>
      <c r="S388" s="152">
        <f>IF(계획인구!U388="미급수",0,IF(계획인구!U388="마을",0,IF(계획인구!U388="소규모",0,IF(계획인구!U388=급수인구!$F388,계획인구!AE388,0))))</f>
        <v>52</v>
      </c>
      <c r="T388" s="152">
        <f>IF(계획인구!Q388="미급수",0,IF(계획인구!Q388="마을",0,IF(계획인구!Q388="소규모",0,IF(계획인구!Q388=급수인구!$F388,계획인구!AF388,0))))</f>
        <v>0</v>
      </c>
      <c r="U388" s="152">
        <f>IF(계획인구!R388="미급수",0,IF(계획인구!R388="마을",0,IF(계획인구!R388="소규모",0,IF(계획인구!R388=급수인구!$F388,계획인구!AG388,0))))</f>
        <v>0</v>
      </c>
      <c r="V388" s="152">
        <f>IF(계획인구!S388="미급수",0,IF(계획인구!S388="마을",0,IF(계획인구!S388="소규모",0,IF(계획인구!S388=급수인구!$F388,계획인구!AH388,0))))</f>
        <v>0</v>
      </c>
      <c r="W388" s="152">
        <f>IF(계획인구!T388="미급수",0,IF(계획인구!T388="마을",0,IF(계획인구!T388="소규모",0,IF(계획인구!T388=급수인구!$F388,계획인구!AI388,0))))</f>
        <v>0</v>
      </c>
      <c r="X388" s="152">
        <f>IF(계획인구!U388="미급수",0,IF(계획인구!U388="마을",0,IF(계획인구!U388="소규모",0,IF(계획인구!U388=급수인구!$F388,계획인구!AJ388,0))))</f>
        <v>0</v>
      </c>
    </row>
    <row r="389" spans="1:24" s="11" customFormat="1" ht="16.350000000000001" customHeight="1">
      <c r="A389" s="308" t="s">
        <v>260</v>
      </c>
      <c r="B389" s="333"/>
      <c r="C389" s="57" t="s">
        <v>551</v>
      </c>
      <c r="D389" s="53">
        <f>계획인구!J389</f>
        <v>14</v>
      </c>
      <c r="E389" s="53">
        <f>계획인구!K389</f>
        <v>24</v>
      </c>
      <c r="F389" s="54" t="str">
        <f>계획인구!L389</f>
        <v>소규모</v>
      </c>
      <c r="G389" s="54" t="str">
        <f>계획인구!M389</f>
        <v>소규모</v>
      </c>
      <c r="H389" s="54" t="str">
        <f>계획인구!N389</f>
        <v>주치밭골</v>
      </c>
      <c r="I389" s="55">
        <f>IF(F389="마을",0,IF(F389="소규모",0,계획인구!P389))</f>
        <v>0</v>
      </c>
      <c r="J389" s="135">
        <f t="shared" si="135"/>
        <v>0</v>
      </c>
      <c r="K389" s="135">
        <f t="shared" si="136"/>
        <v>0</v>
      </c>
      <c r="L389" s="135">
        <f t="shared" si="137"/>
        <v>0</v>
      </c>
      <c r="M389" s="135">
        <f t="shared" si="138"/>
        <v>0</v>
      </c>
      <c r="N389" s="136">
        <f t="shared" si="139"/>
        <v>0</v>
      </c>
      <c r="O389" s="152">
        <f>IF(계획인구!Q389="미급수",0,IF(계획인구!Q389="마을",0,IF(계획인구!Q389="소규모",0,IF(계획인구!Q389=급수인구!$F389,계획인구!AA389,0))))</f>
        <v>0</v>
      </c>
      <c r="P389" s="152">
        <f>IF(계획인구!R389="미급수",0,IF(계획인구!R389="마을",0,IF(계획인구!R389="소규모",0,IF(계획인구!R389=급수인구!$F389,계획인구!AB389,0))))</f>
        <v>0</v>
      </c>
      <c r="Q389" s="152">
        <f>IF(계획인구!S389="미급수",0,IF(계획인구!S389="마을",0,IF(계획인구!S389="소규모",0,IF(계획인구!S389=급수인구!$F389,계획인구!AC389,0))))</f>
        <v>0</v>
      </c>
      <c r="R389" s="152">
        <f>IF(계획인구!T389="미급수",0,IF(계획인구!T389="마을",0,IF(계획인구!T389="소규모",0,IF(계획인구!T389=급수인구!$F389,계획인구!AD389,0))))</f>
        <v>0</v>
      </c>
      <c r="S389" s="152">
        <f>IF(계획인구!U389="미급수",0,IF(계획인구!U389="마을",0,IF(계획인구!U389="소규모",0,IF(계획인구!U389=급수인구!$F389,계획인구!AE389,0))))</f>
        <v>0</v>
      </c>
      <c r="T389" s="152">
        <f>IF(계획인구!Q389="미급수",0,IF(계획인구!Q389="마을",0,IF(계획인구!Q389="소규모",0,IF(계획인구!Q389=급수인구!$F389,계획인구!AF389,0))))</f>
        <v>0</v>
      </c>
      <c r="U389" s="152">
        <f>IF(계획인구!R389="미급수",0,IF(계획인구!R389="마을",0,IF(계획인구!R389="소규모",0,IF(계획인구!R389=급수인구!$F389,계획인구!AG389,0))))</f>
        <v>0</v>
      </c>
      <c r="V389" s="152">
        <f>IF(계획인구!S389="미급수",0,IF(계획인구!S389="마을",0,IF(계획인구!S389="소규모",0,IF(계획인구!S389=급수인구!$F389,계획인구!AH389,0))))</f>
        <v>0</v>
      </c>
      <c r="W389" s="152">
        <f>IF(계획인구!T389="미급수",0,IF(계획인구!T389="마을",0,IF(계획인구!T389="소규모",0,IF(계획인구!T389=급수인구!$F389,계획인구!AI389,0))))</f>
        <v>0</v>
      </c>
      <c r="X389" s="152">
        <f>IF(계획인구!U389="미급수",0,IF(계획인구!U389="마을",0,IF(계획인구!U389="소규모",0,IF(계획인구!U389=급수인구!$F389,계획인구!AJ389,0))))</f>
        <v>0</v>
      </c>
    </row>
    <row r="390" spans="1:24" s="11" customFormat="1" ht="16.350000000000001" customHeight="1">
      <c r="A390" s="308" t="s">
        <v>260</v>
      </c>
      <c r="B390" s="247" t="s">
        <v>552</v>
      </c>
      <c r="C390" s="57" t="s">
        <v>553</v>
      </c>
      <c r="D390" s="53">
        <f>계획인구!J390</f>
        <v>30</v>
      </c>
      <c r="E390" s="53">
        <f>계획인구!K390</f>
        <v>38</v>
      </c>
      <c r="F390" s="54" t="str">
        <f>계획인구!L390</f>
        <v>지방</v>
      </c>
      <c r="G390" s="54" t="str">
        <f>계획인구!M390</f>
        <v>지례</v>
      </c>
      <c r="H390" s="54" t="str">
        <f>계획인구!N390</f>
        <v>지례</v>
      </c>
      <c r="I390" s="55">
        <f>IF(F390="마을",0,IF(F390="소규모",0,계획인구!P390))</f>
        <v>2015</v>
      </c>
      <c r="J390" s="135">
        <f t="shared" si="135"/>
        <v>38</v>
      </c>
      <c r="K390" s="135">
        <f t="shared" si="136"/>
        <v>36</v>
      </c>
      <c r="L390" s="135">
        <f t="shared" si="137"/>
        <v>36</v>
      </c>
      <c r="M390" s="135">
        <f t="shared" si="138"/>
        <v>36</v>
      </c>
      <c r="N390" s="136">
        <f t="shared" si="139"/>
        <v>36</v>
      </c>
      <c r="O390" s="152">
        <f>IF(계획인구!Q390="미급수",0,IF(계획인구!Q390="마을",0,IF(계획인구!Q390="소규모",0,IF(계획인구!Q390=급수인구!$F390,계획인구!AA390,0))))</f>
        <v>38</v>
      </c>
      <c r="P390" s="152">
        <f>IF(계획인구!R390="미급수",0,IF(계획인구!R390="마을",0,IF(계획인구!R390="소규모",0,IF(계획인구!R390=급수인구!$F390,계획인구!AB390,0))))</f>
        <v>36</v>
      </c>
      <c r="Q390" s="152">
        <f>IF(계획인구!S390="미급수",0,IF(계획인구!S390="마을",0,IF(계획인구!S390="소규모",0,IF(계획인구!S390=급수인구!$F390,계획인구!AC390,0))))</f>
        <v>36</v>
      </c>
      <c r="R390" s="152">
        <f>IF(계획인구!T390="미급수",0,IF(계획인구!T390="마을",0,IF(계획인구!T390="소규모",0,IF(계획인구!T390=급수인구!$F390,계획인구!AD390,0))))</f>
        <v>36</v>
      </c>
      <c r="S390" s="152">
        <f>IF(계획인구!U390="미급수",0,IF(계획인구!U390="마을",0,IF(계획인구!U390="소규모",0,IF(계획인구!U390=급수인구!$F390,계획인구!AE390,0))))</f>
        <v>36</v>
      </c>
      <c r="T390" s="152">
        <f>IF(계획인구!Q390="미급수",0,IF(계획인구!Q390="마을",0,IF(계획인구!Q390="소규모",0,IF(계획인구!Q390=급수인구!$F390,계획인구!AF390,0))))</f>
        <v>0</v>
      </c>
      <c r="U390" s="152">
        <f>IF(계획인구!R390="미급수",0,IF(계획인구!R390="마을",0,IF(계획인구!R390="소규모",0,IF(계획인구!R390=급수인구!$F390,계획인구!AG390,0))))</f>
        <v>0</v>
      </c>
      <c r="V390" s="152">
        <f>IF(계획인구!S390="미급수",0,IF(계획인구!S390="마을",0,IF(계획인구!S390="소규모",0,IF(계획인구!S390=급수인구!$F390,계획인구!AH390,0))))</f>
        <v>0</v>
      </c>
      <c r="W390" s="152">
        <f>IF(계획인구!T390="미급수",0,IF(계획인구!T390="마을",0,IF(계획인구!T390="소규모",0,IF(계획인구!T390=급수인구!$F390,계획인구!AI390,0))))</f>
        <v>0</v>
      </c>
      <c r="X390" s="152">
        <f>IF(계획인구!U390="미급수",0,IF(계획인구!U390="마을",0,IF(계획인구!U390="소규모",0,IF(계획인구!U390=급수인구!$F390,계획인구!AJ390,0))))</f>
        <v>0</v>
      </c>
    </row>
    <row r="391" spans="1:24" s="11" customFormat="1" ht="16.350000000000001" customHeight="1">
      <c r="A391" s="308" t="s">
        <v>260</v>
      </c>
      <c r="B391" s="333"/>
      <c r="C391" s="57" t="s">
        <v>409</v>
      </c>
      <c r="D391" s="53">
        <f>계획인구!J391</f>
        <v>29</v>
      </c>
      <c r="E391" s="53">
        <f>계획인구!K391</f>
        <v>67</v>
      </c>
      <c r="F391" s="54" t="str">
        <f>계획인구!L391</f>
        <v>지방</v>
      </c>
      <c r="G391" s="54" t="str">
        <f>계획인구!M391</f>
        <v>지례</v>
      </c>
      <c r="H391" s="54" t="str">
        <f>계획인구!N391</f>
        <v>지례</v>
      </c>
      <c r="I391" s="55">
        <f>IF(F391="마을",0,IF(F391="소규모",0,계획인구!P391))</f>
        <v>2025</v>
      </c>
      <c r="J391" s="135">
        <f t="shared" si="135"/>
        <v>0</v>
      </c>
      <c r="K391" s="135">
        <f t="shared" si="136"/>
        <v>0</v>
      </c>
      <c r="L391" s="135">
        <f t="shared" si="137"/>
        <v>64</v>
      </c>
      <c r="M391" s="135">
        <f t="shared" si="138"/>
        <v>64</v>
      </c>
      <c r="N391" s="136">
        <f t="shared" si="139"/>
        <v>63</v>
      </c>
      <c r="O391" s="152">
        <f>IF(계획인구!Q391="미급수",0,IF(계획인구!Q391="마을",0,IF(계획인구!Q391="소규모",0,IF(계획인구!Q391=급수인구!$F391,계획인구!AA391,0))))</f>
        <v>0</v>
      </c>
      <c r="P391" s="152">
        <f>IF(계획인구!R391="미급수",0,IF(계획인구!R391="마을",0,IF(계획인구!R391="소규모",0,IF(계획인구!R391=급수인구!$F391,계획인구!AB391,0))))</f>
        <v>0</v>
      </c>
      <c r="Q391" s="152">
        <f>IF(계획인구!S391="미급수",0,IF(계획인구!S391="마을",0,IF(계획인구!S391="소규모",0,IF(계획인구!S391=급수인구!$F391,계획인구!AC391,0))))</f>
        <v>64</v>
      </c>
      <c r="R391" s="152">
        <f>IF(계획인구!T391="미급수",0,IF(계획인구!T391="마을",0,IF(계획인구!T391="소규모",0,IF(계획인구!T391=급수인구!$F391,계획인구!AD391,0))))</f>
        <v>64</v>
      </c>
      <c r="S391" s="152">
        <f>IF(계획인구!U391="미급수",0,IF(계획인구!U391="마을",0,IF(계획인구!U391="소규모",0,IF(계획인구!U391=급수인구!$F391,계획인구!AE391,0))))</f>
        <v>63</v>
      </c>
      <c r="T391" s="152">
        <f>IF(계획인구!Q391="미급수",0,IF(계획인구!Q391="마을",0,IF(계획인구!Q391="소규모",0,IF(계획인구!Q391=급수인구!$F391,계획인구!AF391,0))))</f>
        <v>0</v>
      </c>
      <c r="U391" s="152">
        <f>IF(계획인구!R391="미급수",0,IF(계획인구!R391="마을",0,IF(계획인구!R391="소규모",0,IF(계획인구!R391=급수인구!$F391,계획인구!AG391,0))))</f>
        <v>0</v>
      </c>
      <c r="V391" s="152">
        <f>IF(계획인구!S391="미급수",0,IF(계획인구!S391="마을",0,IF(계획인구!S391="소규모",0,IF(계획인구!S391=급수인구!$F391,계획인구!AH391,0))))</f>
        <v>0</v>
      </c>
      <c r="W391" s="152">
        <f>IF(계획인구!T391="미급수",0,IF(계획인구!T391="마을",0,IF(계획인구!T391="소규모",0,IF(계획인구!T391=급수인구!$F391,계획인구!AI391,0))))</f>
        <v>0</v>
      </c>
      <c r="X391" s="152">
        <f>IF(계획인구!U391="미급수",0,IF(계획인구!U391="마을",0,IF(계획인구!U391="소규모",0,IF(계획인구!U391=급수인구!$F391,계획인구!AJ391,0))))</f>
        <v>0</v>
      </c>
    </row>
    <row r="392" spans="1:24" s="11" customFormat="1" ht="16.350000000000001" customHeight="1">
      <c r="A392" s="309" t="s">
        <v>260</v>
      </c>
      <c r="B392" s="58" t="s">
        <v>554</v>
      </c>
      <c r="C392" s="58" t="s">
        <v>839</v>
      </c>
      <c r="D392" s="56">
        <f>계획인구!J392</f>
        <v>30</v>
      </c>
      <c r="E392" s="56">
        <f>계획인구!K392</f>
        <v>63</v>
      </c>
      <c r="F392" s="63" t="str">
        <f>계획인구!L392</f>
        <v>지방</v>
      </c>
      <c r="G392" s="63" t="str">
        <f>계획인구!M392</f>
        <v>지례</v>
      </c>
      <c r="H392" s="63" t="str">
        <f>계획인구!N392</f>
        <v>지례</v>
      </c>
      <c r="I392" s="64">
        <f>IF(F392="마을",0,IF(F392="소규모",0,계획인구!P392))</f>
        <v>2025</v>
      </c>
      <c r="J392" s="147">
        <f t="shared" si="135"/>
        <v>0</v>
      </c>
      <c r="K392" s="147">
        <f t="shared" si="136"/>
        <v>0</v>
      </c>
      <c r="L392" s="147">
        <f t="shared" si="137"/>
        <v>60</v>
      </c>
      <c r="M392" s="147">
        <f t="shared" si="138"/>
        <v>60</v>
      </c>
      <c r="N392" s="148">
        <f t="shared" si="139"/>
        <v>60</v>
      </c>
      <c r="O392" s="152">
        <f>IF(계획인구!Q392="미급수",0,IF(계획인구!Q392="마을",0,IF(계획인구!Q392="소규모",0,IF(계획인구!Q392=급수인구!$F392,계획인구!AA392,0))))</f>
        <v>0</v>
      </c>
      <c r="P392" s="152">
        <f>IF(계획인구!R392="미급수",0,IF(계획인구!R392="마을",0,IF(계획인구!R392="소규모",0,IF(계획인구!R392=급수인구!$F392,계획인구!AB392,0))))</f>
        <v>0</v>
      </c>
      <c r="Q392" s="152">
        <f>IF(계획인구!S392="미급수",0,IF(계획인구!S392="마을",0,IF(계획인구!S392="소규모",0,IF(계획인구!S392=급수인구!$F392,계획인구!AC392,0))))</f>
        <v>60</v>
      </c>
      <c r="R392" s="152">
        <f>IF(계획인구!T392="미급수",0,IF(계획인구!T392="마을",0,IF(계획인구!T392="소규모",0,IF(계획인구!T392=급수인구!$F392,계획인구!AD392,0))))</f>
        <v>60</v>
      </c>
      <c r="S392" s="152">
        <f>IF(계획인구!U392="미급수",0,IF(계획인구!U392="마을",0,IF(계획인구!U392="소규모",0,IF(계획인구!U392=급수인구!$F392,계획인구!AE392,0))))</f>
        <v>60</v>
      </c>
      <c r="T392" s="152">
        <f>IF(계획인구!Q392="미급수",0,IF(계획인구!Q392="마을",0,IF(계획인구!Q392="소규모",0,IF(계획인구!Q392=급수인구!$F392,계획인구!AF392,0))))</f>
        <v>0</v>
      </c>
      <c r="U392" s="152">
        <f>IF(계획인구!R392="미급수",0,IF(계획인구!R392="마을",0,IF(계획인구!R392="소규모",0,IF(계획인구!R392=급수인구!$F392,계획인구!AG392,0))))</f>
        <v>0</v>
      </c>
      <c r="V392" s="152">
        <f>IF(계획인구!S392="미급수",0,IF(계획인구!S392="마을",0,IF(계획인구!S392="소규모",0,IF(계획인구!S392=급수인구!$F392,계획인구!AH392,0))))</f>
        <v>0</v>
      </c>
      <c r="W392" s="152">
        <f>IF(계획인구!T392="미급수",0,IF(계획인구!T392="마을",0,IF(계획인구!T392="소규모",0,IF(계획인구!T392=급수인구!$F392,계획인구!AI392,0))))</f>
        <v>0</v>
      </c>
      <c r="X392" s="152">
        <f>IF(계획인구!U392="미급수",0,IF(계획인구!U392="마을",0,IF(계획인구!U392="소규모",0,IF(계획인구!U392=급수인구!$F392,계획인구!AJ392,0))))</f>
        <v>0</v>
      </c>
    </row>
    <row r="393" spans="1:24" s="11" customFormat="1" ht="16.350000000000001" customHeight="1">
      <c r="A393" s="323" t="s">
        <v>260</v>
      </c>
      <c r="B393" s="336" t="s">
        <v>555</v>
      </c>
      <c r="C393" s="321" t="s">
        <v>556</v>
      </c>
      <c r="D393" s="314">
        <f>계획인구!J393</f>
        <v>39</v>
      </c>
      <c r="E393" s="314">
        <f>계획인구!K393</f>
        <v>85</v>
      </c>
      <c r="F393" s="316" t="str">
        <f>계획인구!L393</f>
        <v>지방</v>
      </c>
      <c r="G393" s="316" t="str">
        <f>계획인구!M393</f>
        <v>지례</v>
      </c>
      <c r="H393" s="316" t="str">
        <f>계획인구!N393</f>
        <v>지례</v>
      </c>
      <c r="I393" s="318">
        <f>IF(F393="마을",0,IF(F393="소규모",0,계획인구!P393))</f>
        <v>2025</v>
      </c>
      <c r="J393" s="315">
        <f t="shared" si="135"/>
        <v>0</v>
      </c>
      <c r="K393" s="315">
        <f t="shared" si="136"/>
        <v>0</v>
      </c>
      <c r="L393" s="315">
        <f t="shared" si="137"/>
        <v>81</v>
      </c>
      <c r="M393" s="315">
        <f t="shared" si="138"/>
        <v>81</v>
      </c>
      <c r="N393" s="320">
        <f t="shared" si="139"/>
        <v>80</v>
      </c>
      <c r="O393" s="152">
        <f>IF(계획인구!Q393="미급수",0,IF(계획인구!Q393="마을",0,IF(계획인구!Q393="소규모",0,IF(계획인구!Q393=급수인구!$F393,계획인구!AA393,0))))</f>
        <v>0</v>
      </c>
      <c r="P393" s="152">
        <f>IF(계획인구!R393="미급수",0,IF(계획인구!R393="마을",0,IF(계획인구!R393="소규모",0,IF(계획인구!R393=급수인구!$F393,계획인구!AB393,0))))</f>
        <v>0</v>
      </c>
      <c r="Q393" s="152">
        <f>IF(계획인구!S393="미급수",0,IF(계획인구!S393="마을",0,IF(계획인구!S393="소규모",0,IF(계획인구!S393=급수인구!$F393,계획인구!AC393,0))))</f>
        <v>81</v>
      </c>
      <c r="R393" s="152">
        <f>IF(계획인구!T393="미급수",0,IF(계획인구!T393="마을",0,IF(계획인구!T393="소규모",0,IF(계획인구!T393=급수인구!$F393,계획인구!AD393,0))))</f>
        <v>81</v>
      </c>
      <c r="S393" s="152">
        <f>IF(계획인구!U393="미급수",0,IF(계획인구!U393="마을",0,IF(계획인구!U393="소규모",0,IF(계획인구!U393=급수인구!$F393,계획인구!AE393,0))))</f>
        <v>80</v>
      </c>
      <c r="T393" s="152">
        <f>IF(계획인구!Q393="미급수",0,IF(계획인구!Q393="마을",0,IF(계획인구!Q393="소규모",0,IF(계획인구!Q393=급수인구!$F393,계획인구!AF393,0))))</f>
        <v>0</v>
      </c>
      <c r="U393" s="152">
        <f>IF(계획인구!R393="미급수",0,IF(계획인구!R393="마을",0,IF(계획인구!R393="소규모",0,IF(계획인구!R393=급수인구!$F393,계획인구!AG393,0))))</f>
        <v>0</v>
      </c>
      <c r="V393" s="152">
        <f>IF(계획인구!S393="미급수",0,IF(계획인구!S393="마을",0,IF(계획인구!S393="소규모",0,IF(계획인구!S393=급수인구!$F393,계획인구!AH393,0))))</f>
        <v>0</v>
      </c>
      <c r="W393" s="152">
        <f>IF(계획인구!T393="미급수",0,IF(계획인구!T393="마을",0,IF(계획인구!T393="소규모",0,IF(계획인구!T393=급수인구!$F393,계획인구!AI393,0))))</f>
        <v>0</v>
      </c>
      <c r="X393" s="152">
        <f>IF(계획인구!U393="미급수",0,IF(계획인구!U393="마을",0,IF(계획인구!U393="소규모",0,IF(계획인구!U393=급수인구!$F393,계획인구!AJ393,0))))</f>
        <v>0</v>
      </c>
    </row>
    <row r="394" spans="1:24" s="11" customFormat="1" ht="16.350000000000001" customHeight="1">
      <c r="A394" s="308" t="s">
        <v>260</v>
      </c>
      <c r="B394" s="333"/>
      <c r="C394" s="57" t="s">
        <v>787</v>
      </c>
      <c r="D394" s="53">
        <f>계획인구!J394</f>
        <v>6</v>
      </c>
      <c r="E394" s="53">
        <f>계획인구!K394</f>
        <v>9</v>
      </c>
      <c r="F394" s="54" t="str">
        <f>계획인구!L394</f>
        <v>지방</v>
      </c>
      <c r="G394" s="54" t="str">
        <f>계획인구!M394</f>
        <v>지례</v>
      </c>
      <c r="H394" s="54" t="str">
        <f>계획인구!N394</f>
        <v>지례</v>
      </c>
      <c r="I394" s="55">
        <f>IF(F394="마을",0,IF(F394="소규모",0,계획인구!P394))</f>
        <v>2025</v>
      </c>
      <c r="J394" s="135">
        <f t="shared" si="135"/>
        <v>0</v>
      </c>
      <c r="K394" s="135">
        <f t="shared" si="136"/>
        <v>0</v>
      </c>
      <c r="L394" s="135">
        <f t="shared" si="137"/>
        <v>9</v>
      </c>
      <c r="M394" s="135">
        <f t="shared" si="138"/>
        <v>9</v>
      </c>
      <c r="N394" s="136">
        <f t="shared" si="139"/>
        <v>9</v>
      </c>
      <c r="O394" s="152">
        <f>IF(계획인구!Q394="미급수",0,IF(계획인구!Q394="마을",0,IF(계획인구!Q394="소규모",0,IF(계획인구!Q394=급수인구!$F394,계획인구!AA394,0))))</f>
        <v>0</v>
      </c>
      <c r="P394" s="152">
        <f>IF(계획인구!R394="미급수",0,IF(계획인구!R394="마을",0,IF(계획인구!R394="소규모",0,IF(계획인구!R394=급수인구!$F394,계획인구!AB394,0))))</f>
        <v>0</v>
      </c>
      <c r="Q394" s="152">
        <f>IF(계획인구!S394="미급수",0,IF(계획인구!S394="마을",0,IF(계획인구!S394="소규모",0,IF(계획인구!S394=급수인구!$F394,계획인구!AC394,0))))</f>
        <v>9</v>
      </c>
      <c r="R394" s="152">
        <f>IF(계획인구!T394="미급수",0,IF(계획인구!T394="마을",0,IF(계획인구!T394="소규모",0,IF(계획인구!T394=급수인구!$F394,계획인구!AD394,0))))</f>
        <v>9</v>
      </c>
      <c r="S394" s="152">
        <f>IF(계획인구!U394="미급수",0,IF(계획인구!U394="마을",0,IF(계획인구!U394="소규모",0,IF(계획인구!U394=급수인구!$F394,계획인구!AE394,0))))</f>
        <v>9</v>
      </c>
      <c r="T394" s="152">
        <f>IF(계획인구!Q394="미급수",0,IF(계획인구!Q394="마을",0,IF(계획인구!Q394="소규모",0,IF(계획인구!Q394=급수인구!$F394,계획인구!AF394,0))))</f>
        <v>0</v>
      </c>
      <c r="U394" s="152">
        <f>IF(계획인구!R394="미급수",0,IF(계획인구!R394="마을",0,IF(계획인구!R394="소규모",0,IF(계획인구!R394=급수인구!$F394,계획인구!AG394,0))))</f>
        <v>0</v>
      </c>
      <c r="V394" s="152">
        <f>IF(계획인구!S394="미급수",0,IF(계획인구!S394="마을",0,IF(계획인구!S394="소규모",0,IF(계획인구!S394=급수인구!$F394,계획인구!AH394,0))))</f>
        <v>0</v>
      </c>
      <c r="W394" s="152">
        <f>IF(계획인구!T394="미급수",0,IF(계획인구!T394="마을",0,IF(계획인구!T394="소규모",0,IF(계획인구!T394=급수인구!$F394,계획인구!AI394,0))))</f>
        <v>0</v>
      </c>
      <c r="X394" s="152">
        <f>IF(계획인구!U394="미급수",0,IF(계획인구!U394="마을",0,IF(계획인구!U394="소규모",0,IF(계획인구!U394=급수인구!$F394,계획인구!AJ394,0))))</f>
        <v>0</v>
      </c>
    </row>
    <row r="395" spans="1:24" s="11" customFormat="1" ht="16.350000000000001" customHeight="1">
      <c r="A395" s="308" t="s">
        <v>260</v>
      </c>
      <c r="B395" s="57" t="s">
        <v>557</v>
      </c>
      <c r="C395" s="57" t="s">
        <v>558</v>
      </c>
      <c r="D395" s="53">
        <f>계획인구!J395</f>
        <v>20</v>
      </c>
      <c r="E395" s="53">
        <f>계획인구!K395</f>
        <v>48</v>
      </c>
      <c r="F395" s="54" t="str">
        <f>계획인구!L395</f>
        <v>소규모</v>
      </c>
      <c r="G395" s="54" t="str">
        <f>계획인구!M395</f>
        <v>소규모</v>
      </c>
      <c r="H395" s="54" t="str">
        <f>계획인구!N395</f>
        <v>구수골</v>
      </c>
      <c r="I395" s="55">
        <f>IF(F395="마을",0,IF(F395="소규모",0,계획인구!P395))</f>
        <v>0</v>
      </c>
      <c r="J395" s="135">
        <f t="shared" si="135"/>
        <v>0</v>
      </c>
      <c r="K395" s="135">
        <f t="shared" si="136"/>
        <v>0</v>
      </c>
      <c r="L395" s="135">
        <f t="shared" si="137"/>
        <v>0</v>
      </c>
      <c r="M395" s="135">
        <f t="shared" si="138"/>
        <v>0</v>
      </c>
      <c r="N395" s="136">
        <f t="shared" si="139"/>
        <v>0</v>
      </c>
      <c r="O395" s="152">
        <f>IF(계획인구!Q395="미급수",0,IF(계획인구!Q395="마을",0,IF(계획인구!Q395="소규모",0,IF(계획인구!Q395=급수인구!$F395,계획인구!AA395,0))))</f>
        <v>0</v>
      </c>
      <c r="P395" s="152">
        <f>IF(계획인구!R395="미급수",0,IF(계획인구!R395="마을",0,IF(계획인구!R395="소규모",0,IF(계획인구!R395=급수인구!$F395,계획인구!AB395,0))))</f>
        <v>0</v>
      </c>
      <c r="Q395" s="152">
        <f>IF(계획인구!S395="미급수",0,IF(계획인구!S395="마을",0,IF(계획인구!S395="소규모",0,IF(계획인구!S395=급수인구!$F395,계획인구!AC395,0))))</f>
        <v>0</v>
      </c>
      <c r="R395" s="152">
        <f>IF(계획인구!T395="미급수",0,IF(계획인구!T395="마을",0,IF(계획인구!T395="소규모",0,IF(계획인구!T395=급수인구!$F395,계획인구!AD395,0))))</f>
        <v>0</v>
      </c>
      <c r="S395" s="152">
        <f>IF(계획인구!U395="미급수",0,IF(계획인구!U395="마을",0,IF(계획인구!U395="소규모",0,IF(계획인구!U395=급수인구!$F395,계획인구!AE395,0))))</f>
        <v>0</v>
      </c>
      <c r="T395" s="152">
        <f>IF(계획인구!Q395="미급수",0,IF(계획인구!Q395="마을",0,IF(계획인구!Q395="소규모",0,IF(계획인구!Q395=급수인구!$F395,계획인구!AF395,0))))</f>
        <v>0</v>
      </c>
      <c r="U395" s="152">
        <f>IF(계획인구!R395="미급수",0,IF(계획인구!R395="마을",0,IF(계획인구!R395="소규모",0,IF(계획인구!R395=급수인구!$F395,계획인구!AG395,0))))</f>
        <v>0</v>
      </c>
      <c r="V395" s="152">
        <f>IF(계획인구!S395="미급수",0,IF(계획인구!S395="마을",0,IF(계획인구!S395="소규모",0,IF(계획인구!S395=급수인구!$F395,계획인구!AH395,0))))</f>
        <v>0</v>
      </c>
      <c r="W395" s="152">
        <f>IF(계획인구!T395="미급수",0,IF(계획인구!T395="마을",0,IF(계획인구!T395="소규모",0,IF(계획인구!T395=급수인구!$F395,계획인구!AI395,0))))</f>
        <v>0</v>
      </c>
      <c r="X395" s="152">
        <f>IF(계획인구!U395="미급수",0,IF(계획인구!U395="마을",0,IF(계획인구!U395="소규모",0,IF(계획인구!U395=급수인구!$F395,계획인구!AJ395,0))))</f>
        <v>0</v>
      </c>
    </row>
    <row r="396" spans="1:24" s="11" customFormat="1" ht="16.350000000000001" customHeight="1">
      <c r="A396" s="308" t="s">
        <v>260</v>
      </c>
      <c r="B396" s="247" t="s">
        <v>559</v>
      </c>
      <c r="C396" s="57" t="s">
        <v>560</v>
      </c>
      <c r="D396" s="53">
        <f>계획인구!J396</f>
        <v>28</v>
      </c>
      <c r="E396" s="53">
        <f>계획인구!K396</f>
        <v>43</v>
      </c>
      <c r="F396" s="54" t="str">
        <f>계획인구!L396</f>
        <v>소규모</v>
      </c>
      <c r="G396" s="54" t="str">
        <f>계획인구!M396</f>
        <v>소규모</v>
      </c>
      <c r="H396" s="54" t="str">
        <f>계획인구!N396</f>
        <v>등터</v>
      </c>
      <c r="I396" s="55">
        <f>IF(F396="마을",0,IF(F396="소규모",0,계획인구!P396))</f>
        <v>0</v>
      </c>
      <c r="J396" s="135">
        <f t="shared" si="135"/>
        <v>0</v>
      </c>
      <c r="K396" s="135">
        <f t="shared" si="136"/>
        <v>0</v>
      </c>
      <c r="L396" s="135">
        <f t="shared" si="137"/>
        <v>0</v>
      </c>
      <c r="M396" s="135">
        <f t="shared" si="138"/>
        <v>0</v>
      </c>
      <c r="N396" s="136">
        <f t="shared" si="139"/>
        <v>0</v>
      </c>
      <c r="O396" s="152">
        <f>IF(계획인구!Q396="미급수",0,IF(계획인구!Q396="마을",0,IF(계획인구!Q396="소규모",0,IF(계획인구!Q396=급수인구!$F396,계획인구!AA396,0))))</f>
        <v>0</v>
      </c>
      <c r="P396" s="152">
        <f>IF(계획인구!R396="미급수",0,IF(계획인구!R396="마을",0,IF(계획인구!R396="소규모",0,IF(계획인구!R396=급수인구!$F396,계획인구!AB396,0))))</f>
        <v>0</v>
      </c>
      <c r="Q396" s="152">
        <f>IF(계획인구!S396="미급수",0,IF(계획인구!S396="마을",0,IF(계획인구!S396="소규모",0,IF(계획인구!S396=급수인구!$F396,계획인구!AC396,0))))</f>
        <v>0</v>
      </c>
      <c r="R396" s="152">
        <f>IF(계획인구!T396="미급수",0,IF(계획인구!T396="마을",0,IF(계획인구!T396="소규모",0,IF(계획인구!T396=급수인구!$F396,계획인구!AD396,0))))</f>
        <v>0</v>
      </c>
      <c r="S396" s="152">
        <f>IF(계획인구!U396="미급수",0,IF(계획인구!U396="마을",0,IF(계획인구!U396="소규모",0,IF(계획인구!U396=급수인구!$F396,계획인구!AE396,0))))</f>
        <v>0</v>
      </c>
      <c r="T396" s="152">
        <f>IF(계획인구!Q396="미급수",0,IF(계획인구!Q396="마을",0,IF(계획인구!Q396="소규모",0,IF(계획인구!Q396=급수인구!$F396,계획인구!AF396,0))))</f>
        <v>0</v>
      </c>
      <c r="U396" s="152">
        <f>IF(계획인구!R396="미급수",0,IF(계획인구!R396="마을",0,IF(계획인구!R396="소규모",0,IF(계획인구!R396=급수인구!$F396,계획인구!AG396,0))))</f>
        <v>0</v>
      </c>
      <c r="V396" s="152">
        <f>IF(계획인구!S396="미급수",0,IF(계획인구!S396="마을",0,IF(계획인구!S396="소규모",0,IF(계획인구!S396=급수인구!$F396,계획인구!AH396,0))))</f>
        <v>0</v>
      </c>
      <c r="W396" s="152">
        <f>IF(계획인구!T396="미급수",0,IF(계획인구!T396="마을",0,IF(계획인구!T396="소규모",0,IF(계획인구!T396=급수인구!$F396,계획인구!AI396,0))))</f>
        <v>0</v>
      </c>
      <c r="X396" s="152">
        <f>IF(계획인구!U396="미급수",0,IF(계획인구!U396="마을",0,IF(계획인구!U396="소규모",0,IF(계획인구!U396=급수인구!$F396,계획인구!AJ396,0))))</f>
        <v>0</v>
      </c>
    </row>
    <row r="397" spans="1:24" s="11" customFormat="1" ht="16.350000000000001" customHeight="1">
      <c r="A397" s="308" t="s">
        <v>260</v>
      </c>
      <c r="B397" s="333"/>
      <c r="C397" s="57" t="s">
        <v>561</v>
      </c>
      <c r="D397" s="53">
        <f>계획인구!J397</f>
        <v>20</v>
      </c>
      <c r="E397" s="53">
        <f>계획인구!K397</f>
        <v>32</v>
      </c>
      <c r="F397" s="54" t="str">
        <f>계획인구!L397</f>
        <v>소규모</v>
      </c>
      <c r="G397" s="54" t="str">
        <f>계획인구!M397</f>
        <v>소규모</v>
      </c>
      <c r="H397" s="54" t="str">
        <f>계획인구!N397</f>
        <v>원신평</v>
      </c>
      <c r="I397" s="55">
        <f>IF(F397="마을",0,IF(F397="소규모",0,계획인구!P397))</f>
        <v>0</v>
      </c>
      <c r="J397" s="135">
        <f t="shared" si="135"/>
        <v>0</v>
      </c>
      <c r="K397" s="135">
        <f t="shared" si="136"/>
        <v>0</v>
      </c>
      <c r="L397" s="135">
        <f t="shared" si="137"/>
        <v>0</v>
      </c>
      <c r="M397" s="135">
        <f t="shared" si="138"/>
        <v>0</v>
      </c>
      <c r="N397" s="136">
        <f t="shared" si="139"/>
        <v>0</v>
      </c>
      <c r="O397" s="152">
        <f>IF(계획인구!Q397="미급수",0,IF(계획인구!Q397="마을",0,IF(계획인구!Q397="소규모",0,IF(계획인구!Q397=급수인구!$F397,계획인구!AA397,0))))</f>
        <v>0</v>
      </c>
      <c r="P397" s="152">
        <f>IF(계획인구!R397="미급수",0,IF(계획인구!R397="마을",0,IF(계획인구!R397="소규모",0,IF(계획인구!R397=급수인구!$F397,계획인구!AB397,0))))</f>
        <v>0</v>
      </c>
      <c r="Q397" s="152">
        <f>IF(계획인구!S397="미급수",0,IF(계획인구!S397="마을",0,IF(계획인구!S397="소규모",0,IF(계획인구!S397=급수인구!$F397,계획인구!AC397,0))))</f>
        <v>0</v>
      </c>
      <c r="R397" s="152">
        <f>IF(계획인구!T397="미급수",0,IF(계획인구!T397="마을",0,IF(계획인구!T397="소규모",0,IF(계획인구!T397=급수인구!$F397,계획인구!AD397,0))))</f>
        <v>0</v>
      </c>
      <c r="S397" s="152">
        <f>IF(계획인구!U397="미급수",0,IF(계획인구!U397="마을",0,IF(계획인구!U397="소규모",0,IF(계획인구!U397=급수인구!$F397,계획인구!AE397,0))))</f>
        <v>0</v>
      </c>
      <c r="T397" s="152">
        <f>IF(계획인구!Q397="미급수",0,IF(계획인구!Q397="마을",0,IF(계획인구!Q397="소규모",0,IF(계획인구!Q397=급수인구!$F397,계획인구!AF397,0))))</f>
        <v>0</v>
      </c>
      <c r="U397" s="152">
        <f>IF(계획인구!R397="미급수",0,IF(계획인구!R397="마을",0,IF(계획인구!R397="소규모",0,IF(계획인구!R397=급수인구!$F397,계획인구!AG397,0))))</f>
        <v>0</v>
      </c>
      <c r="V397" s="152">
        <f>IF(계획인구!S397="미급수",0,IF(계획인구!S397="마을",0,IF(계획인구!S397="소규모",0,IF(계획인구!S397=급수인구!$F397,계획인구!AH397,0))))</f>
        <v>0</v>
      </c>
      <c r="W397" s="152">
        <f>IF(계획인구!T397="미급수",0,IF(계획인구!T397="마을",0,IF(계획인구!T397="소규모",0,IF(계획인구!T397=급수인구!$F397,계획인구!AI397,0))))</f>
        <v>0</v>
      </c>
      <c r="X397" s="152">
        <f>IF(계획인구!U397="미급수",0,IF(계획인구!U397="마을",0,IF(계획인구!U397="소규모",0,IF(계획인구!U397=급수인구!$F397,계획인구!AJ397,0))))</f>
        <v>0</v>
      </c>
    </row>
    <row r="398" spans="1:24" s="11" customFormat="1" ht="16.350000000000001" customHeight="1">
      <c r="A398" s="308" t="s">
        <v>260</v>
      </c>
      <c r="B398" s="57" t="s">
        <v>562</v>
      </c>
      <c r="C398" s="57" t="s">
        <v>563</v>
      </c>
      <c r="D398" s="53">
        <f>계획인구!J398</f>
        <v>34</v>
      </c>
      <c r="E398" s="53">
        <f>계획인구!K398</f>
        <v>63</v>
      </c>
      <c r="F398" s="54" t="str">
        <f>계획인구!L398</f>
        <v>소규모</v>
      </c>
      <c r="G398" s="54" t="str">
        <f>계획인구!M398</f>
        <v>소규모</v>
      </c>
      <c r="H398" s="54" t="str">
        <f>계획인구!N398</f>
        <v>삼실</v>
      </c>
      <c r="I398" s="55">
        <f>IF(F398="마을",0,IF(F398="소규모",0,계획인구!P398))</f>
        <v>0</v>
      </c>
      <c r="J398" s="135">
        <f t="shared" si="135"/>
        <v>0</v>
      </c>
      <c r="K398" s="135">
        <f t="shared" si="136"/>
        <v>0</v>
      </c>
      <c r="L398" s="135">
        <f t="shared" si="137"/>
        <v>0</v>
      </c>
      <c r="M398" s="135">
        <f t="shared" si="138"/>
        <v>0</v>
      </c>
      <c r="N398" s="136">
        <f t="shared" si="139"/>
        <v>0</v>
      </c>
      <c r="O398" s="152">
        <f>IF(계획인구!Q398="미급수",0,IF(계획인구!Q398="마을",0,IF(계획인구!Q398="소규모",0,IF(계획인구!Q398=급수인구!$F398,계획인구!AA398,0))))</f>
        <v>0</v>
      </c>
      <c r="P398" s="152">
        <f>IF(계획인구!R398="미급수",0,IF(계획인구!R398="마을",0,IF(계획인구!R398="소규모",0,IF(계획인구!R398=급수인구!$F398,계획인구!AB398,0))))</f>
        <v>0</v>
      </c>
      <c r="Q398" s="152">
        <f>IF(계획인구!S398="미급수",0,IF(계획인구!S398="마을",0,IF(계획인구!S398="소규모",0,IF(계획인구!S398=급수인구!$F398,계획인구!AC398,0))))</f>
        <v>0</v>
      </c>
      <c r="R398" s="152">
        <f>IF(계획인구!T398="미급수",0,IF(계획인구!T398="마을",0,IF(계획인구!T398="소규모",0,IF(계획인구!T398=급수인구!$F398,계획인구!AD398,0))))</f>
        <v>0</v>
      </c>
      <c r="S398" s="152">
        <f>IF(계획인구!U398="미급수",0,IF(계획인구!U398="마을",0,IF(계획인구!U398="소규모",0,IF(계획인구!U398=급수인구!$F398,계획인구!AE398,0))))</f>
        <v>0</v>
      </c>
      <c r="T398" s="152">
        <f>IF(계획인구!Q398="미급수",0,IF(계획인구!Q398="마을",0,IF(계획인구!Q398="소규모",0,IF(계획인구!Q398=급수인구!$F398,계획인구!AF398,0))))</f>
        <v>0</v>
      </c>
      <c r="U398" s="152">
        <f>IF(계획인구!R398="미급수",0,IF(계획인구!R398="마을",0,IF(계획인구!R398="소규모",0,IF(계획인구!R398=급수인구!$F398,계획인구!AG398,0))))</f>
        <v>0</v>
      </c>
      <c r="V398" s="152">
        <f>IF(계획인구!S398="미급수",0,IF(계획인구!S398="마을",0,IF(계획인구!S398="소규모",0,IF(계획인구!S398=급수인구!$F398,계획인구!AH398,0))))</f>
        <v>0</v>
      </c>
      <c r="W398" s="152">
        <f>IF(계획인구!T398="미급수",0,IF(계획인구!T398="마을",0,IF(계획인구!T398="소규모",0,IF(계획인구!T398=급수인구!$F398,계획인구!AI398,0))))</f>
        <v>0</v>
      </c>
      <c r="X398" s="152">
        <f>IF(계획인구!U398="미급수",0,IF(계획인구!U398="마을",0,IF(계획인구!U398="소규모",0,IF(계획인구!U398=급수인구!$F398,계획인구!AJ398,0))))</f>
        <v>0</v>
      </c>
    </row>
    <row r="399" spans="1:24" s="11" customFormat="1" ht="16.350000000000001" customHeight="1">
      <c r="A399" s="308" t="s">
        <v>260</v>
      </c>
      <c r="B399" s="57" t="s">
        <v>564</v>
      </c>
      <c r="C399" s="57" t="s">
        <v>788</v>
      </c>
      <c r="D399" s="53">
        <f>계획인구!J399</f>
        <v>48</v>
      </c>
      <c r="E399" s="53">
        <f>계획인구!K399</f>
        <v>97</v>
      </c>
      <c r="F399" s="54" t="str">
        <f>계획인구!L399</f>
        <v>소규모</v>
      </c>
      <c r="G399" s="54" t="str">
        <f>계획인구!M399</f>
        <v>소규모</v>
      </c>
      <c r="H399" s="54" t="str">
        <f>계획인구!N399</f>
        <v>진바실</v>
      </c>
      <c r="I399" s="55">
        <f>IF(F399="마을",0,IF(F399="소규모",0,계획인구!P399))</f>
        <v>0</v>
      </c>
      <c r="J399" s="135">
        <f t="shared" si="135"/>
        <v>0</v>
      </c>
      <c r="K399" s="135">
        <f t="shared" si="136"/>
        <v>0</v>
      </c>
      <c r="L399" s="135">
        <f t="shared" si="137"/>
        <v>0</v>
      </c>
      <c r="M399" s="135">
        <f t="shared" si="138"/>
        <v>0</v>
      </c>
      <c r="N399" s="136">
        <f t="shared" si="139"/>
        <v>0</v>
      </c>
      <c r="O399" s="152">
        <f>IF(계획인구!Q399="미급수",0,IF(계획인구!Q399="마을",0,IF(계획인구!Q399="소규모",0,IF(계획인구!Q399=급수인구!$F399,계획인구!AA399,0))))</f>
        <v>0</v>
      </c>
      <c r="P399" s="152">
        <f>IF(계획인구!R399="미급수",0,IF(계획인구!R399="마을",0,IF(계획인구!R399="소규모",0,IF(계획인구!R399=급수인구!$F399,계획인구!AB399,0))))</f>
        <v>0</v>
      </c>
      <c r="Q399" s="152">
        <f>IF(계획인구!S399="미급수",0,IF(계획인구!S399="마을",0,IF(계획인구!S399="소규모",0,IF(계획인구!S399=급수인구!$F399,계획인구!AC399,0))))</f>
        <v>0</v>
      </c>
      <c r="R399" s="152">
        <f>IF(계획인구!T399="미급수",0,IF(계획인구!T399="마을",0,IF(계획인구!T399="소규모",0,IF(계획인구!T399=급수인구!$F399,계획인구!AD399,0))))</f>
        <v>0</v>
      </c>
      <c r="S399" s="152">
        <f>IF(계획인구!U399="미급수",0,IF(계획인구!U399="마을",0,IF(계획인구!U399="소규모",0,IF(계획인구!U399=급수인구!$F399,계획인구!AE399,0))))</f>
        <v>0</v>
      </c>
      <c r="T399" s="152">
        <f>IF(계획인구!Q399="미급수",0,IF(계획인구!Q399="마을",0,IF(계획인구!Q399="소규모",0,IF(계획인구!Q399=급수인구!$F399,계획인구!AF399,0))))</f>
        <v>0</v>
      </c>
      <c r="U399" s="152">
        <f>IF(계획인구!R399="미급수",0,IF(계획인구!R399="마을",0,IF(계획인구!R399="소규모",0,IF(계획인구!R399=급수인구!$F399,계획인구!AG399,0))))</f>
        <v>0</v>
      </c>
      <c r="V399" s="152">
        <f>IF(계획인구!S399="미급수",0,IF(계획인구!S399="마을",0,IF(계획인구!S399="소규모",0,IF(계획인구!S399=급수인구!$F399,계획인구!AH399,0))))</f>
        <v>0</v>
      </c>
      <c r="W399" s="152">
        <f>IF(계획인구!T399="미급수",0,IF(계획인구!T399="마을",0,IF(계획인구!T399="소규모",0,IF(계획인구!T399=급수인구!$F399,계획인구!AI399,0))))</f>
        <v>0</v>
      </c>
      <c r="X399" s="152">
        <f>IF(계획인구!U399="미급수",0,IF(계획인구!U399="마을",0,IF(계획인구!U399="소규모",0,IF(계획인구!U399=급수인구!$F399,계획인구!AJ399,0))))</f>
        <v>0</v>
      </c>
    </row>
    <row r="400" spans="1:24" s="11" customFormat="1" ht="16.350000000000001" customHeight="1">
      <c r="A400" s="308" t="s">
        <v>260</v>
      </c>
      <c r="B400" s="247" t="s">
        <v>565</v>
      </c>
      <c r="C400" s="57" t="s">
        <v>789</v>
      </c>
      <c r="D400" s="53">
        <f>계획인구!J400</f>
        <v>53</v>
      </c>
      <c r="E400" s="53">
        <f>계획인구!K400</f>
        <v>86</v>
      </c>
      <c r="F400" s="54" t="str">
        <f>계획인구!L400</f>
        <v>소규모</v>
      </c>
      <c r="G400" s="54" t="str">
        <f>계획인구!M400</f>
        <v>소규모</v>
      </c>
      <c r="H400" s="54" t="str">
        <f>계획인구!N400</f>
        <v>울곡</v>
      </c>
      <c r="I400" s="55">
        <f>IF(F400="마을",0,IF(F400="소규모",0,계획인구!P400))</f>
        <v>0</v>
      </c>
      <c r="J400" s="135">
        <f t="shared" si="135"/>
        <v>0</v>
      </c>
      <c r="K400" s="135">
        <f t="shared" si="136"/>
        <v>0</v>
      </c>
      <c r="L400" s="135">
        <f t="shared" si="137"/>
        <v>0</v>
      </c>
      <c r="M400" s="135">
        <f t="shared" si="138"/>
        <v>0</v>
      </c>
      <c r="N400" s="136">
        <f t="shared" si="139"/>
        <v>0</v>
      </c>
      <c r="O400" s="152">
        <f>IF(계획인구!Q400="미급수",0,IF(계획인구!Q400="마을",0,IF(계획인구!Q400="소규모",0,IF(계획인구!Q400=급수인구!$F400,계획인구!AA400,0))))</f>
        <v>0</v>
      </c>
      <c r="P400" s="152">
        <f>IF(계획인구!R400="미급수",0,IF(계획인구!R400="마을",0,IF(계획인구!R400="소규모",0,IF(계획인구!R400=급수인구!$F400,계획인구!AB400,0))))</f>
        <v>0</v>
      </c>
      <c r="Q400" s="152">
        <f>IF(계획인구!S400="미급수",0,IF(계획인구!S400="마을",0,IF(계획인구!S400="소규모",0,IF(계획인구!S400=급수인구!$F400,계획인구!AC400,0))))</f>
        <v>0</v>
      </c>
      <c r="R400" s="152">
        <f>IF(계획인구!T400="미급수",0,IF(계획인구!T400="마을",0,IF(계획인구!T400="소규모",0,IF(계획인구!T400=급수인구!$F400,계획인구!AD400,0))))</f>
        <v>0</v>
      </c>
      <c r="S400" s="152">
        <f>IF(계획인구!U400="미급수",0,IF(계획인구!U400="마을",0,IF(계획인구!U400="소규모",0,IF(계획인구!U400=급수인구!$F400,계획인구!AE400,0))))</f>
        <v>0</v>
      </c>
      <c r="T400" s="152">
        <f>IF(계획인구!Q400="미급수",0,IF(계획인구!Q400="마을",0,IF(계획인구!Q400="소규모",0,IF(계획인구!Q400=급수인구!$F400,계획인구!AF400,0))))</f>
        <v>0</v>
      </c>
      <c r="U400" s="152">
        <f>IF(계획인구!R400="미급수",0,IF(계획인구!R400="마을",0,IF(계획인구!R400="소규모",0,IF(계획인구!R400=급수인구!$F400,계획인구!AG400,0))))</f>
        <v>0</v>
      </c>
      <c r="V400" s="152">
        <f>IF(계획인구!S400="미급수",0,IF(계획인구!S400="마을",0,IF(계획인구!S400="소규모",0,IF(계획인구!S400=급수인구!$F400,계획인구!AH400,0))))</f>
        <v>0</v>
      </c>
      <c r="W400" s="152">
        <f>IF(계획인구!T400="미급수",0,IF(계획인구!T400="마을",0,IF(계획인구!T400="소규모",0,IF(계획인구!T400=급수인구!$F400,계획인구!AI400,0))))</f>
        <v>0</v>
      </c>
      <c r="X400" s="152">
        <f>IF(계획인구!U400="미급수",0,IF(계획인구!U400="마을",0,IF(계획인구!U400="소규모",0,IF(계획인구!U400=급수인구!$F400,계획인구!AJ400,0))))</f>
        <v>0</v>
      </c>
    </row>
    <row r="401" spans="1:24" s="11" customFormat="1" ht="16.350000000000001" customHeight="1">
      <c r="A401" s="308" t="s">
        <v>260</v>
      </c>
      <c r="B401" s="334"/>
      <c r="C401" s="57" t="s">
        <v>566</v>
      </c>
      <c r="D401" s="53">
        <f>계획인구!J401</f>
        <v>11</v>
      </c>
      <c r="E401" s="53">
        <f>계획인구!K401</f>
        <v>23</v>
      </c>
      <c r="F401" s="54" t="str">
        <f>계획인구!L401</f>
        <v>소규모</v>
      </c>
      <c r="G401" s="54" t="str">
        <f>계획인구!M401</f>
        <v>소규모</v>
      </c>
      <c r="H401" s="54" t="str">
        <f>계획인구!N401</f>
        <v>안기터</v>
      </c>
      <c r="I401" s="55">
        <f>IF(F401="마을",0,IF(F401="소규모",0,계획인구!P401))</f>
        <v>0</v>
      </c>
      <c r="J401" s="135">
        <f t="shared" si="135"/>
        <v>0</v>
      </c>
      <c r="K401" s="135">
        <f t="shared" si="136"/>
        <v>0</v>
      </c>
      <c r="L401" s="135">
        <f t="shared" si="137"/>
        <v>0</v>
      </c>
      <c r="M401" s="135">
        <f t="shared" si="138"/>
        <v>0</v>
      </c>
      <c r="N401" s="136">
        <f t="shared" si="139"/>
        <v>0</v>
      </c>
      <c r="O401" s="152">
        <f>IF(계획인구!Q401="미급수",0,IF(계획인구!Q401="마을",0,IF(계획인구!Q401="소규모",0,IF(계획인구!Q401=급수인구!$F401,계획인구!AA401,0))))</f>
        <v>0</v>
      </c>
      <c r="P401" s="152">
        <f>IF(계획인구!R401="미급수",0,IF(계획인구!R401="마을",0,IF(계획인구!R401="소규모",0,IF(계획인구!R401=급수인구!$F401,계획인구!AB401,0))))</f>
        <v>0</v>
      </c>
      <c r="Q401" s="152">
        <f>IF(계획인구!S401="미급수",0,IF(계획인구!S401="마을",0,IF(계획인구!S401="소규모",0,IF(계획인구!S401=급수인구!$F401,계획인구!AC401,0))))</f>
        <v>0</v>
      </c>
      <c r="R401" s="152">
        <f>IF(계획인구!T401="미급수",0,IF(계획인구!T401="마을",0,IF(계획인구!T401="소규모",0,IF(계획인구!T401=급수인구!$F401,계획인구!AD401,0))))</f>
        <v>0</v>
      </c>
      <c r="S401" s="152">
        <f>IF(계획인구!U401="미급수",0,IF(계획인구!U401="마을",0,IF(계획인구!U401="소규모",0,IF(계획인구!U401=급수인구!$F401,계획인구!AE401,0))))</f>
        <v>0</v>
      </c>
      <c r="T401" s="152">
        <f>IF(계획인구!Q401="미급수",0,IF(계획인구!Q401="마을",0,IF(계획인구!Q401="소규모",0,IF(계획인구!Q401=급수인구!$F401,계획인구!AF401,0))))</f>
        <v>0</v>
      </c>
      <c r="U401" s="152">
        <f>IF(계획인구!R401="미급수",0,IF(계획인구!R401="마을",0,IF(계획인구!R401="소규모",0,IF(계획인구!R401=급수인구!$F401,계획인구!AG401,0))))</f>
        <v>0</v>
      </c>
      <c r="V401" s="152">
        <f>IF(계획인구!S401="미급수",0,IF(계획인구!S401="마을",0,IF(계획인구!S401="소규모",0,IF(계획인구!S401=급수인구!$F401,계획인구!AH401,0))))</f>
        <v>0</v>
      </c>
      <c r="W401" s="152">
        <f>IF(계획인구!T401="미급수",0,IF(계획인구!T401="마을",0,IF(계획인구!T401="소규모",0,IF(계획인구!T401=급수인구!$F401,계획인구!AI401,0))))</f>
        <v>0</v>
      </c>
      <c r="X401" s="152">
        <f>IF(계획인구!U401="미급수",0,IF(계획인구!U401="마을",0,IF(계획인구!U401="소규모",0,IF(계획인구!U401=급수인구!$F401,계획인구!AJ401,0))))</f>
        <v>0</v>
      </c>
    </row>
    <row r="402" spans="1:24" s="11" customFormat="1" ht="16.350000000000001" customHeight="1">
      <c r="A402" s="308" t="s">
        <v>260</v>
      </c>
      <c r="B402" s="333"/>
      <c r="C402" s="57" t="s">
        <v>567</v>
      </c>
      <c r="D402" s="53">
        <f>계획인구!J402</f>
        <v>18</v>
      </c>
      <c r="E402" s="53">
        <f>계획인구!K402</f>
        <v>28</v>
      </c>
      <c r="F402" s="54" t="str">
        <f>계획인구!L402</f>
        <v>소규모</v>
      </c>
      <c r="G402" s="54" t="str">
        <f>계획인구!M402</f>
        <v>소규모</v>
      </c>
      <c r="H402" s="54" t="str">
        <f>계획인구!N402</f>
        <v>바깥기터</v>
      </c>
      <c r="I402" s="55">
        <f>IF(F402="마을",0,IF(F402="소규모",0,계획인구!P402))</f>
        <v>0</v>
      </c>
      <c r="J402" s="135">
        <f t="shared" si="135"/>
        <v>0</v>
      </c>
      <c r="K402" s="135">
        <f t="shared" si="136"/>
        <v>0</v>
      </c>
      <c r="L402" s="135">
        <f t="shared" si="137"/>
        <v>0</v>
      </c>
      <c r="M402" s="135">
        <f t="shared" si="138"/>
        <v>0</v>
      </c>
      <c r="N402" s="136">
        <f t="shared" si="139"/>
        <v>0</v>
      </c>
      <c r="O402" s="152">
        <f>IF(계획인구!Q402="미급수",0,IF(계획인구!Q402="마을",0,IF(계획인구!Q402="소규모",0,IF(계획인구!Q402=급수인구!$F402,계획인구!AA402,0))))</f>
        <v>0</v>
      </c>
      <c r="P402" s="152">
        <f>IF(계획인구!R402="미급수",0,IF(계획인구!R402="마을",0,IF(계획인구!R402="소규모",0,IF(계획인구!R402=급수인구!$F402,계획인구!AB402,0))))</f>
        <v>0</v>
      </c>
      <c r="Q402" s="152">
        <f>IF(계획인구!S402="미급수",0,IF(계획인구!S402="마을",0,IF(계획인구!S402="소규모",0,IF(계획인구!S402=급수인구!$F402,계획인구!AC402,0))))</f>
        <v>0</v>
      </c>
      <c r="R402" s="152">
        <f>IF(계획인구!T402="미급수",0,IF(계획인구!T402="마을",0,IF(계획인구!T402="소규모",0,IF(계획인구!T402=급수인구!$F402,계획인구!AD402,0))))</f>
        <v>0</v>
      </c>
      <c r="S402" s="152">
        <f>IF(계획인구!U402="미급수",0,IF(계획인구!U402="마을",0,IF(계획인구!U402="소규모",0,IF(계획인구!U402=급수인구!$F402,계획인구!AE402,0))))</f>
        <v>0</v>
      </c>
      <c r="T402" s="152">
        <f>IF(계획인구!Q402="미급수",0,IF(계획인구!Q402="마을",0,IF(계획인구!Q402="소규모",0,IF(계획인구!Q402=급수인구!$F402,계획인구!AF402,0))))</f>
        <v>0</v>
      </c>
      <c r="U402" s="152">
        <f>IF(계획인구!R402="미급수",0,IF(계획인구!R402="마을",0,IF(계획인구!R402="소규모",0,IF(계획인구!R402=급수인구!$F402,계획인구!AG402,0))))</f>
        <v>0</v>
      </c>
      <c r="V402" s="152">
        <f>IF(계획인구!S402="미급수",0,IF(계획인구!S402="마을",0,IF(계획인구!S402="소규모",0,IF(계획인구!S402=급수인구!$F402,계획인구!AH402,0))))</f>
        <v>0</v>
      </c>
      <c r="W402" s="152">
        <f>IF(계획인구!T402="미급수",0,IF(계획인구!T402="마을",0,IF(계획인구!T402="소규모",0,IF(계획인구!T402=급수인구!$F402,계획인구!AI402,0))))</f>
        <v>0</v>
      </c>
      <c r="X402" s="152">
        <f>IF(계획인구!U402="미급수",0,IF(계획인구!U402="마을",0,IF(계획인구!U402="소규모",0,IF(계획인구!U402=급수인구!$F402,계획인구!AJ402,0))))</f>
        <v>0</v>
      </c>
    </row>
    <row r="403" spans="1:24" s="11" customFormat="1" ht="16.350000000000001" customHeight="1">
      <c r="A403" s="308" t="s">
        <v>260</v>
      </c>
      <c r="B403" s="57" t="s">
        <v>568</v>
      </c>
      <c r="C403" s="57" t="s">
        <v>569</v>
      </c>
      <c r="D403" s="53">
        <f>계획인구!J403</f>
        <v>31</v>
      </c>
      <c r="E403" s="53">
        <f>계획인구!K403</f>
        <v>60</v>
      </c>
      <c r="F403" s="54" t="str">
        <f>계획인구!L403</f>
        <v>지방</v>
      </c>
      <c r="G403" s="54" t="str">
        <f>계획인구!M403</f>
        <v>지례</v>
      </c>
      <c r="H403" s="54" t="str">
        <f>계획인구!N403</f>
        <v>지례</v>
      </c>
      <c r="I403" s="55">
        <f>IF(F403="마을",0,IF(F403="소규모",0,계획인구!P403))</f>
        <v>2025</v>
      </c>
      <c r="J403" s="135">
        <f t="shared" si="135"/>
        <v>0</v>
      </c>
      <c r="K403" s="135">
        <f t="shared" si="136"/>
        <v>0</v>
      </c>
      <c r="L403" s="135">
        <f t="shared" si="137"/>
        <v>57</v>
      </c>
      <c r="M403" s="135">
        <f t="shared" si="138"/>
        <v>57</v>
      </c>
      <c r="N403" s="136">
        <f t="shared" si="139"/>
        <v>57</v>
      </c>
      <c r="O403" s="152">
        <f>IF(계획인구!Q403="미급수",0,IF(계획인구!Q403="마을",0,IF(계획인구!Q403="소규모",0,IF(계획인구!Q403=급수인구!$F403,계획인구!AA403,0))))</f>
        <v>0</v>
      </c>
      <c r="P403" s="152">
        <f>IF(계획인구!R403="미급수",0,IF(계획인구!R403="마을",0,IF(계획인구!R403="소규모",0,IF(계획인구!R403=급수인구!$F403,계획인구!AB403,0))))</f>
        <v>0</v>
      </c>
      <c r="Q403" s="152">
        <f>IF(계획인구!S403="미급수",0,IF(계획인구!S403="마을",0,IF(계획인구!S403="소규모",0,IF(계획인구!S403=급수인구!$F403,계획인구!AC403,0))))</f>
        <v>57</v>
      </c>
      <c r="R403" s="152">
        <f>IF(계획인구!T403="미급수",0,IF(계획인구!T403="마을",0,IF(계획인구!T403="소규모",0,IF(계획인구!T403=급수인구!$F403,계획인구!AD403,0))))</f>
        <v>57</v>
      </c>
      <c r="S403" s="152">
        <f>IF(계획인구!U403="미급수",0,IF(계획인구!U403="마을",0,IF(계획인구!U403="소규모",0,IF(계획인구!U403=급수인구!$F403,계획인구!AE403,0))))</f>
        <v>57</v>
      </c>
      <c r="T403" s="152">
        <f>IF(계획인구!Q403="미급수",0,IF(계획인구!Q403="마을",0,IF(계획인구!Q403="소규모",0,IF(계획인구!Q403=급수인구!$F403,계획인구!AF403,0))))</f>
        <v>0</v>
      </c>
      <c r="U403" s="152">
        <f>IF(계획인구!R403="미급수",0,IF(계획인구!R403="마을",0,IF(계획인구!R403="소규모",0,IF(계획인구!R403=급수인구!$F403,계획인구!AG403,0))))</f>
        <v>0</v>
      </c>
      <c r="V403" s="152">
        <f>IF(계획인구!S403="미급수",0,IF(계획인구!S403="마을",0,IF(계획인구!S403="소규모",0,IF(계획인구!S403=급수인구!$F403,계획인구!AH403,0))))</f>
        <v>0</v>
      </c>
      <c r="W403" s="152">
        <f>IF(계획인구!T403="미급수",0,IF(계획인구!T403="마을",0,IF(계획인구!T403="소규모",0,IF(계획인구!T403=급수인구!$F403,계획인구!AI403,0))))</f>
        <v>0</v>
      </c>
      <c r="X403" s="152">
        <f>IF(계획인구!U403="미급수",0,IF(계획인구!U403="마을",0,IF(계획인구!U403="소규모",0,IF(계획인구!U403=급수인구!$F403,계획인구!AJ403,0))))</f>
        <v>0</v>
      </c>
    </row>
    <row r="404" spans="1:24" s="11" customFormat="1" ht="16.350000000000001" customHeight="1">
      <c r="A404" s="308" t="s">
        <v>260</v>
      </c>
      <c r="B404" s="57" t="s">
        <v>570</v>
      </c>
      <c r="C404" s="57" t="s">
        <v>571</v>
      </c>
      <c r="D404" s="53">
        <f>계획인구!J404</f>
        <v>28</v>
      </c>
      <c r="E404" s="53">
        <f>계획인구!K404</f>
        <v>54</v>
      </c>
      <c r="F404" s="54" t="str">
        <f>계획인구!L404</f>
        <v>지방</v>
      </c>
      <c r="G404" s="54" t="str">
        <f>계획인구!M404</f>
        <v>지례</v>
      </c>
      <c r="H404" s="54" t="str">
        <f>계획인구!N404</f>
        <v>지례</v>
      </c>
      <c r="I404" s="55">
        <f>IF(F404="마을",0,IF(F404="소규모",0,계획인구!P404))</f>
        <v>2025</v>
      </c>
      <c r="J404" s="135">
        <f t="shared" si="135"/>
        <v>0</v>
      </c>
      <c r="K404" s="135">
        <f t="shared" si="136"/>
        <v>0</v>
      </c>
      <c r="L404" s="135">
        <f t="shared" si="137"/>
        <v>52</v>
      </c>
      <c r="M404" s="135">
        <f t="shared" si="138"/>
        <v>51</v>
      </c>
      <c r="N404" s="136">
        <f t="shared" si="139"/>
        <v>51</v>
      </c>
      <c r="O404" s="152">
        <f>IF(계획인구!Q404="미급수",0,IF(계획인구!Q404="마을",0,IF(계획인구!Q404="소규모",0,IF(계획인구!Q404=급수인구!$F404,계획인구!AA404,0))))</f>
        <v>0</v>
      </c>
      <c r="P404" s="152">
        <f>IF(계획인구!R404="미급수",0,IF(계획인구!R404="마을",0,IF(계획인구!R404="소규모",0,IF(계획인구!R404=급수인구!$F404,계획인구!AB404,0))))</f>
        <v>0</v>
      </c>
      <c r="Q404" s="152">
        <f>IF(계획인구!S404="미급수",0,IF(계획인구!S404="마을",0,IF(계획인구!S404="소규모",0,IF(계획인구!S404=급수인구!$F404,계획인구!AC404,0))))</f>
        <v>52</v>
      </c>
      <c r="R404" s="152">
        <f>IF(계획인구!T404="미급수",0,IF(계획인구!T404="마을",0,IF(계획인구!T404="소규모",0,IF(계획인구!T404=급수인구!$F404,계획인구!AD404,0))))</f>
        <v>51</v>
      </c>
      <c r="S404" s="152">
        <f>IF(계획인구!U404="미급수",0,IF(계획인구!U404="마을",0,IF(계획인구!U404="소규모",0,IF(계획인구!U404=급수인구!$F404,계획인구!AE404,0))))</f>
        <v>51</v>
      </c>
      <c r="T404" s="152">
        <f>IF(계획인구!Q404="미급수",0,IF(계획인구!Q404="마을",0,IF(계획인구!Q404="소규모",0,IF(계획인구!Q404=급수인구!$F404,계획인구!AF404,0))))</f>
        <v>0</v>
      </c>
      <c r="U404" s="152">
        <f>IF(계획인구!R404="미급수",0,IF(계획인구!R404="마을",0,IF(계획인구!R404="소규모",0,IF(계획인구!R404=급수인구!$F404,계획인구!AG404,0))))</f>
        <v>0</v>
      </c>
      <c r="V404" s="152">
        <f>IF(계획인구!S404="미급수",0,IF(계획인구!S404="마을",0,IF(계획인구!S404="소규모",0,IF(계획인구!S404=급수인구!$F404,계획인구!AH404,0))))</f>
        <v>0</v>
      </c>
      <c r="W404" s="152">
        <f>IF(계획인구!T404="미급수",0,IF(계획인구!T404="마을",0,IF(계획인구!T404="소규모",0,IF(계획인구!T404=급수인구!$F404,계획인구!AI404,0))))</f>
        <v>0</v>
      </c>
      <c r="X404" s="152">
        <f>IF(계획인구!U404="미급수",0,IF(계획인구!U404="마을",0,IF(계획인구!U404="소규모",0,IF(계획인구!U404=급수인구!$F404,계획인구!AJ404,0))))</f>
        <v>0</v>
      </c>
    </row>
    <row r="405" spans="1:24" s="11" customFormat="1" ht="16.350000000000001" customHeight="1">
      <c r="A405" s="309" t="s">
        <v>260</v>
      </c>
      <c r="B405" s="58" t="s">
        <v>572</v>
      </c>
      <c r="C405" s="58" t="s">
        <v>849</v>
      </c>
      <c r="D405" s="56">
        <f>계획인구!J405</f>
        <v>14</v>
      </c>
      <c r="E405" s="56">
        <f>계획인구!K405</f>
        <v>21</v>
      </c>
      <c r="F405" s="63" t="str">
        <f>계획인구!L405</f>
        <v>소규모</v>
      </c>
      <c r="G405" s="63" t="str">
        <f>계획인구!M405</f>
        <v>소규모</v>
      </c>
      <c r="H405" s="63" t="str">
        <f>계획인구!N405</f>
        <v>도틀</v>
      </c>
      <c r="I405" s="64">
        <f>IF(F405="마을",0,IF(F405="소규모",0,계획인구!P405))</f>
        <v>0</v>
      </c>
      <c r="J405" s="147">
        <f t="shared" si="135"/>
        <v>0</v>
      </c>
      <c r="K405" s="147">
        <f t="shared" si="136"/>
        <v>0</v>
      </c>
      <c r="L405" s="147">
        <f t="shared" si="137"/>
        <v>0</v>
      </c>
      <c r="M405" s="147">
        <f t="shared" si="138"/>
        <v>0</v>
      </c>
      <c r="N405" s="148">
        <f t="shared" si="139"/>
        <v>0</v>
      </c>
      <c r="O405" s="152">
        <f>IF(계획인구!Q405="미급수",0,IF(계획인구!Q405="마을",0,IF(계획인구!Q405="소규모",0,IF(계획인구!Q405=급수인구!$F405,계획인구!AA405,0))))</f>
        <v>0</v>
      </c>
      <c r="P405" s="152">
        <f>IF(계획인구!R405="미급수",0,IF(계획인구!R405="마을",0,IF(계획인구!R405="소규모",0,IF(계획인구!R405=급수인구!$F405,계획인구!AB405,0))))</f>
        <v>0</v>
      </c>
      <c r="Q405" s="152">
        <f>IF(계획인구!S405="미급수",0,IF(계획인구!S405="마을",0,IF(계획인구!S405="소규모",0,IF(계획인구!S405=급수인구!$F405,계획인구!AC405,0))))</f>
        <v>0</v>
      </c>
      <c r="R405" s="152">
        <f>IF(계획인구!T405="미급수",0,IF(계획인구!T405="마을",0,IF(계획인구!T405="소규모",0,IF(계획인구!T405=급수인구!$F405,계획인구!AD405,0))))</f>
        <v>0</v>
      </c>
      <c r="S405" s="152">
        <f>IF(계획인구!U405="미급수",0,IF(계획인구!U405="마을",0,IF(계획인구!U405="소규모",0,IF(계획인구!U405=급수인구!$F405,계획인구!AE405,0))))</f>
        <v>0</v>
      </c>
      <c r="T405" s="152">
        <f>IF(계획인구!Q405="미급수",0,IF(계획인구!Q405="마을",0,IF(계획인구!Q405="소규모",0,IF(계획인구!Q405=급수인구!$F405,계획인구!AF405,0))))</f>
        <v>0</v>
      </c>
      <c r="U405" s="152">
        <f>IF(계획인구!R405="미급수",0,IF(계획인구!R405="마을",0,IF(계획인구!R405="소규모",0,IF(계획인구!R405=급수인구!$F405,계획인구!AG405,0))))</f>
        <v>0</v>
      </c>
      <c r="V405" s="152">
        <f>IF(계획인구!S405="미급수",0,IF(계획인구!S405="마을",0,IF(계획인구!S405="소규모",0,IF(계획인구!S405=급수인구!$F405,계획인구!AH405,0))))</f>
        <v>0</v>
      </c>
      <c r="W405" s="152">
        <f>IF(계획인구!T405="미급수",0,IF(계획인구!T405="마을",0,IF(계획인구!T405="소규모",0,IF(계획인구!T405=급수인구!$F405,계획인구!AI405,0))))</f>
        <v>0</v>
      </c>
      <c r="X405" s="152">
        <f>IF(계획인구!U405="미급수",0,IF(계획인구!U405="마을",0,IF(계획인구!U405="소규모",0,IF(계획인구!U405=급수인구!$F405,계획인구!AJ405,0))))</f>
        <v>0</v>
      </c>
    </row>
    <row r="406" spans="1:24" s="11" customFormat="1" ht="16.350000000000001" customHeight="1">
      <c r="A406" s="305" t="s">
        <v>261</v>
      </c>
      <c r="B406" s="241" t="s">
        <v>3</v>
      </c>
      <c r="C406" s="242"/>
      <c r="D406" s="211">
        <f>계획인구!J406</f>
        <v>705</v>
      </c>
      <c r="E406" s="211">
        <f>계획인구!K406</f>
        <v>1363</v>
      </c>
      <c r="F406" s="211">
        <f>계획인구!L406</f>
        <v>0</v>
      </c>
      <c r="G406" s="211">
        <f>계획인구!M406</f>
        <v>0</v>
      </c>
      <c r="H406" s="211">
        <f>계획인구!N406</f>
        <v>0</v>
      </c>
      <c r="I406" s="211">
        <f>계획인구!P406</f>
        <v>0</v>
      </c>
      <c r="J406" s="211">
        <f>O406+T406</f>
        <v>0</v>
      </c>
      <c r="K406" s="211">
        <f>P406+U406</f>
        <v>0</v>
      </c>
      <c r="L406" s="211">
        <f>Q406+V406</f>
        <v>0</v>
      </c>
      <c r="M406" s="211">
        <f>R406+W406</f>
        <v>0</v>
      </c>
      <c r="N406" s="249">
        <f>S406+X406</f>
        <v>0</v>
      </c>
      <c r="O406" s="152">
        <f>SUM(O407:O436)</f>
        <v>0</v>
      </c>
      <c r="P406" s="135">
        <f t="shared" ref="P406:X406" si="140">SUM(P407:P436)</f>
        <v>0</v>
      </c>
      <c r="Q406" s="135">
        <f t="shared" si="140"/>
        <v>0</v>
      </c>
      <c r="R406" s="135">
        <f t="shared" si="140"/>
        <v>0</v>
      </c>
      <c r="S406" s="135">
        <f t="shared" si="140"/>
        <v>0</v>
      </c>
      <c r="T406" s="135">
        <f t="shared" si="140"/>
        <v>0</v>
      </c>
      <c r="U406" s="135">
        <f t="shared" si="140"/>
        <v>0</v>
      </c>
      <c r="V406" s="135">
        <f t="shared" si="140"/>
        <v>0</v>
      </c>
      <c r="W406" s="135">
        <f t="shared" si="140"/>
        <v>0</v>
      </c>
      <c r="X406" s="135">
        <f t="shared" si="140"/>
        <v>0</v>
      </c>
    </row>
    <row r="407" spans="1:24" s="11" customFormat="1" ht="16.350000000000001" customHeight="1">
      <c r="A407" s="308" t="s">
        <v>261</v>
      </c>
      <c r="B407" s="57" t="s">
        <v>727</v>
      </c>
      <c r="C407" s="57" t="s">
        <v>573</v>
      </c>
      <c r="D407" s="53">
        <f>계획인구!J407</f>
        <v>12</v>
      </c>
      <c r="E407" s="53">
        <f>계획인구!K407</f>
        <v>26</v>
      </c>
      <c r="F407" s="54" t="str">
        <f>계획인구!L407</f>
        <v>미급수</v>
      </c>
      <c r="G407" s="54" t="str">
        <f>계획인구!M407</f>
        <v>미급수</v>
      </c>
      <c r="H407" s="54" t="str">
        <f>계획인구!N407</f>
        <v>미급수</v>
      </c>
      <c r="I407" s="55">
        <f>IF(F407="마을",0,IF(F407="소규모",0,계획인구!P407))</f>
        <v>0</v>
      </c>
      <c r="J407" s="135">
        <f t="shared" ref="J407:J436" si="141">O407+T407</f>
        <v>0</v>
      </c>
      <c r="K407" s="135">
        <f t="shared" ref="K407:K436" si="142">P407+U407</f>
        <v>0</v>
      </c>
      <c r="L407" s="135">
        <f t="shared" ref="L407:L436" si="143">Q407+V407</f>
        <v>0</v>
      </c>
      <c r="M407" s="135">
        <f t="shared" ref="M407:M436" si="144">R407+W407</f>
        <v>0</v>
      </c>
      <c r="N407" s="136">
        <f t="shared" ref="N407:N436" si="145">S407+X407</f>
        <v>0</v>
      </c>
      <c r="O407" s="152">
        <f>IF(계획인구!Q407="미급수",0,IF(계획인구!Q407="마을",0,IF(계획인구!Q407="소규모",0,IF(계획인구!Q407=급수인구!$F407,계획인구!AA407,0))))</f>
        <v>0</v>
      </c>
      <c r="P407" s="152">
        <f>IF(계획인구!R407="미급수",0,IF(계획인구!R407="마을",0,IF(계획인구!R407="소규모",0,IF(계획인구!R407=급수인구!$F407,계획인구!AB407,0))))</f>
        <v>0</v>
      </c>
      <c r="Q407" s="152">
        <f>IF(계획인구!S407="미급수",0,IF(계획인구!S407="마을",0,IF(계획인구!S407="소규모",0,IF(계획인구!S407=급수인구!$F407,계획인구!AC407,0))))</f>
        <v>0</v>
      </c>
      <c r="R407" s="152">
        <f>IF(계획인구!T407="미급수",0,IF(계획인구!T407="마을",0,IF(계획인구!T407="소규모",0,IF(계획인구!T407=급수인구!$F407,계획인구!AD407,0))))</f>
        <v>0</v>
      </c>
      <c r="S407" s="152">
        <f>IF(계획인구!U407="미급수",0,IF(계획인구!U407="마을",0,IF(계획인구!U407="소규모",0,IF(계획인구!U407=급수인구!$F407,계획인구!AE407,0))))</f>
        <v>0</v>
      </c>
      <c r="T407" s="152">
        <f>IF(계획인구!Q407="미급수",0,IF(계획인구!Q407="마을",0,IF(계획인구!Q407="소규모",0,IF(계획인구!Q407=급수인구!$F407,계획인구!AF407,0))))</f>
        <v>0</v>
      </c>
      <c r="U407" s="152">
        <f>IF(계획인구!R407="미급수",0,IF(계획인구!R407="마을",0,IF(계획인구!R407="소규모",0,IF(계획인구!R407=급수인구!$F407,계획인구!AG407,0))))</f>
        <v>0</v>
      </c>
      <c r="V407" s="152">
        <f>IF(계획인구!S407="미급수",0,IF(계획인구!S407="마을",0,IF(계획인구!S407="소규모",0,IF(계획인구!S407=급수인구!$F407,계획인구!AH407,0))))</f>
        <v>0</v>
      </c>
      <c r="W407" s="152">
        <f>IF(계획인구!T407="미급수",0,IF(계획인구!T407="마을",0,IF(계획인구!T407="소규모",0,IF(계획인구!T407=급수인구!$F407,계획인구!AI407,0))))</f>
        <v>0</v>
      </c>
      <c r="X407" s="152">
        <f>IF(계획인구!U407="미급수",0,IF(계획인구!U407="마을",0,IF(계획인구!U407="소규모",0,IF(계획인구!U407=급수인구!$F407,계획인구!AJ407,0))))</f>
        <v>0</v>
      </c>
    </row>
    <row r="408" spans="1:24" s="11" customFormat="1" ht="16.350000000000001" customHeight="1">
      <c r="A408" s="308" t="s">
        <v>261</v>
      </c>
      <c r="B408" s="57" t="s">
        <v>728</v>
      </c>
      <c r="C408" s="57" t="s">
        <v>574</v>
      </c>
      <c r="D408" s="53">
        <f>계획인구!J408</f>
        <v>26</v>
      </c>
      <c r="E408" s="53">
        <f>계획인구!K408</f>
        <v>48</v>
      </c>
      <c r="F408" s="54" t="str">
        <f>계획인구!L408</f>
        <v>소규모</v>
      </c>
      <c r="G408" s="54" t="str">
        <f>계획인구!M408</f>
        <v>소규모</v>
      </c>
      <c r="H408" s="54" t="str">
        <f>계획인구!N408</f>
        <v>한송정</v>
      </c>
      <c r="I408" s="55">
        <f>IF(F408="마을",0,IF(F408="소규모",0,계획인구!P408))</f>
        <v>0</v>
      </c>
      <c r="J408" s="135">
        <f t="shared" si="141"/>
        <v>0</v>
      </c>
      <c r="K408" s="135">
        <f t="shared" si="142"/>
        <v>0</v>
      </c>
      <c r="L408" s="135">
        <f t="shared" si="143"/>
        <v>0</v>
      </c>
      <c r="M408" s="135">
        <f t="shared" si="144"/>
        <v>0</v>
      </c>
      <c r="N408" s="136">
        <f t="shared" si="145"/>
        <v>0</v>
      </c>
      <c r="O408" s="152">
        <f>IF(계획인구!Q408="미급수",0,IF(계획인구!Q408="마을",0,IF(계획인구!Q408="소규모",0,IF(계획인구!Q408=급수인구!$F408,계획인구!AA408,0))))</f>
        <v>0</v>
      </c>
      <c r="P408" s="152">
        <f>IF(계획인구!R408="미급수",0,IF(계획인구!R408="마을",0,IF(계획인구!R408="소규모",0,IF(계획인구!R408=급수인구!$F408,계획인구!AB408,0))))</f>
        <v>0</v>
      </c>
      <c r="Q408" s="152">
        <f>IF(계획인구!S408="미급수",0,IF(계획인구!S408="마을",0,IF(계획인구!S408="소규모",0,IF(계획인구!S408=급수인구!$F408,계획인구!AC408,0))))</f>
        <v>0</v>
      </c>
      <c r="R408" s="152">
        <f>IF(계획인구!T408="미급수",0,IF(계획인구!T408="마을",0,IF(계획인구!T408="소규모",0,IF(계획인구!T408=급수인구!$F408,계획인구!AD408,0))))</f>
        <v>0</v>
      </c>
      <c r="S408" s="152">
        <f>IF(계획인구!U408="미급수",0,IF(계획인구!U408="마을",0,IF(계획인구!U408="소규모",0,IF(계획인구!U408=급수인구!$F408,계획인구!AE408,0))))</f>
        <v>0</v>
      </c>
      <c r="T408" s="152">
        <f>IF(계획인구!Q408="미급수",0,IF(계획인구!Q408="마을",0,IF(계획인구!Q408="소규모",0,IF(계획인구!Q408=급수인구!$F408,계획인구!AF408,0))))</f>
        <v>0</v>
      </c>
      <c r="U408" s="152">
        <f>IF(계획인구!R408="미급수",0,IF(계획인구!R408="마을",0,IF(계획인구!R408="소규모",0,IF(계획인구!R408=급수인구!$F408,계획인구!AG408,0))))</f>
        <v>0</v>
      </c>
      <c r="V408" s="152">
        <f>IF(계획인구!S408="미급수",0,IF(계획인구!S408="마을",0,IF(계획인구!S408="소규모",0,IF(계획인구!S408=급수인구!$F408,계획인구!AH408,0))))</f>
        <v>0</v>
      </c>
      <c r="W408" s="152">
        <f>IF(계획인구!T408="미급수",0,IF(계획인구!T408="마을",0,IF(계획인구!T408="소규모",0,IF(계획인구!T408=급수인구!$F408,계획인구!AI408,0))))</f>
        <v>0</v>
      </c>
      <c r="X408" s="152">
        <f>IF(계획인구!U408="미급수",0,IF(계획인구!U408="마을",0,IF(계획인구!U408="소규모",0,IF(계획인구!U408=급수인구!$F408,계획인구!AJ408,0))))</f>
        <v>0</v>
      </c>
    </row>
    <row r="409" spans="1:24" s="11" customFormat="1" ht="16.350000000000001" customHeight="1">
      <c r="A409" s="308" t="s">
        <v>261</v>
      </c>
      <c r="B409" s="57" t="s">
        <v>729</v>
      </c>
      <c r="C409" s="57" t="s">
        <v>791</v>
      </c>
      <c r="D409" s="53">
        <f>계획인구!J409</f>
        <v>28</v>
      </c>
      <c r="E409" s="53">
        <f>계획인구!K409</f>
        <v>51</v>
      </c>
      <c r="F409" s="54" t="str">
        <f>계획인구!L409</f>
        <v>소규모</v>
      </c>
      <c r="G409" s="54" t="str">
        <f>계획인구!M409</f>
        <v>소규모</v>
      </c>
      <c r="H409" s="54" t="str">
        <f>계획인구!N409</f>
        <v>갯절</v>
      </c>
      <c r="I409" s="55">
        <f>IF(F409="마을",0,IF(F409="소규모",0,계획인구!P409))</f>
        <v>0</v>
      </c>
      <c r="J409" s="135">
        <f t="shared" si="141"/>
        <v>0</v>
      </c>
      <c r="K409" s="135">
        <f t="shared" si="142"/>
        <v>0</v>
      </c>
      <c r="L409" s="135">
        <f t="shared" si="143"/>
        <v>0</v>
      </c>
      <c r="M409" s="135">
        <f t="shared" si="144"/>
        <v>0</v>
      </c>
      <c r="N409" s="136">
        <f t="shared" si="145"/>
        <v>0</v>
      </c>
      <c r="O409" s="152">
        <f>IF(계획인구!Q409="미급수",0,IF(계획인구!Q409="마을",0,IF(계획인구!Q409="소규모",0,IF(계획인구!Q409=급수인구!$F409,계획인구!AA409,0))))</f>
        <v>0</v>
      </c>
      <c r="P409" s="152">
        <f>IF(계획인구!R409="미급수",0,IF(계획인구!R409="마을",0,IF(계획인구!R409="소규모",0,IF(계획인구!R409=급수인구!$F409,계획인구!AB409,0))))</f>
        <v>0</v>
      </c>
      <c r="Q409" s="152">
        <f>IF(계획인구!S409="미급수",0,IF(계획인구!S409="마을",0,IF(계획인구!S409="소규모",0,IF(계획인구!S409=급수인구!$F409,계획인구!AC409,0))))</f>
        <v>0</v>
      </c>
      <c r="R409" s="152">
        <f>IF(계획인구!T409="미급수",0,IF(계획인구!T409="마을",0,IF(계획인구!T409="소규모",0,IF(계획인구!T409=급수인구!$F409,계획인구!AD409,0))))</f>
        <v>0</v>
      </c>
      <c r="S409" s="152">
        <f>IF(계획인구!U409="미급수",0,IF(계획인구!U409="마을",0,IF(계획인구!U409="소규모",0,IF(계획인구!U409=급수인구!$F409,계획인구!AE409,0))))</f>
        <v>0</v>
      </c>
      <c r="T409" s="152">
        <f>IF(계획인구!Q409="미급수",0,IF(계획인구!Q409="마을",0,IF(계획인구!Q409="소규모",0,IF(계획인구!Q409=급수인구!$F409,계획인구!AF409,0))))</f>
        <v>0</v>
      </c>
      <c r="U409" s="152">
        <f>IF(계획인구!R409="미급수",0,IF(계획인구!R409="마을",0,IF(계획인구!R409="소규모",0,IF(계획인구!R409=급수인구!$F409,계획인구!AG409,0))))</f>
        <v>0</v>
      </c>
      <c r="V409" s="152">
        <f>IF(계획인구!S409="미급수",0,IF(계획인구!S409="마을",0,IF(계획인구!S409="소규모",0,IF(계획인구!S409=급수인구!$F409,계획인구!AH409,0))))</f>
        <v>0</v>
      </c>
      <c r="W409" s="152">
        <f>IF(계획인구!T409="미급수",0,IF(계획인구!T409="마을",0,IF(계획인구!T409="소규모",0,IF(계획인구!T409=급수인구!$F409,계획인구!AI409,0))))</f>
        <v>0</v>
      </c>
      <c r="X409" s="152">
        <f>IF(계획인구!U409="미급수",0,IF(계획인구!U409="마을",0,IF(계획인구!U409="소규모",0,IF(계획인구!U409=급수인구!$F409,계획인구!AJ409,0))))</f>
        <v>0</v>
      </c>
    </row>
    <row r="410" spans="1:24" s="11" customFormat="1" ht="16.350000000000001" customHeight="1">
      <c r="A410" s="308" t="s">
        <v>261</v>
      </c>
      <c r="B410" s="247" t="s">
        <v>730</v>
      </c>
      <c r="C410" s="57" t="s">
        <v>321</v>
      </c>
      <c r="D410" s="53">
        <f>계획인구!J410</f>
        <v>59</v>
      </c>
      <c r="E410" s="53">
        <f>계획인구!K410</f>
        <v>89</v>
      </c>
      <c r="F410" s="54" t="str">
        <f>계획인구!L410</f>
        <v>소규모</v>
      </c>
      <c r="G410" s="54" t="str">
        <f>계획인구!M410</f>
        <v>소규모</v>
      </c>
      <c r="H410" s="54" t="str">
        <f>계획인구!N410</f>
        <v>사등</v>
      </c>
      <c r="I410" s="55">
        <f>IF(F410="마을",0,IF(F410="소규모",0,계획인구!P410))</f>
        <v>0</v>
      </c>
      <c r="J410" s="135">
        <f t="shared" si="141"/>
        <v>0</v>
      </c>
      <c r="K410" s="135">
        <f t="shared" si="142"/>
        <v>0</v>
      </c>
      <c r="L410" s="135">
        <f t="shared" si="143"/>
        <v>0</v>
      </c>
      <c r="M410" s="135">
        <f t="shared" si="144"/>
        <v>0</v>
      </c>
      <c r="N410" s="136">
        <f t="shared" si="145"/>
        <v>0</v>
      </c>
      <c r="O410" s="152">
        <f>IF(계획인구!Q410="미급수",0,IF(계획인구!Q410="마을",0,IF(계획인구!Q410="소규모",0,IF(계획인구!Q410=급수인구!$F410,계획인구!AA410,0))))</f>
        <v>0</v>
      </c>
      <c r="P410" s="152">
        <f>IF(계획인구!R410="미급수",0,IF(계획인구!R410="마을",0,IF(계획인구!R410="소규모",0,IF(계획인구!R410=급수인구!$F410,계획인구!AB410,0))))</f>
        <v>0</v>
      </c>
      <c r="Q410" s="152">
        <f>IF(계획인구!S410="미급수",0,IF(계획인구!S410="마을",0,IF(계획인구!S410="소규모",0,IF(계획인구!S410=급수인구!$F410,계획인구!AC410,0))))</f>
        <v>0</v>
      </c>
      <c r="R410" s="152">
        <f>IF(계획인구!T410="미급수",0,IF(계획인구!T410="마을",0,IF(계획인구!T410="소규모",0,IF(계획인구!T410=급수인구!$F410,계획인구!AD410,0))))</f>
        <v>0</v>
      </c>
      <c r="S410" s="152">
        <f>IF(계획인구!U410="미급수",0,IF(계획인구!U410="마을",0,IF(계획인구!U410="소규모",0,IF(계획인구!U410=급수인구!$F410,계획인구!AE410,0))))</f>
        <v>0</v>
      </c>
      <c r="T410" s="152">
        <f>IF(계획인구!Q410="미급수",0,IF(계획인구!Q410="마을",0,IF(계획인구!Q410="소규모",0,IF(계획인구!Q410=급수인구!$F410,계획인구!AF410,0))))</f>
        <v>0</v>
      </c>
      <c r="U410" s="152">
        <f>IF(계획인구!R410="미급수",0,IF(계획인구!R410="마을",0,IF(계획인구!R410="소규모",0,IF(계획인구!R410=급수인구!$F410,계획인구!AG410,0))))</f>
        <v>0</v>
      </c>
      <c r="V410" s="152">
        <f>IF(계획인구!S410="미급수",0,IF(계획인구!S410="마을",0,IF(계획인구!S410="소규모",0,IF(계획인구!S410=급수인구!$F410,계획인구!AH410,0))))</f>
        <v>0</v>
      </c>
      <c r="W410" s="152">
        <f>IF(계획인구!T410="미급수",0,IF(계획인구!T410="마을",0,IF(계획인구!T410="소규모",0,IF(계획인구!T410=급수인구!$F410,계획인구!AI410,0))))</f>
        <v>0</v>
      </c>
      <c r="X410" s="152">
        <f>IF(계획인구!U410="미급수",0,IF(계획인구!U410="마을",0,IF(계획인구!U410="소규모",0,IF(계획인구!U410=급수인구!$F410,계획인구!AJ410,0))))</f>
        <v>0</v>
      </c>
    </row>
    <row r="411" spans="1:24" s="11" customFormat="1" ht="16.350000000000001" customHeight="1">
      <c r="A411" s="308" t="s">
        <v>261</v>
      </c>
      <c r="B411" s="334"/>
      <c r="C411" s="57" t="s">
        <v>1153</v>
      </c>
      <c r="D411" s="53">
        <f>계획인구!J411</f>
        <v>4</v>
      </c>
      <c r="E411" s="53">
        <f>계획인구!K411</f>
        <v>11</v>
      </c>
      <c r="F411" s="54" t="str">
        <f>계획인구!L411</f>
        <v>미급수</v>
      </c>
      <c r="G411" s="54" t="str">
        <f>계획인구!M411</f>
        <v>미급수</v>
      </c>
      <c r="H411" s="54" t="str">
        <f>계획인구!N411</f>
        <v>미급수</v>
      </c>
      <c r="I411" s="55">
        <f>IF(F411="마을",0,IF(F411="소규모",0,계획인구!P411))</f>
        <v>0</v>
      </c>
      <c r="J411" s="135">
        <f t="shared" si="141"/>
        <v>0</v>
      </c>
      <c r="K411" s="135">
        <f t="shared" si="142"/>
        <v>0</v>
      </c>
      <c r="L411" s="135">
        <f t="shared" si="143"/>
        <v>0</v>
      </c>
      <c r="M411" s="135">
        <f t="shared" si="144"/>
        <v>0</v>
      </c>
      <c r="N411" s="136">
        <f t="shared" si="145"/>
        <v>0</v>
      </c>
      <c r="O411" s="152">
        <f>IF(계획인구!Q411="미급수",0,IF(계획인구!Q411="마을",0,IF(계획인구!Q411="소규모",0,IF(계획인구!Q411=급수인구!$F411,계획인구!AA411,0))))</f>
        <v>0</v>
      </c>
      <c r="P411" s="152">
        <f>IF(계획인구!R411="미급수",0,IF(계획인구!R411="마을",0,IF(계획인구!R411="소규모",0,IF(계획인구!R411=급수인구!$F411,계획인구!AB411,0))))</f>
        <v>0</v>
      </c>
      <c r="Q411" s="152">
        <f>IF(계획인구!S411="미급수",0,IF(계획인구!S411="마을",0,IF(계획인구!S411="소규모",0,IF(계획인구!S411=급수인구!$F411,계획인구!AC411,0))))</f>
        <v>0</v>
      </c>
      <c r="R411" s="152">
        <f>IF(계획인구!T411="미급수",0,IF(계획인구!T411="마을",0,IF(계획인구!T411="소규모",0,IF(계획인구!T411=급수인구!$F411,계획인구!AD411,0))))</f>
        <v>0</v>
      </c>
      <c r="S411" s="152">
        <f>IF(계획인구!U411="미급수",0,IF(계획인구!U411="마을",0,IF(계획인구!U411="소규모",0,IF(계획인구!U411=급수인구!$F411,계획인구!AE411,0))))</f>
        <v>0</v>
      </c>
      <c r="T411" s="152">
        <f>IF(계획인구!Q411="미급수",0,IF(계획인구!Q411="마을",0,IF(계획인구!Q411="소규모",0,IF(계획인구!Q411=급수인구!$F411,계획인구!AF411,0))))</f>
        <v>0</v>
      </c>
      <c r="U411" s="152">
        <f>IF(계획인구!R411="미급수",0,IF(계획인구!R411="마을",0,IF(계획인구!R411="소규모",0,IF(계획인구!R411=급수인구!$F411,계획인구!AG411,0))))</f>
        <v>0</v>
      </c>
      <c r="V411" s="152">
        <f>IF(계획인구!S411="미급수",0,IF(계획인구!S411="마을",0,IF(계획인구!S411="소규모",0,IF(계획인구!S411=급수인구!$F411,계획인구!AH411,0))))</f>
        <v>0</v>
      </c>
      <c r="W411" s="152">
        <f>IF(계획인구!T411="미급수",0,IF(계획인구!T411="마을",0,IF(계획인구!T411="소규모",0,IF(계획인구!T411=급수인구!$F411,계획인구!AI411,0))))</f>
        <v>0</v>
      </c>
      <c r="X411" s="152">
        <f>IF(계획인구!U411="미급수",0,IF(계획인구!U411="마을",0,IF(계획인구!U411="소규모",0,IF(계획인구!U411=급수인구!$F411,계획인구!AJ411,0))))</f>
        <v>0</v>
      </c>
    </row>
    <row r="412" spans="1:24" s="11" customFormat="1" ht="16.350000000000001" customHeight="1">
      <c r="A412" s="308" t="s">
        <v>261</v>
      </c>
      <c r="B412" s="333"/>
      <c r="C412" s="57" t="s">
        <v>506</v>
      </c>
      <c r="D412" s="53">
        <f>계획인구!J412</f>
        <v>19</v>
      </c>
      <c r="E412" s="53">
        <f>계획인구!K412</f>
        <v>39</v>
      </c>
      <c r="F412" s="54" t="str">
        <f>계획인구!L412</f>
        <v>소규모</v>
      </c>
      <c r="G412" s="54" t="str">
        <f>계획인구!M412</f>
        <v>소규모</v>
      </c>
      <c r="H412" s="54" t="str">
        <f>계획인구!N412</f>
        <v>장자동</v>
      </c>
      <c r="I412" s="55">
        <f>IF(F412="마을",0,IF(F412="소규모",0,계획인구!P412))</f>
        <v>0</v>
      </c>
      <c r="J412" s="135">
        <f t="shared" si="141"/>
        <v>0</v>
      </c>
      <c r="K412" s="135">
        <f t="shared" si="142"/>
        <v>0</v>
      </c>
      <c r="L412" s="135">
        <f t="shared" si="143"/>
        <v>0</v>
      </c>
      <c r="M412" s="135">
        <f t="shared" si="144"/>
        <v>0</v>
      </c>
      <c r="N412" s="136">
        <f t="shared" si="145"/>
        <v>0</v>
      </c>
      <c r="O412" s="152">
        <f>IF(계획인구!Q412="미급수",0,IF(계획인구!Q412="마을",0,IF(계획인구!Q412="소규모",0,IF(계획인구!Q412=급수인구!$F412,계획인구!AA412,0))))</f>
        <v>0</v>
      </c>
      <c r="P412" s="152">
        <f>IF(계획인구!R412="미급수",0,IF(계획인구!R412="마을",0,IF(계획인구!R412="소규모",0,IF(계획인구!R412=급수인구!$F412,계획인구!AB412,0))))</f>
        <v>0</v>
      </c>
      <c r="Q412" s="152">
        <f>IF(계획인구!S412="미급수",0,IF(계획인구!S412="마을",0,IF(계획인구!S412="소규모",0,IF(계획인구!S412=급수인구!$F412,계획인구!AC412,0))))</f>
        <v>0</v>
      </c>
      <c r="R412" s="152">
        <f>IF(계획인구!T412="미급수",0,IF(계획인구!T412="마을",0,IF(계획인구!T412="소규모",0,IF(계획인구!T412=급수인구!$F412,계획인구!AD412,0))))</f>
        <v>0</v>
      </c>
      <c r="S412" s="152">
        <f>IF(계획인구!U412="미급수",0,IF(계획인구!U412="마을",0,IF(계획인구!U412="소규모",0,IF(계획인구!U412=급수인구!$F412,계획인구!AE412,0))))</f>
        <v>0</v>
      </c>
      <c r="T412" s="152">
        <f>IF(계획인구!Q412="미급수",0,IF(계획인구!Q412="마을",0,IF(계획인구!Q412="소규모",0,IF(계획인구!Q412=급수인구!$F412,계획인구!AF412,0))))</f>
        <v>0</v>
      </c>
      <c r="U412" s="152">
        <f>IF(계획인구!R412="미급수",0,IF(계획인구!R412="마을",0,IF(계획인구!R412="소규모",0,IF(계획인구!R412=급수인구!$F412,계획인구!AG412,0))))</f>
        <v>0</v>
      </c>
      <c r="V412" s="152">
        <f>IF(계획인구!S412="미급수",0,IF(계획인구!S412="마을",0,IF(계획인구!S412="소규모",0,IF(계획인구!S412=급수인구!$F412,계획인구!AH412,0))))</f>
        <v>0</v>
      </c>
      <c r="W412" s="152">
        <f>IF(계획인구!T412="미급수",0,IF(계획인구!T412="마을",0,IF(계획인구!T412="소규모",0,IF(계획인구!T412=급수인구!$F412,계획인구!AI412,0))))</f>
        <v>0</v>
      </c>
      <c r="X412" s="152">
        <f>IF(계획인구!U412="미급수",0,IF(계획인구!U412="마을",0,IF(계획인구!U412="소규모",0,IF(계획인구!U412=급수인구!$F412,계획인구!AJ412,0))))</f>
        <v>0</v>
      </c>
    </row>
    <row r="413" spans="1:24" s="11" customFormat="1" ht="16.350000000000001" customHeight="1">
      <c r="A413" s="308" t="s">
        <v>261</v>
      </c>
      <c r="B413" s="247" t="s">
        <v>731</v>
      </c>
      <c r="C413" s="57" t="s">
        <v>524</v>
      </c>
      <c r="D413" s="53">
        <f>계획인구!J413</f>
        <v>73</v>
      </c>
      <c r="E413" s="53">
        <f>계획인구!K413</f>
        <v>139</v>
      </c>
      <c r="F413" s="54" t="str">
        <f>계획인구!L413</f>
        <v>소규모</v>
      </c>
      <c r="G413" s="54" t="str">
        <f>계획인구!M413</f>
        <v>소규모</v>
      </c>
      <c r="H413" s="54" t="str">
        <f>계획인구!N413</f>
        <v>양지뜸</v>
      </c>
      <c r="I413" s="55">
        <f>IF(F413="마을",0,IF(F413="소규모",0,계획인구!P413))</f>
        <v>0</v>
      </c>
      <c r="J413" s="135">
        <f t="shared" si="141"/>
        <v>0</v>
      </c>
      <c r="K413" s="135">
        <f t="shared" si="142"/>
        <v>0</v>
      </c>
      <c r="L413" s="135">
        <f t="shared" si="143"/>
        <v>0</v>
      </c>
      <c r="M413" s="135">
        <f t="shared" si="144"/>
        <v>0</v>
      </c>
      <c r="N413" s="136">
        <f t="shared" si="145"/>
        <v>0</v>
      </c>
      <c r="O413" s="152">
        <f>IF(계획인구!Q413="미급수",0,IF(계획인구!Q413="마을",0,IF(계획인구!Q413="소규모",0,IF(계획인구!Q413=급수인구!$F413,계획인구!AA413,0))))</f>
        <v>0</v>
      </c>
      <c r="P413" s="152">
        <f>IF(계획인구!R413="미급수",0,IF(계획인구!R413="마을",0,IF(계획인구!R413="소규모",0,IF(계획인구!R413=급수인구!$F413,계획인구!AB413,0))))</f>
        <v>0</v>
      </c>
      <c r="Q413" s="152">
        <f>IF(계획인구!S413="미급수",0,IF(계획인구!S413="마을",0,IF(계획인구!S413="소규모",0,IF(계획인구!S413=급수인구!$F413,계획인구!AC413,0))))</f>
        <v>0</v>
      </c>
      <c r="R413" s="152">
        <f>IF(계획인구!T413="미급수",0,IF(계획인구!T413="마을",0,IF(계획인구!T413="소규모",0,IF(계획인구!T413=급수인구!$F413,계획인구!AD413,0))))</f>
        <v>0</v>
      </c>
      <c r="S413" s="152">
        <f>IF(계획인구!U413="미급수",0,IF(계획인구!U413="마을",0,IF(계획인구!U413="소규모",0,IF(계획인구!U413=급수인구!$F413,계획인구!AE413,0))))</f>
        <v>0</v>
      </c>
      <c r="T413" s="152">
        <f>IF(계획인구!Q413="미급수",0,IF(계획인구!Q413="마을",0,IF(계획인구!Q413="소규모",0,IF(계획인구!Q413=급수인구!$F413,계획인구!AF413,0))))</f>
        <v>0</v>
      </c>
      <c r="U413" s="152">
        <f>IF(계획인구!R413="미급수",0,IF(계획인구!R413="마을",0,IF(계획인구!R413="소규모",0,IF(계획인구!R413=급수인구!$F413,계획인구!AG413,0))))</f>
        <v>0</v>
      </c>
      <c r="V413" s="152">
        <f>IF(계획인구!S413="미급수",0,IF(계획인구!S413="마을",0,IF(계획인구!S413="소규모",0,IF(계획인구!S413=급수인구!$F413,계획인구!AH413,0))))</f>
        <v>0</v>
      </c>
      <c r="W413" s="152">
        <f>IF(계획인구!T413="미급수",0,IF(계획인구!T413="마을",0,IF(계획인구!T413="소규모",0,IF(계획인구!T413=급수인구!$F413,계획인구!AI413,0))))</f>
        <v>0</v>
      </c>
      <c r="X413" s="152">
        <f>IF(계획인구!U413="미급수",0,IF(계획인구!U413="마을",0,IF(계획인구!U413="소규모",0,IF(계획인구!U413=급수인구!$F413,계획인구!AJ413,0))))</f>
        <v>0</v>
      </c>
    </row>
    <row r="414" spans="1:24" s="11" customFormat="1" ht="16.350000000000001" customHeight="1">
      <c r="A414" s="308" t="s">
        <v>261</v>
      </c>
      <c r="B414" s="334"/>
      <c r="C414" s="57" t="s">
        <v>575</v>
      </c>
      <c r="D414" s="53">
        <f>계획인구!J414</f>
        <v>14</v>
      </c>
      <c r="E414" s="53">
        <f>계획인구!K414</f>
        <v>28</v>
      </c>
      <c r="F414" s="54" t="str">
        <f>계획인구!L414</f>
        <v>미급수</v>
      </c>
      <c r="G414" s="54" t="str">
        <f>계획인구!M414</f>
        <v>미급수</v>
      </c>
      <c r="H414" s="54" t="str">
        <f>계획인구!N414</f>
        <v>미급수</v>
      </c>
      <c r="I414" s="55">
        <f>IF(F414="마을",0,IF(F414="소규모",0,계획인구!P414))</f>
        <v>0</v>
      </c>
      <c r="J414" s="135">
        <f t="shared" si="141"/>
        <v>0</v>
      </c>
      <c r="K414" s="135">
        <f t="shared" si="142"/>
        <v>0</v>
      </c>
      <c r="L414" s="135">
        <f t="shared" si="143"/>
        <v>0</v>
      </c>
      <c r="M414" s="135">
        <f t="shared" si="144"/>
        <v>0</v>
      </c>
      <c r="N414" s="136">
        <f t="shared" si="145"/>
        <v>0</v>
      </c>
      <c r="O414" s="152">
        <f>IF(계획인구!Q414="미급수",0,IF(계획인구!Q414="마을",0,IF(계획인구!Q414="소규모",0,IF(계획인구!Q414=급수인구!$F414,계획인구!AA414,0))))</f>
        <v>0</v>
      </c>
      <c r="P414" s="152">
        <f>IF(계획인구!R414="미급수",0,IF(계획인구!R414="마을",0,IF(계획인구!R414="소규모",0,IF(계획인구!R414=급수인구!$F414,계획인구!AB414,0))))</f>
        <v>0</v>
      </c>
      <c r="Q414" s="152">
        <f>IF(계획인구!S414="미급수",0,IF(계획인구!S414="마을",0,IF(계획인구!S414="소규모",0,IF(계획인구!S414=급수인구!$F414,계획인구!AC414,0))))</f>
        <v>0</v>
      </c>
      <c r="R414" s="152">
        <f>IF(계획인구!T414="미급수",0,IF(계획인구!T414="마을",0,IF(계획인구!T414="소규모",0,IF(계획인구!T414=급수인구!$F414,계획인구!AD414,0))))</f>
        <v>0</v>
      </c>
      <c r="S414" s="152">
        <f>IF(계획인구!U414="미급수",0,IF(계획인구!U414="마을",0,IF(계획인구!U414="소규모",0,IF(계획인구!U414=급수인구!$F414,계획인구!AE414,0))))</f>
        <v>0</v>
      </c>
      <c r="T414" s="152">
        <f>IF(계획인구!Q414="미급수",0,IF(계획인구!Q414="마을",0,IF(계획인구!Q414="소규모",0,IF(계획인구!Q414=급수인구!$F414,계획인구!AF414,0))))</f>
        <v>0</v>
      </c>
      <c r="U414" s="152">
        <f>IF(계획인구!R414="미급수",0,IF(계획인구!R414="마을",0,IF(계획인구!R414="소규모",0,IF(계획인구!R414=급수인구!$F414,계획인구!AG414,0))))</f>
        <v>0</v>
      </c>
      <c r="V414" s="152">
        <f>IF(계획인구!S414="미급수",0,IF(계획인구!S414="마을",0,IF(계획인구!S414="소규모",0,IF(계획인구!S414=급수인구!$F414,계획인구!AH414,0))))</f>
        <v>0</v>
      </c>
      <c r="W414" s="152">
        <f>IF(계획인구!T414="미급수",0,IF(계획인구!T414="마을",0,IF(계획인구!T414="소규모",0,IF(계획인구!T414=급수인구!$F414,계획인구!AI414,0))))</f>
        <v>0</v>
      </c>
      <c r="X414" s="152">
        <f>IF(계획인구!U414="미급수",0,IF(계획인구!U414="마을",0,IF(계획인구!U414="소규모",0,IF(계획인구!U414=급수인구!$F414,계획인구!AJ414,0))))</f>
        <v>0</v>
      </c>
    </row>
    <row r="415" spans="1:24" s="11" customFormat="1" ht="16.350000000000001" customHeight="1">
      <c r="A415" s="308" t="s">
        <v>261</v>
      </c>
      <c r="B415" s="333"/>
      <c r="C415" s="57" t="s">
        <v>576</v>
      </c>
      <c r="D415" s="53">
        <f>계획인구!J415</f>
        <v>3</v>
      </c>
      <c r="E415" s="53">
        <f>계획인구!K415</f>
        <v>7</v>
      </c>
      <c r="F415" s="54" t="str">
        <f>계획인구!L415</f>
        <v>미급수</v>
      </c>
      <c r="G415" s="54" t="str">
        <f>계획인구!M415</f>
        <v>미급수</v>
      </c>
      <c r="H415" s="54" t="str">
        <f>계획인구!N415</f>
        <v>미급수</v>
      </c>
      <c r="I415" s="55">
        <f>IF(F415="마을",0,IF(F415="소규모",0,계획인구!P415))</f>
        <v>0</v>
      </c>
      <c r="J415" s="135">
        <f t="shared" si="141"/>
        <v>0</v>
      </c>
      <c r="K415" s="135">
        <f t="shared" si="142"/>
        <v>0</v>
      </c>
      <c r="L415" s="135">
        <f t="shared" si="143"/>
        <v>0</v>
      </c>
      <c r="M415" s="135">
        <f t="shared" si="144"/>
        <v>0</v>
      </c>
      <c r="N415" s="136">
        <f t="shared" si="145"/>
        <v>0</v>
      </c>
      <c r="O415" s="152">
        <f>IF(계획인구!Q415="미급수",0,IF(계획인구!Q415="마을",0,IF(계획인구!Q415="소규모",0,IF(계획인구!Q415=급수인구!$F415,계획인구!AA415,0))))</f>
        <v>0</v>
      </c>
      <c r="P415" s="152">
        <f>IF(계획인구!R415="미급수",0,IF(계획인구!R415="마을",0,IF(계획인구!R415="소규모",0,IF(계획인구!R415=급수인구!$F415,계획인구!AB415,0))))</f>
        <v>0</v>
      </c>
      <c r="Q415" s="152">
        <f>IF(계획인구!S415="미급수",0,IF(계획인구!S415="마을",0,IF(계획인구!S415="소규모",0,IF(계획인구!S415=급수인구!$F415,계획인구!AC415,0))))</f>
        <v>0</v>
      </c>
      <c r="R415" s="152">
        <f>IF(계획인구!T415="미급수",0,IF(계획인구!T415="마을",0,IF(계획인구!T415="소규모",0,IF(계획인구!T415=급수인구!$F415,계획인구!AD415,0))))</f>
        <v>0</v>
      </c>
      <c r="S415" s="152">
        <f>IF(계획인구!U415="미급수",0,IF(계획인구!U415="마을",0,IF(계획인구!U415="소규모",0,IF(계획인구!U415=급수인구!$F415,계획인구!AE415,0))))</f>
        <v>0</v>
      </c>
      <c r="T415" s="152">
        <f>IF(계획인구!Q415="미급수",0,IF(계획인구!Q415="마을",0,IF(계획인구!Q415="소규모",0,IF(계획인구!Q415=급수인구!$F415,계획인구!AF415,0))))</f>
        <v>0</v>
      </c>
      <c r="U415" s="152">
        <f>IF(계획인구!R415="미급수",0,IF(계획인구!R415="마을",0,IF(계획인구!R415="소규모",0,IF(계획인구!R415=급수인구!$F415,계획인구!AG415,0))))</f>
        <v>0</v>
      </c>
      <c r="V415" s="152">
        <f>IF(계획인구!S415="미급수",0,IF(계획인구!S415="마을",0,IF(계획인구!S415="소규모",0,IF(계획인구!S415=급수인구!$F415,계획인구!AH415,0))))</f>
        <v>0</v>
      </c>
      <c r="W415" s="152">
        <f>IF(계획인구!T415="미급수",0,IF(계획인구!T415="마을",0,IF(계획인구!T415="소규모",0,IF(계획인구!T415=급수인구!$F415,계획인구!AI415,0))))</f>
        <v>0</v>
      </c>
      <c r="X415" s="152">
        <f>IF(계획인구!U415="미급수",0,IF(계획인구!U415="마을",0,IF(계획인구!U415="소규모",0,IF(계획인구!U415=급수인구!$F415,계획인구!AJ415,0))))</f>
        <v>0</v>
      </c>
    </row>
    <row r="416" spans="1:24" s="11" customFormat="1" ht="16.350000000000001" customHeight="1">
      <c r="A416" s="308" t="s">
        <v>261</v>
      </c>
      <c r="B416" s="57" t="s">
        <v>732</v>
      </c>
      <c r="C416" s="57" t="s">
        <v>577</v>
      </c>
      <c r="D416" s="53">
        <f>계획인구!J416</f>
        <v>30</v>
      </c>
      <c r="E416" s="53">
        <f>계획인구!K416</f>
        <v>59</v>
      </c>
      <c r="F416" s="54" t="str">
        <f>계획인구!L416</f>
        <v>소규모</v>
      </c>
      <c r="G416" s="54" t="str">
        <f>계획인구!M416</f>
        <v>소규모</v>
      </c>
      <c r="H416" s="54" t="str">
        <f>계획인구!N416</f>
        <v>어전</v>
      </c>
      <c r="I416" s="55">
        <f>IF(F416="마을",0,IF(F416="소규모",0,계획인구!P416))</f>
        <v>0</v>
      </c>
      <c r="J416" s="135">
        <f t="shared" si="141"/>
        <v>0</v>
      </c>
      <c r="K416" s="135">
        <f t="shared" si="142"/>
        <v>0</v>
      </c>
      <c r="L416" s="135">
        <f t="shared" si="143"/>
        <v>0</v>
      </c>
      <c r="M416" s="135">
        <f t="shared" si="144"/>
        <v>0</v>
      </c>
      <c r="N416" s="136">
        <f t="shared" si="145"/>
        <v>0</v>
      </c>
      <c r="O416" s="152">
        <f>IF(계획인구!Q416="미급수",0,IF(계획인구!Q416="마을",0,IF(계획인구!Q416="소규모",0,IF(계획인구!Q416=급수인구!$F416,계획인구!AA416,0))))</f>
        <v>0</v>
      </c>
      <c r="P416" s="152">
        <f>IF(계획인구!R416="미급수",0,IF(계획인구!R416="마을",0,IF(계획인구!R416="소규모",0,IF(계획인구!R416=급수인구!$F416,계획인구!AB416,0))))</f>
        <v>0</v>
      </c>
      <c r="Q416" s="152">
        <f>IF(계획인구!S416="미급수",0,IF(계획인구!S416="마을",0,IF(계획인구!S416="소규모",0,IF(계획인구!S416=급수인구!$F416,계획인구!AC416,0))))</f>
        <v>0</v>
      </c>
      <c r="R416" s="152">
        <f>IF(계획인구!T416="미급수",0,IF(계획인구!T416="마을",0,IF(계획인구!T416="소규모",0,IF(계획인구!T416=급수인구!$F416,계획인구!AD416,0))))</f>
        <v>0</v>
      </c>
      <c r="S416" s="152">
        <f>IF(계획인구!U416="미급수",0,IF(계획인구!U416="마을",0,IF(계획인구!U416="소규모",0,IF(계획인구!U416=급수인구!$F416,계획인구!AE416,0))))</f>
        <v>0</v>
      </c>
      <c r="T416" s="152">
        <f>IF(계획인구!Q416="미급수",0,IF(계획인구!Q416="마을",0,IF(계획인구!Q416="소규모",0,IF(계획인구!Q416=급수인구!$F416,계획인구!AF416,0))))</f>
        <v>0</v>
      </c>
      <c r="U416" s="152">
        <f>IF(계획인구!R416="미급수",0,IF(계획인구!R416="마을",0,IF(계획인구!R416="소규모",0,IF(계획인구!R416=급수인구!$F416,계획인구!AG416,0))))</f>
        <v>0</v>
      </c>
      <c r="V416" s="152">
        <f>IF(계획인구!S416="미급수",0,IF(계획인구!S416="마을",0,IF(계획인구!S416="소규모",0,IF(계획인구!S416=급수인구!$F416,계획인구!AH416,0))))</f>
        <v>0</v>
      </c>
      <c r="W416" s="152">
        <f>IF(계획인구!T416="미급수",0,IF(계획인구!T416="마을",0,IF(계획인구!T416="소규모",0,IF(계획인구!T416=급수인구!$F416,계획인구!AI416,0))))</f>
        <v>0</v>
      </c>
      <c r="X416" s="152">
        <f>IF(계획인구!U416="미급수",0,IF(계획인구!U416="마을",0,IF(계획인구!U416="소규모",0,IF(계획인구!U416=급수인구!$F416,계획인구!AJ416,0))))</f>
        <v>0</v>
      </c>
    </row>
    <row r="417" spans="1:24" s="11" customFormat="1" ht="16.350000000000001" customHeight="1">
      <c r="A417" s="308" t="s">
        <v>261</v>
      </c>
      <c r="B417" s="57" t="s">
        <v>733</v>
      </c>
      <c r="C417" s="57" t="s">
        <v>578</v>
      </c>
      <c r="D417" s="53">
        <f>계획인구!J417</f>
        <v>41</v>
      </c>
      <c r="E417" s="53">
        <f>계획인구!K417</f>
        <v>89</v>
      </c>
      <c r="F417" s="54" t="str">
        <f>계획인구!L417</f>
        <v>소규모</v>
      </c>
      <c r="G417" s="54" t="str">
        <f>계획인구!M417</f>
        <v>소규모</v>
      </c>
      <c r="H417" s="54" t="str">
        <f>계획인구!N417</f>
        <v>가목</v>
      </c>
      <c r="I417" s="55">
        <f>IF(F417="마을",0,IF(F417="소규모",0,계획인구!P417))</f>
        <v>0</v>
      </c>
      <c r="J417" s="135">
        <f t="shared" si="141"/>
        <v>0</v>
      </c>
      <c r="K417" s="135">
        <f t="shared" si="142"/>
        <v>0</v>
      </c>
      <c r="L417" s="135">
        <f t="shared" si="143"/>
        <v>0</v>
      </c>
      <c r="M417" s="135">
        <f t="shared" si="144"/>
        <v>0</v>
      </c>
      <c r="N417" s="136">
        <f t="shared" si="145"/>
        <v>0</v>
      </c>
      <c r="O417" s="152">
        <f>IF(계획인구!Q417="미급수",0,IF(계획인구!Q417="마을",0,IF(계획인구!Q417="소규모",0,IF(계획인구!Q417=급수인구!$F417,계획인구!AA417,0))))</f>
        <v>0</v>
      </c>
      <c r="P417" s="152">
        <f>IF(계획인구!R417="미급수",0,IF(계획인구!R417="마을",0,IF(계획인구!R417="소규모",0,IF(계획인구!R417=급수인구!$F417,계획인구!AB417,0))))</f>
        <v>0</v>
      </c>
      <c r="Q417" s="152">
        <f>IF(계획인구!S417="미급수",0,IF(계획인구!S417="마을",0,IF(계획인구!S417="소규모",0,IF(계획인구!S417=급수인구!$F417,계획인구!AC417,0))))</f>
        <v>0</v>
      </c>
      <c r="R417" s="152">
        <f>IF(계획인구!T417="미급수",0,IF(계획인구!T417="마을",0,IF(계획인구!T417="소규모",0,IF(계획인구!T417=급수인구!$F417,계획인구!AD417,0))))</f>
        <v>0</v>
      </c>
      <c r="S417" s="152">
        <f>IF(계획인구!U417="미급수",0,IF(계획인구!U417="마을",0,IF(계획인구!U417="소규모",0,IF(계획인구!U417=급수인구!$F417,계획인구!AE417,0))))</f>
        <v>0</v>
      </c>
      <c r="T417" s="152">
        <f>IF(계획인구!Q417="미급수",0,IF(계획인구!Q417="마을",0,IF(계획인구!Q417="소규모",0,IF(계획인구!Q417=급수인구!$F417,계획인구!AF417,0))))</f>
        <v>0</v>
      </c>
      <c r="U417" s="152">
        <f>IF(계획인구!R417="미급수",0,IF(계획인구!R417="마을",0,IF(계획인구!R417="소규모",0,IF(계획인구!R417=급수인구!$F417,계획인구!AG417,0))))</f>
        <v>0</v>
      </c>
      <c r="V417" s="152">
        <f>IF(계획인구!S417="미급수",0,IF(계획인구!S417="마을",0,IF(계획인구!S417="소규모",0,IF(계획인구!S417=급수인구!$F417,계획인구!AH417,0))))</f>
        <v>0</v>
      </c>
      <c r="W417" s="152">
        <f>IF(계획인구!T417="미급수",0,IF(계획인구!T417="마을",0,IF(계획인구!T417="소규모",0,IF(계획인구!T417=급수인구!$F417,계획인구!AI417,0))))</f>
        <v>0</v>
      </c>
      <c r="X417" s="152">
        <f>IF(계획인구!U417="미급수",0,IF(계획인구!U417="마을",0,IF(계획인구!U417="소규모",0,IF(계획인구!U417=급수인구!$F417,계획인구!AJ417,0))))</f>
        <v>0</v>
      </c>
    </row>
    <row r="418" spans="1:24" s="11" customFormat="1" ht="16.350000000000001" customHeight="1">
      <c r="A418" s="308" t="s">
        <v>261</v>
      </c>
      <c r="B418" s="247" t="s">
        <v>734</v>
      </c>
      <c r="C418" s="57" t="s">
        <v>582</v>
      </c>
      <c r="D418" s="53">
        <f>계획인구!J418</f>
        <v>28</v>
      </c>
      <c r="E418" s="53">
        <f>계획인구!K418</f>
        <v>50</v>
      </c>
      <c r="F418" s="54" t="str">
        <f>계획인구!L418</f>
        <v>소규모</v>
      </c>
      <c r="G418" s="54" t="str">
        <f>계획인구!M418</f>
        <v>소규모</v>
      </c>
      <c r="H418" s="54" t="str">
        <f>계획인구!N418</f>
        <v>아랫두대</v>
      </c>
      <c r="I418" s="55">
        <f>IF(F418="마을",0,IF(F418="소규모",0,계획인구!P418))</f>
        <v>0</v>
      </c>
      <c r="J418" s="135">
        <f t="shared" si="141"/>
        <v>0</v>
      </c>
      <c r="K418" s="135">
        <f t="shared" si="142"/>
        <v>0</v>
      </c>
      <c r="L418" s="135">
        <f t="shared" si="143"/>
        <v>0</v>
      </c>
      <c r="M418" s="135">
        <f t="shared" si="144"/>
        <v>0</v>
      </c>
      <c r="N418" s="136">
        <f t="shared" si="145"/>
        <v>0</v>
      </c>
      <c r="O418" s="152">
        <f>IF(계획인구!Q418="미급수",0,IF(계획인구!Q418="마을",0,IF(계획인구!Q418="소규모",0,IF(계획인구!Q418=급수인구!$F418,계획인구!AA418,0))))</f>
        <v>0</v>
      </c>
      <c r="P418" s="152">
        <f>IF(계획인구!R418="미급수",0,IF(계획인구!R418="마을",0,IF(계획인구!R418="소규모",0,IF(계획인구!R418=급수인구!$F418,계획인구!AB418,0))))</f>
        <v>0</v>
      </c>
      <c r="Q418" s="152">
        <f>IF(계획인구!S418="미급수",0,IF(계획인구!S418="마을",0,IF(계획인구!S418="소규모",0,IF(계획인구!S418=급수인구!$F418,계획인구!AC418,0))))</f>
        <v>0</v>
      </c>
      <c r="R418" s="152">
        <f>IF(계획인구!T418="미급수",0,IF(계획인구!T418="마을",0,IF(계획인구!T418="소규모",0,IF(계획인구!T418=급수인구!$F418,계획인구!AD418,0))))</f>
        <v>0</v>
      </c>
      <c r="S418" s="152">
        <f>IF(계획인구!U418="미급수",0,IF(계획인구!U418="마을",0,IF(계획인구!U418="소규모",0,IF(계획인구!U418=급수인구!$F418,계획인구!AE418,0))))</f>
        <v>0</v>
      </c>
      <c r="T418" s="152">
        <f>IF(계획인구!Q418="미급수",0,IF(계획인구!Q418="마을",0,IF(계획인구!Q418="소규모",0,IF(계획인구!Q418=급수인구!$F418,계획인구!AF418,0))))</f>
        <v>0</v>
      </c>
      <c r="U418" s="152">
        <f>IF(계획인구!R418="미급수",0,IF(계획인구!R418="마을",0,IF(계획인구!R418="소규모",0,IF(계획인구!R418=급수인구!$F418,계획인구!AG418,0))))</f>
        <v>0</v>
      </c>
      <c r="V418" s="152">
        <f>IF(계획인구!S418="미급수",0,IF(계획인구!S418="마을",0,IF(계획인구!S418="소규모",0,IF(계획인구!S418=급수인구!$F418,계획인구!AH418,0))))</f>
        <v>0</v>
      </c>
      <c r="W418" s="152">
        <f>IF(계획인구!T418="미급수",0,IF(계획인구!T418="마을",0,IF(계획인구!T418="소규모",0,IF(계획인구!T418=급수인구!$F418,계획인구!AI418,0))))</f>
        <v>0</v>
      </c>
      <c r="X418" s="152">
        <f>IF(계획인구!U418="미급수",0,IF(계획인구!U418="마을",0,IF(계획인구!U418="소규모",0,IF(계획인구!U418=급수인구!$F418,계획인구!AJ418,0))))</f>
        <v>0</v>
      </c>
    </row>
    <row r="419" spans="1:24" s="11" customFormat="1" ht="16.350000000000001" customHeight="1">
      <c r="A419" s="308" t="s">
        <v>261</v>
      </c>
      <c r="B419" s="334"/>
      <c r="C419" s="57" t="s">
        <v>579</v>
      </c>
      <c r="D419" s="53">
        <f>계획인구!J419</f>
        <v>14</v>
      </c>
      <c r="E419" s="53">
        <f>계획인구!K419</f>
        <v>40</v>
      </c>
      <c r="F419" s="54" t="str">
        <f>계획인구!L419</f>
        <v>소규모</v>
      </c>
      <c r="G419" s="54" t="str">
        <f>계획인구!M419</f>
        <v>소규모</v>
      </c>
      <c r="H419" s="54" t="str">
        <f>계획인구!N419</f>
        <v>조산동</v>
      </c>
      <c r="I419" s="55">
        <f>IF(F419="마을",0,IF(F419="소규모",0,계획인구!P419))</f>
        <v>0</v>
      </c>
      <c r="J419" s="135">
        <f t="shared" si="141"/>
        <v>0</v>
      </c>
      <c r="K419" s="135">
        <f t="shared" si="142"/>
        <v>0</v>
      </c>
      <c r="L419" s="135">
        <f t="shared" si="143"/>
        <v>0</v>
      </c>
      <c r="M419" s="135">
        <f t="shared" si="144"/>
        <v>0</v>
      </c>
      <c r="N419" s="136">
        <f t="shared" si="145"/>
        <v>0</v>
      </c>
      <c r="O419" s="152">
        <f>IF(계획인구!Q419="미급수",0,IF(계획인구!Q419="마을",0,IF(계획인구!Q419="소규모",0,IF(계획인구!Q419=급수인구!$F419,계획인구!AA419,0))))</f>
        <v>0</v>
      </c>
      <c r="P419" s="152">
        <f>IF(계획인구!R419="미급수",0,IF(계획인구!R419="마을",0,IF(계획인구!R419="소규모",0,IF(계획인구!R419=급수인구!$F419,계획인구!AB419,0))))</f>
        <v>0</v>
      </c>
      <c r="Q419" s="152">
        <f>IF(계획인구!S419="미급수",0,IF(계획인구!S419="마을",0,IF(계획인구!S419="소규모",0,IF(계획인구!S419=급수인구!$F419,계획인구!AC419,0))))</f>
        <v>0</v>
      </c>
      <c r="R419" s="152">
        <f>IF(계획인구!T419="미급수",0,IF(계획인구!T419="마을",0,IF(계획인구!T419="소규모",0,IF(계획인구!T419=급수인구!$F419,계획인구!AD419,0))))</f>
        <v>0</v>
      </c>
      <c r="S419" s="152">
        <f>IF(계획인구!U419="미급수",0,IF(계획인구!U419="마을",0,IF(계획인구!U419="소규모",0,IF(계획인구!U419=급수인구!$F419,계획인구!AE419,0))))</f>
        <v>0</v>
      </c>
      <c r="T419" s="152">
        <f>IF(계획인구!Q419="미급수",0,IF(계획인구!Q419="마을",0,IF(계획인구!Q419="소규모",0,IF(계획인구!Q419=급수인구!$F419,계획인구!AF419,0))))</f>
        <v>0</v>
      </c>
      <c r="U419" s="152">
        <f>IF(계획인구!R419="미급수",0,IF(계획인구!R419="마을",0,IF(계획인구!R419="소규모",0,IF(계획인구!R419=급수인구!$F419,계획인구!AG419,0))))</f>
        <v>0</v>
      </c>
      <c r="V419" s="152">
        <f>IF(계획인구!S419="미급수",0,IF(계획인구!S419="마을",0,IF(계획인구!S419="소규모",0,IF(계획인구!S419=급수인구!$F419,계획인구!AH419,0))))</f>
        <v>0</v>
      </c>
      <c r="W419" s="152">
        <f>IF(계획인구!T419="미급수",0,IF(계획인구!T419="마을",0,IF(계획인구!T419="소규모",0,IF(계획인구!T419=급수인구!$F419,계획인구!AI419,0))))</f>
        <v>0</v>
      </c>
      <c r="X419" s="152">
        <f>IF(계획인구!U419="미급수",0,IF(계획인구!U419="마을",0,IF(계획인구!U419="소규모",0,IF(계획인구!U419=급수인구!$F419,계획인구!AJ419,0))))</f>
        <v>0</v>
      </c>
    </row>
    <row r="420" spans="1:24" s="11" customFormat="1" ht="16.350000000000001" customHeight="1">
      <c r="A420" s="308" t="s">
        <v>261</v>
      </c>
      <c r="B420" s="334"/>
      <c r="C420" s="57" t="s">
        <v>580</v>
      </c>
      <c r="D420" s="53">
        <f>계획인구!J420</f>
        <v>19</v>
      </c>
      <c r="E420" s="53">
        <f>계획인구!K420</f>
        <v>39</v>
      </c>
      <c r="F420" s="54" t="str">
        <f>계획인구!L420</f>
        <v>미급수</v>
      </c>
      <c r="G420" s="54" t="str">
        <f>계획인구!M420</f>
        <v>미급수</v>
      </c>
      <c r="H420" s="54" t="str">
        <f>계획인구!N420</f>
        <v>미급수</v>
      </c>
      <c r="I420" s="55">
        <f>IF(F420="마을",0,IF(F420="소규모",0,계획인구!P420))</f>
        <v>0</v>
      </c>
      <c r="J420" s="135">
        <f t="shared" si="141"/>
        <v>0</v>
      </c>
      <c r="K420" s="135">
        <f t="shared" si="142"/>
        <v>0</v>
      </c>
      <c r="L420" s="135">
        <f t="shared" si="143"/>
        <v>0</v>
      </c>
      <c r="M420" s="135">
        <f t="shared" si="144"/>
        <v>0</v>
      </c>
      <c r="N420" s="136">
        <f t="shared" si="145"/>
        <v>0</v>
      </c>
      <c r="O420" s="152">
        <f>IF(계획인구!Q420="미급수",0,IF(계획인구!Q420="마을",0,IF(계획인구!Q420="소규모",0,IF(계획인구!Q420=급수인구!$F420,계획인구!AA420,0))))</f>
        <v>0</v>
      </c>
      <c r="P420" s="152">
        <f>IF(계획인구!R420="미급수",0,IF(계획인구!R420="마을",0,IF(계획인구!R420="소규모",0,IF(계획인구!R420=급수인구!$F420,계획인구!AB420,0))))</f>
        <v>0</v>
      </c>
      <c r="Q420" s="152">
        <f>IF(계획인구!S420="미급수",0,IF(계획인구!S420="마을",0,IF(계획인구!S420="소규모",0,IF(계획인구!S420=급수인구!$F420,계획인구!AC420,0))))</f>
        <v>0</v>
      </c>
      <c r="R420" s="152">
        <f>IF(계획인구!T420="미급수",0,IF(계획인구!T420="마을",0,IF(계획인구!T420="소규모",0,IF(계획인구!T420=급수인구!$F420,계획인구!AD420,0))))</f>
        <v>0</v>
      </c>
      <c r="S420" s="152">
        <f>IF(계획인구!U420="미급수",0,IF(계획인구!U420="마을",0,IF(계획인구!U420="소규모",0,IF(계획인구!U420=급수인구!$F420,계획인구!AE420,0))))</f>
        <v>0</v>
      </c>
      <c r="T420" s="152">
        <f>IF(계획인구!Q420="미급수",0,IF(계획인구!Q420="마을",0,IF(계획인구!Q420="소규모",0,IF(계획인구!Q420=급수인구!$F420,계획인구!AF420,0))))</f>
        <v>0</v>
      </c>
      <c r="U420" s="152">
        <f>IF(계획인구!R420="미급수",0,IF(계획인구!R420="마을",0,IF(계획인구!R420="소규모",0,IF(계획인구!R420=급수인구!$F420,계획인구!AG420,0))))</f>
        <v>0</v>
      </c>
      <c r="V420" s="152">
        <f>IF(계획인구!S420="미급수",0,IF(계획인구!S420="마을",0,IF(계획인구!S420="소규모",0,IF(계획인구!S420=급수인구!$F420,계획인구!AH420,0))))</f>
        <v>0</v>
      </c>
      <c r="W420" s="152">
        <f>IF(계획인구!T420="미급수",0,IF(계획인구!T420="마을",0,IF(계획인구!T420="소규모",0,IF(계획인구!T420=급수인구!$F420,계획인구!AI420,0))))</f>
        <v>0</v>
      </c>
      <c r="X420" s="152">
        <f>IF(계획인구!U420="미급수",0,IF(계획인구!U420="마을",0,IF(계획인구!U420="소규모",0,IF(계획인구!U420=급수인구!$F420,계획인구!AJ420,0))))</f>
        <v>0</v>
      </c>
    </row>
    <row r="421" spans="1:24" s="11" customFormat="1" ht="16.350000000000001" customHeight="1">
      <c r="A421" s="308" t="s">
        <v>261</v>
      </c>
      <c r="B421" s="333"/>
      <c r="C421" s="57" t="s">
        <v>581</v>
      </c>
      <c r="D421" s="53">
        <f>계획인구!J421</f>
        <v>17</v>
      </c>
      <c r="E421" s="53">
        <f>계획인구!K421</f>
        <v>38</v>
      </c>
      <c r="F421" s="54" t="str">
        <f>계획인구!L421</f>
        <v>미급수</v>
      </c>
      <c r="G421" s="54" t="str">
        <f>계획인구!M421</f>
        <v>미급수</v>
      </c>
      <c r="H421" s="54" t="str">
        <f>계획인구!N421</f>
        <v>미급수</v>
      </c>
      <c r="I421" s="55">
        <f>IF(F421="마을",0,IF(F421="소규모",0,계획인구!P421))</f>
        <v>0</v>
      </c>
      <c r="J421" s="135">
        <f t="shared" si="141"/>
        <v>0</v>
      </c>
      <c r="K421" s="135">
        <f t="shared" si="142"/>
        <v>0</v>
      </c>
      <c r="L421" s="135">
        <f t="shared" si="143"/>
        <v>0</v>
      </c>
      <c r="M421" s="135">
        <f t="shared" si="144"/>
        <v>0</v>
      </c>
      <c r="N421" s="136">
        <f t="shared" si="145"/>
        <v>0</v>
      </c>
      <c r="O421" s="152">
        <f>IF(계획인구!Q421="미급수",0,IF(계획인구!Q421="마을",0,IF(계획인구!Q421="소규모",0,IF(계획인구!Q421=급수인구!$F421,계획인구!AA421,0))))</f>
        <v>0</v>
      </c>
      <c r="P421" s="152">
        <f>IF(계획인구!R421="미급수",0,IF(계획인구!R421="마을",0,IF(계획인구!R421="소규모",0,IF(계획인구!R421=급수인구!$F421,계획인구!AB421,0))))</f>
        <v>0</v>
      </c>
      <c r="Q421" s="152">
        <f>IF(계획인구!S421="미급수",0,IF(계획인구!S421="마을",0,IF(계획인구!S421="소규모",0,IF(계획인구!S421=급수인구!$F421,계획인구!AC421,0))))</f>
        <v>0</v>
      </c>
      <c r="R421" s="152">
        <f>IF(계획인구!T421="미급수",0,IF(계획인구!T421="마을",0,IF(계획인구!T421="소규모",0,IF(계획인구!T421=급수인구!$F421,계획인구!AD421,0))))</f>
        <v>0</v>
      </c>
      <c r="S421" s="152">
        <f>IF(계획인구!U421="미급수",0,IF(계획인구!U421="마을",0,IF(계획인구!U421="소규모",0,IF(계획인구!U421=급수인구!$F421,계획인구!AE421,0))))</f>
        <v>0</v>
      </c>
      <c r="T421" s="152">
        <f>IF(계획인구!Q421="미급수",0,IF(계획인구!Q421="마을",0,IF(계획인구!Q421="소규모",0,IF(계획인구!Q421=급수인구!$F421,계획인구!AF421,0))))</f>
        <v>0</v>
      </c>
      <c r="U421" s="152">
        <f>IF(계획인구!R421="미급수",0,IF(계획인구!R421="마을",0,IF(계획인구!R421="소규모",0,IF(계획인구!R421=급수인구!$F421,계획인구!AG421,0))))</f>
        <v>0</v>
      </c>
      <c r="V421" s="152">
        <f>IF(계획인구!S421="미급수",0,IF(계획인구!S421="마을",0,IF(계획인구!S421="소규모",0,IF(계획인구!S421=급수인구!$F421,계획인구!AH421,0))))</f>
        <v>0</v>
      </c>
      <c r="W421" s="152">
        <f>IF(계획인구!T421="미급수",0,IF(계획인구!T421="마을",0,IF(계획인구!T421="소규모",0,IF(계획인구!T421=급수인구!$F421,계획인구!AI421,0))))</f>
        <v>0</v>
      </c>
      <c r="X421" s="152">
        <f>IF(계획인구!U421="미급수",0,IF(계획인구!U421="마을",0,IF(계획인구!U421="소규모",0,IF(계획인구!U421=급수인구!$F421,계획인구!AJ421,0))))</f>
        <v>0</v>
      </c>
    </row>
    <row r="422" spans="1:24" s="11" customFormat="1" ht="16.350000000000001" customHeight="1">
      <c r="A422" s="308" t="s">
        <v>261</v>
      </c>
      <c r="B422" s="247" t="s">
        <v>735</v>
      </c>
      <c r="C422" s="57" t="s">
        <v>799</v>
      </c>
      <c r="D422" s="53">
        <f>계획인구!J422</f>
        <v>23</v>
      </c>
      <c r="E422" s="53">
        <f>계획인구!K422</f>
        <v>48</v>
      </c>
      <c r="F422" s="54" t="str">
        <f>계획인구!L422</f>
        <v>소규모</v>
      </c>
      <c r="G422" s="54" t="str">
        <f>계획인구!M422</f>
        <v>소규모</v>
      </c>
      <c r="H422" s="54" t="str">
        <f>계획인구!N422</f>
        <v>웃두대</v>
      </c>
      <c r="I422" s="55">
        <f>IF(F422="마을",0,IF(F422="소규모",0,계획인구!P422))</f>
        <v>0</v>
      </c>
      <c r="J422" s="135">
        <f t="shared" si="141"/>
        <v>0</v>
      </c>
      <c r="K422" s="135">
        <f t="shared" si="142"/>
        <v>0</v>
      </c>
      <c r="L422" s="135">
        <f t="shared" si="143"/>
        <v>0</v>
      </c>
      <c r="M422" s="135">
        <f t="shared" si="144"/>
        <v>0</v>
      </c>
      <c r="N422" s="136">
        <f t="shared" si="145"/>
        <v>0</v>
      </c>
      <c r="O422" s="152">
        <f>IF(계획인구!Q422="미급수",0,IF(계획인구!Q422="마을",0,IF(계획인구!Q422="소규모",0,IF(계획인구!Q422=급수인구!$F422,계획인구!AA422,0))))</f>
        <v>0</v>
      </c>
      <c r="P422" s="152">
        <f>IF(계획인구!R422="미급수",0,IF(계획인구!R422="마을",0,IF(계획인구!R422="소규모",0,IF(계획인구!R422=급수인구!$F422,계획인구!AB422,0))))</f>
        <v>0</v>
      </c>
      <c r="Q422" s="152">
        <f>IF(계획인구!S422="미급수",0,IF(계획인구!S422="마을",0,IF(계획인구!S422="소규모",0,IF(계획인구!S422=급수인구!$F422,계획인구!AC422,0))))</f>
        <v>0</v>
      </c>
      <c r="R422" s="152">
        <f>IF(계획인구!T422="미급수",0,IF(계획인구!T422="마을",0,IF(계획인구!T422="소규모",0,IF(계획인구!T422=급수인구!$F422,계획인구!AD422,0))))</f>
        <v>0</v>
      </c>
      <c r="S422" s="152">
        <f>IF(계획인구!U422="미급수",0,IF(계획인구!U422="마을",0,IF(계획인구!U422="소규모",0,IF(계획인구!U422=급수인구!$F422,계획인구!AE422,0))))</f>
        <v>0</v>
      </c>
      <c r="T422" s="152">
        <f>IF(계획인구!Q422="미급수",0,IF(계획인구!Q422="마을",0,IF(계획인구!Q422="소규모",0,IF(계획인구!Q422=급수인구!$F422,계획인구!AF422,0))))</f>
        <v>0</v>
      </c>
      <c r="U422" s="152">
        <f>IF(계획인구!R422="미급수",0,IF(계획인구!R422="마을",0,IF(계획인구!R422="소규모",0,IF(계획인구!R422=급수인구!$F422,계획인구!AG422,0))))</f>
        <v>0</v>
      </c>
      <c r="V422" s="152">
        <f>IF(계획인구!S422="미급수",0,IF(계획인구!S422="마을",0,IF(계획인구!S422="소규모",0,IF(계획인구!S422=급수인구!$F422,계획인구!AH422,0))))</f>
        <v>0</v>
      </c>
      <c r="W422" s="152">
        <f>IF(계획인구!T422="미급수",0,IF(계획인구!T422="마을",0,IF(계획인구!T422="소규모",0,IF(계획인구!T422=급수인구!$F422,계획인구!AI422,0))))</f>
        <v>0</v>
      </c>
      <c r="X422" s="152">
        <f>IF(계획인구!U422="미급수",0,IF(계획인구!U422="마을",0,IF(계획인구!U422="소규모",0,IF(계획인구!U422=급수인구!$F422,계획인구!AJ422,0))))</f>
        <v>0</v>
      </c>
    </row>
    <row r="423" spans="1:24" s="11" customFormat="1" ht="16.350000000000001" customHeight="1">
      <c r="A423" s="308" t="s">
        <v>261</v>
      </c>
      <c r="B423" s="333"/>
      <c r="C423" s="57" t="s">
        <v>1154</v>
      </c>
      <c r="D423" s="53">
        <f>계획인구!J423</f>
        <v>21</v>
      </c>
      <c r="E423" s="53">
        <f>계획인구!K423</f>
        <v>41</v>
      </c>
      <c r="F423" s="54" t="str">
        <f>계획인구!L423</f>
        <v>미급수</v>
      </c>
      <c r="G423" s="54" t="str">
        <f>계획인구!M423</f>
        <v>미급수</v>
      </c>
      <c r="H423" s="54" t="str">
        <f>계획인구!N423</f>
        <v>미급수</v>
      </c>
      <c r="I423" s="55">
        <f>IF(F423="마을",0,IF(F423="소규모",0,계획인구!P423))</f>
        <v>0</v>
      </c>
      <c r="J423" s="135">
        <f t="shared" si="141"/>
        <v>0</v>
      </c>
      <c r="K423" s="135">
        <f t="shared" si="142"/>
        <v>0</v>
      </c>
      <c r="L423" s="135">
        <f t="shared" si="143"/>
        <v>0</v>
      </c>
      <c r="M423" s="135">
        <f t="shared" si="144"/>
        <v>0</v>
      </c>
      <c r="N423" s="136">
        <f t="shared" si="145"/>
        <v>0</v>
      </c>
      <c r="O423" s="152">
        <f>IF(계획인구!Q423="미급수",0,IF(계획인구!Q423="마을",0,IF(계획인구!Q423="소규모",0,IF(계획인구!Q423=급수인구!$F423,계획인구!AA423,0))))</f>
        <v>0</v>
      </c>
      <c r="P423" s="152">
        <f>IF(계획인구!R423="미급수",0,IF(계획인구!R423="마을",0,IF(계획인구!R423="소규모",0,IF(계획인구!R423=급수인구!$F423,계획인구!AB423,0))))</f>
        <v>0</v>
      </c>
      <c r="Q423" s="152">
        <f>IF(계획인구!S423="미급수",0,IF(계획인구!S423="마을",0,IF(계획인구!S423="소규모",0,IF(계획인구!S423=급수인구!$F423,계획인구!AC423,0))))</f>
        <v>0</v>
      </c>
      <c r="R423" s="152">
        <f>IF(계획인구!T423="미급수",0,IF(계획인구!T423="마을",0,IF(계획인구!T423="소규모",0,IF(계획인구!T423=급수인구!$F423,계획인구!AD423,0))))</f>
        <v>0</v>
      </c>
      <c r="S423" s="152">
        <f>IF(계획인구!U423="미급수",0,IF(계획인구!U423="마을",0,IF(계획인구!U423="소규모",0,IF(계획인구!U423=급수인구!$F423,계획인구!AE423,0))))</f>
        <v>0</v>
      </c>
      <c r="T423" s="152">
        <f>IF(계획인구!Q423="미급수",0,IF(계획인구!Q423="마을",0,IF(계획인구!Q423="소규모",0,IF(계획인구!Q423=급수인구!$F423,계획인구!AF423,0))))</f>
        <v>0</v>
      </c>
      <c r="U423" s="152">
        <f>IF(계획인구!R423="미급수",0,IF(계획인구!R423="마을",0,IF(계획인구!R423="소규모",0,IF(계획인구!R423=급수인구!$F423,계획인구!AG423,0))))</f>
        <v>0</v>
      </c>
      <c r="V423" s="152">
        <f>IF(계획인구!S423="미급수",0,IF(계획인구!S423="마을",0,IF(계획인구!S423="소규모",0,IF(계획인구!S423=급수인구!$F423,계획인구!AH423,0))))</f>
        <v>0</v>
      </c>
      <c r="W423" s="152">
        <f>IF(계획인구!T423="미급수",0,IF(계획인구!T423="마을",0,IF(계획인구!T423="소규모",0,IF(계획인구!T423=급수인구!$F423,계획인구!AI423,0))))</f>
        <v>0</v>
      </c>
      <c r="X423" s="152">
        <f>IF(계획인구!U423="미급수",0,IF(계획인구!U423="마을",0,IF(계획인구!U423="소규모",0,IF(계획인구!U423=급수인구!$F423,계획인구!AJ423,0))))</f>
        <v>0</v>
      </c>
    </row>
    <row r="424" spans="1:24" s="11" customFormat="1" ht="16.350000000000001" customHeight="1">
      <c r="A424" s="308" t="s">
        <v>261</v>
      </c>
      <c r="B424" s="57" t="s">
        <v>736</v>
      </c>
      <c r="C424" s="57" t="s">
        <v>583</v>
      </c>
      <c r="D424" s="53">
        <f>계획인구!J424</f>
        <v>30</v>
      </c>
      <c r="E424" s="53">
        <f>계획인구!K424</f>
        <v>67</v>
      </c>
      <c r="F424" s="54" t="str">
        <f>계획인구!L424</f>
        <v>소규모</v>
      </c>
      <c r="G424" s="54" t="str">
        <f>계획인구!M424</f>
        <v>소규모</v>
      </c>
      <c r="H424" s="54" t="str">
        <f>계획인구!N424</f>
        <v>갈불</v>
      </c>
      <c r="I424" s="55">
        <f>IF(F424="마을",0,IF(F424="소규모",0,계획인구!P424))</f>
        <v>0</v>
      </c>
      <c r="J424" s="135">
        <f t="shared" si="141"/>
        <v>0</v>
      </c>
      <c r="K424" s="135">
        <f t="shared" si="142"/>
        <v>0</v>
      </c>
      <c r="L424" s="135">
        <f t="shared" si="143"/>
        <v>0</v>
      </c>
      <c r="M424" s="135">
        <f t="shared" si="144"/>
        <v>0</v>
      </c>
      <c r="N424" s="136">
        <f t="shared" si="145"/>
        <v>0</v>
      </c>
      <c r="O424" s="152">
        <f>IF(계획인구!Q424="미급수",0,IF(계획인구!Q424="마을",0,IF(계획인구!Q424="소규모",0,IF(계획인구!Q424=급수인구!$F424,계획인구!AA424,0))))</f>
        <v>0</v>
      </c>
      <c r="P424" s="152">
        <f>IF(계획인구!R424="미급수",0,IF(계획인구!R424="마을",0,IF(계획인구!R424="소규모",0,IF(계획인구!R424=급수인구!$F424,계획인구!AB424,0))))</f>
        <v>0</v>
      </c>
      <c r="Q424" s="152">
        <f>IF(계획인구!S424="미급수",0,IF(계획인구!S424="마을",0,IF(계획인구!S424="소규모",0,IF(계획인구!S424=급수인구!$F424,계획인구!AC424,0))))</f>
        <v>0</v>
      </c>
      <c r="R424" s="152">
        <f>IF(계획인구!T424="미급수",0,IF(계획인구!T424="마을",0,IF(계획인구!T424="소규모",0,IF(계획인구!T424=급수인구!$F424,계획인구!AD424,0))))</f>
        <v>0</v>
      </c>
      <c r="S424" s="152">
        <f>IF(계획인구!U424="미급수",0,IF(계획인구!U424="마을",0,IF(계획인구!U424="소규모",0,IF(계획인구!U424=급수인구!$F424,계획인구!AE424,0))))</f>
        <v>0</v>
      </c>
      <c r="T424" s="152">
        <f>IF(계획인구!Q424="미급수",0,IF(계획인구!Q424="마을",0,IF(계획인구!Q424="소규모",0,IF(계획인구!Q424=급수인구!$F424,계획인구!AF424,0))))</f>
        <v>0</v>
      </c>
      <c r="U424" s="152">
        <f>IF(계획인구!R424="미급수",0,IF(계획인구!R424="마을",0,IF(계획인구!R424="소규모",0,IF(계획인구!R424=급수인구!$F424,계획인구!AG424,0))))</f>
        <v>0</v>
      </c>
      <c r="V424" s="152">
        <f>IF(계획인구!S424="미급수",0,IF(계획인구!S424="마을",0,IF(계획인구!S424="소규모",0,IF(계획인구!S424=급수인구!$F424,계획인구!AH424,0))))</f>
        <v>0</v>
      </c>
      <c r="W424" s="152">
        <f>IF(계획인구!T424="미급수",0,IF(계획인구!T424="마을",0,IF(계획인구!T424="소규모",0,IF(계획인구!T424=급수인구!$F424,계획인구!AI424,0))))</f>
        <v>0</v>
      </c>
      <c r="X424" s="152">
        <f>IF(계획인구!U424="미급수",0,IF(계획인구!U424="마을",0,IF(계획인구!U424="소규모",0,IF(계획인구!U424=급수인구!$F424,계획인구!AJ424,0))))</f>
        <v>0</v>
      </c>
    </row>
    <row r="425" spans="1:24" s="11" customFormat="1" ht="16.350000000000001" customHeight="1">
      <c r="A425" s="308" t="s">
        <v>261</v>
      </c>
      <c r="B425" s="57" t="s">
        <v>737</v>
      </c>
      <c r="C425" s="57" t="s">
        <v>297</v>
      </c>
      <c r="D425" s="53">
        <f>계획인구!J425</f>
        <v>42</v>
      </c>
      <c r="E425" s="53">
        <f>계획인구!K425</f>
        <v>79</v>
      </c>
      <c r="F425" s="54" t="str">
        <f>계획인구!L425</f>
        <v>소규모</v>
      </c>
      <c r="G425" s="54" t="str">
        <f>계획인구!M425</f>
        <v>소규모</v>
      </c>
      <c r="H425" s="54" t="str">
        <f>계획인구!N425</f>
        <v>대동</v>
      </c>
      <c r="I425" s="55">
        <f>IF(F425="마을",0,IF(F425="소규모",0,계획인구!P425))</f>
        <v>0</v>
      </c>
      <c r="J425" s="135">
        <f t="shared" si="141"/>
        <v>0</v>
      </c>
      <c r="K425" s="135">
        <f t="shared" si="142"/>
        <v>0</v>
      </c>
      <c r="L425" s="135">
        <f t="shared" si="143"/>
        <v>0</v>
      </c>
      <c r="M425" s="135">
        <f t="shared" si="144"/>
        <v>0</v>
      </c>
      <c r="N425" s="136">
        <f t="shared" si="145"/>
        <v>0</v>
      </c>
      <c r="O425" s="152">
        <f>IF(계획인구!Q425="미급수",0,IF(계획인구!Q425="마을",0,IF(계획인구!Q425="소규모",0,IF(계획인구!Q425=급수인구!$F425,계획인구!AA425,0))))</f>
        <v>0</v>
      </c>
      <c r="P425" s="152">
        <f>IF(계획인구!R425="미급수",0,IF(계획인구!R425="마을",0,IF(계획인구!R425="소규모",0,IF(계획인구!R425=급수인구!$F425,계획인구!AB425,0))))</f>
        <v>0</v>
      </c>
      <c r="Q425" s="152">
        <f>IF(계획인구!S425="미급수",0,IF(계획인구!S425="마을",0,IF(계획인구!S425="소규모",0,IF(계획인구!S425=급수인구!$F425,계획인구!AC425,0))))</f>
        <v>0</v>
      </c>
      <c r="R425" s="152">
        <f>IF(계획인구!T425="미급수",0,IF(계획인구!T425="마을",0,IF(계획인구!T425="소규모",0,IF(계획인구!T425=급수인구!$F425,계획인구!AD425,0))))</f>
        <v>0</v>
      </c>
      <c r="S425" s="152">
        <f>IF(계획인구!U425="미급수",0,IF(계획인구!U425="마을",0,IF(계획인구!U425="소규모",0,IF(계획인구!U425=급수인구!$F425,계획인구!AE425,0))))</f>
        <v>0</v>
      </c>
      <c r="T425" s="152">
        <f>IF(계획인구!Q425="미급수",0,IF(계획인구!Q425="마을",0,IF(계획인구!Q425="소규모",0,IF(계획인구!Q425=급수인구!$F425,계획인구!AF425,0))))</f>
        <v>0</v>
      </c>
      <c r="U425" s="152">
        <f>IF(계획인구!R425="미급수",0,IF(계획인구!R425="마을",0,IF(계획인구!R425="소규모",0,IF(계획인구!R425=급수인구!$F425,계획인구!AG425,0))))</f>
        <v>0</v>
      </c>
      <c r="V425" s="152">
        <f>IF(계획인구!S425="미급수",0,IF(계획인구!S425="마을",0,IF(계획인구!S425="소규모",0,IF(계획인구!S425=급수인구!$F425,계획인구!AH425,0))))</f>
        <v>0</v>
      </c>
      <c r="W425" s="152">
        <f>IF(계획인구!T425="미급수",0,IF(계획인구!T425="마을",0,IF(계획인구!T425="소규모",0,IF(계획인구!T425=급수인구!$F425,계획인구!AI425,0))))</f>
        <v>0</v>
      </c>
      <c r="X425" s="152">
        <f>IF(계획인구!U425="미급수",0,IF(계획인구!U425="마을",0,IF(계획인구!U425="소규모",0,IF(계획인구!U425=급수인구!$F425,계획인구!AJ425,0))))</f>
        <v>0</v>
      </c>
    </row>
    <row r="426" spans="1:24" s="11" customFormat="1" ht="16.350000000000001" customHeight="1">
      <c r="A426" s="308" t="s">
        <v>261</v>
      </c>
      <c r="B426" s="57" t="s">
        <v>738</v>
      </c>
      <c r="C426" s="57" t="s">
        <v>585</v>
      </c>
      <c r="D426" s="53">
        <f>계획인구!J426</f>
        <v>33</v>
      </c>
      <c r="E426" s="53">
        <f>계획인구!K426</f>
        <v>60</v>
      </c>
      <c r="F426" s="54" t="str">
        <f>계획인구!L426</f>
        <v>소규모</v>
      </c>
      <c r="G426" s="54" t="str">
        <f>계획인구!M426</f>
        <v>소규모</v>
      </c>
      <c r="H426" s="54" t="str">
        <f>계획인구!N426</f>
        <v>봄내</v>
      </c>
      <c r="I426" s="55">
        <f>IF(F426="마을",0,IF(F426="소규모",0,계획인구!P426))</f>
        <v>0</v>
      </c>
      <c r="J426" s="135">
        <f t="shared" si="141"/>
        <v>0</v>
      </c>
      <c r="K426" s="135">
        <f t="shared" si="142"/>
        <v>0</v>
      </c>
      <c r="L426" s="135">
        <f t="shared" si="143"/>
        <v>0</v>
      </c>
      <c r="M426" s="135">
        <f t="shared" si="144"/>
        <v>0</v>
      </c>
      <c r="N426" s="136">
        <f t="shared" si="145"/>
        <v>0</v>
      </c>
      <c r="O426" s="152">
        <f>IF(계획인구!Q426="미급수",0,IF(계획인구!Q426="마을",0,IF(계획인구!Q426="소규모",0,IF(계획인구!Q426=급수인구!$F426,계획인구!AA426,0))))</f>
        <v>0</v>
      </c>
      <c r="P426" s="152">
        <f>IF(계획인구!R426="미급수",0,IF(계획인구!R426="마을",0,IF(계획인구!R426="소규모",0,IF(계획인구!R426=급수인구!$F426,계획인구!AB426,0))))</f>
        <v>0</v>
      </c>
      <c r="Q426" s="152">
        <f>IF(계획인구!S426="미급수",0,IF(계획인구!S426="마을",0,IF(계획인구!S426="소규모",0,IF(계획인구!S426=급수인구!$F426,계획인구!AC426,0))))</f>
        <v>0</v>
      </c>
      <c r="R426" s="152">
        <f>IF(계획인구!T426="미급수",0,IF(계획인구!T426="마을",0,IF(계획인구!T426="소규모",0,IF(계획인구!T426=급수인구!$F426,계획인구!AD426,0))))</f>
        <v>0</v>
      </c>
      <c r="S426" s="152">
        <f>IF(계획인구!U426="미급수",0,IF(계획인구!U426="마을",0,IF(계획인구!U426="소규모",0,IF(계획인구!U426=급수인구!$F426,계획인구!AE426,0))))</f>
        <v>0</v>
      </c>
      <c r="T426" s="152">
        <f>IF(계획인구!Q426="미급수",0,IF(계획인구!Q426="마을",0,IF(계획인구!Q426="소규모",0,IF(계획인구!Q426=급수인구!$F426,계획인구!AF426,0))))</f>
        <v>0</v>
      </c>
      <c r="U426" s="152">
        <f>IF(계획인구!R426="미급수",0,IF(계획인구!R426="마을",0,IF(계획인구!R426="소규모",0,IF(계획인구!R426=급수인구!$F426,계획인구!AG426,0))))</f>
        <v>0</v>
      </c>
      <c r="V426" s="152">
        <f>IF(계획인구!S426="미급수",0,IF(계획인구!S426="마을",0,IF(계획인구!S426="소규모",0,IF(계획인구!S426=급수인구!$F426,계획인구!AH426,0))))</f>
        <v>0</v>
      </c>
      <c r="W426" s="152">
        <f>IF(계획인구!T426="미급수",0,IF(계획인구!T426="마을",0,IF(계획인구!T426="소규모",0,IF(계획인구!T426=급수인구!$F426,계획인구!AI426,0))))</f>
        <v>0</v>
      </c>
      <c r="X426" s="152">
        <f>IF(계획인구!U426="미급수",0,IF(계획인구!U426="마을",0,IF(계획인구!U426="소규모",0,IF(계획인구!U426=급수인구!$F426,계획인구!AJ426,0))))</f>
        <v>0</v>
      </c>
    </row>
    <row r="427" spans="1:24" s="11" customFormat="1" ht="16.350000000000001" customHeight="1">
      <c r="A427" s="308" t="s">
        <v>261</v>
      </c>
      <c r="B427" s="247" t="s">
        <v>739</v>
      </c>
      <c r="C427" s="57" t="s">
        <v>587</v>
      </c>
      <c r="D427" s="53">
        <f>계획인구!J427</f>
        <v>20</v>
      </c>
      <c r="E427" s="53">
        <f>계획인구!K427</f>
        <v>24</v>
      </c>
      <c r="F427" s="54" t="str">
        <f>계획인구!L427</f>
        <v>소규모</v>
      </c>
      <c r="G427" s="54" t="str">
        <f>계획인구!M427</f>
        <v>소규모</v>
      </c>
      <c r="H427" s="54" t="str">
        <f>계획인구!N427</f>
        <v>숲실</v>
      </c>
      <c r="I427" s="55">
        <f>IF(F427="마을",0,IF(F427="소규모",0,계획인구!P427))</f>
        <v>0</v>
      </c>
      <c r="J427" s="135">
        <f t="shared" si="141"/>
        <v>0</v>
      </c>
      <c r="K427" s="135">
        <f t="shared" si="142"/>
        <v>0</v>
      </c>
      <c r="L427" s="135">
        <f t="shared" si="143"/>
        <v>0</v>
      </c>
      <c r="M427" s="135">
        <f t="shared" si="144"/>
        <v>0</v>
      </c>
      <c r="N427" s="136">
        <f t="shared" si="145"/>
        <v>0</v>
      </c>
      <c r="O427" s="152">
        <f>IF(계획인구!Q427="미급수",0,IF(계획인구!Q427="마을",0,IF(계획인구!Q427="소규모",0,IF(계획인구!Q427=급수인구!$F427,계획인구!AA427,0))))</f>
        <v>0</v>
      </c>
      <c r="P427" s="152">
        <f>IF(계획인구!R427="미급수",0,IF(계획인구!R427="마을",0,IF(계획인구!R427="소규모",0,IF(계획인구!R427=급수인구!$F427,계획인구!AB427,0))))</f>
        <v>0</v>
      </c>
      <c r="Q427" s="152">
        <f>IF(계획인구!S427="미급수",0,IF(계획인구!S427="마을",0,IF(계획인구!S427="소규모",0,IF(계획인구!S427=급수인구!$F427,계획인구!AC427,0))))</f>
        <v>0</v>
      </c>
      <c r="R427" s="152">
        <f>IF(계획인구!T427="미급수",0,IF(계획인구!T427="마을",0,IF(계획인구!T427="소규모",0,IF(계획인구!T427=급수인구!$F427,계획인구!AD427,0))))</f>
        <v>0</v>
      </c>
      <c r="S427" s="152">
        <f>IF(계획인구!U427="미급수",0,IF(계획인구!U427="마을",0,IF(계획인구!U427="소규모",0,IF(계획인구!U427=급수인구!$F427,계획인구!AE427,0))))</f>
        <v>0</v>
      </c>
      <c r="T427" s="152">
        <f>IF(계획인구!Q427="미급수",0,IF(계획인구!Q427="마을",0,IF(계획인구!Q427="소규모",0,IF(계획인구!Q427=급수인구!$F427,계획인구!AF427,0))))</f>
        <v>0</v>
      </c>
      <c r="U427" s="152">
        <f>IF(계획인구!R427="미급수",0,IF(계획인구!R427="마을",0,IF(계획인구!R427="소규모",0,IF(계획인구!R427=급수인구!$F427,계획인구!AG427,0))))</f>
        <v>0</v>
      </c>
      <c r="V427" s="152">
        <f>IF(계획인구!S427="미급수",0,IF(계획인구!S427="마을",0,IF(계획인구!S427="소규모",0,IF(계획인구!S427=급수인구!$F427,계획인구!AH427,0))))</f>
        <v>0</v>
      </c>
      <c r="W427" s="152">
        <f>IF(계획인구!T427="미급수",0,IF(계획인구!T427="마을",0,IF(계획인구!T427="소규모",0,IF(계획인구!T427=급수인구!$F427,계획인구!AI427,0))))</f>
        <v>0</v>
      </c>
      <c r="X427" s="152">
        <f>IF(계획인구!U427="미급수",0,IF(계획인구!U427="마을",0,IF(계획인구!U427="소규모",0,IF(계획인구!U427=급수인구!$F427,계획인구!AJ427,0))))</f>
        <v>0</v>
      </c>
    </row>
    <row r="428" spans="1:24" s="11" customFormat="1" ht="16.350000000000001" customHeight="1">
      <c r="A428" s="308" t="s">
        <v>261</v>
      </c>
      <c r="B428" s="333"/>
      <c r="C428" s="57" t="s">
        <v>586</v>
      </c>
      <c r="D428" s="53">
        <f>계획인구!J428</f>
        <v>28</v>
      </c>
      <c r="E428" s="53">
        <f>계획인구!K428</f>
        <v>59</v>
      </c>
      <c r="F428" s="54" t="str">
        <f>계획인구!L428</f>
        <v>소규모</v>
      </c>
      <c r="G428" s="54" t="str">
        <f>계획인구!M428</f>
        <v>소규모</v>
      </c>
      <c r="H428" s="54" t="str">
        <f>계획인구!N428</f>
        <v>부룡</v>
      </c>
      <c r="I428" s="55">
        <f>IF(F428="마을",0,IF(F428="소규모",0,계획인구!P428))</f>
        <v>0</v>
      </c>
      <c r="J428" s="135">
        <f t="shared" si="141"/>
        <v>0</v>
      </c>
      <c r="K428" s="135">
        <f t="shared" si="142"/>
        <v>0</v>
      </c>
      <c r="L428" s="135">
        <f t="shared" si="143"/>
        <v>0</v>
      </c>
      <c r="M428" s="135">
        <f t="shared" si="144"/>
        <v>0</v>
      </c>
      <c r="N428" s="136">
        <f t="shared" si="145"/>
        <v>0</v>
      </c>
      <c r="O428" s="152">
        <f>IF(계획인구!Q428="미급수",0,IF(계획인구!Q428="마을",0,IF(계획인구!Q428="소규모",0,IF(계획인구!Q428=급수인구!$F428,계획인구!AA428,0))))</f>
        <v>0</v>
      </c>
      <c r="P428" s="152">
        <f>IF(계획인구!R428="미급수",0,IF(계획인구!R428="마을",0,IF(계획인구!R428="소규모",0,IF(계획인구!R428=급수인구!$F428,계획인구!AB428,0))))</f>
        <v>0</v>
      </c>
      <c r="Q428" s="152">
        <f>IF(계획인구!S428="미급수",0,IF(계획인구!S428="마을",0,IF(계획인구!S428="소규모",0,IF(계획인구!S428=급수인구!$F428,계획인구!AC428,0))))</f>
        <v>0</v>
      </c>
      <c r="R428" s="152">
        <f>IF(계획인구!T428="미급수",0,IF(계획인구!T428="마을",0,IF(계획인구!T428="소규모",0,IF(계획인구!T428=급수인구!$F428,계획인구!AD428,0))))</f>
        <v>0</v>
      </c>
      <c r="S428" s="152">
        <f>IF(계획인구!U428="미급수",0,IF(계획인구!U428="마을",0,IF(계획인구!U428="소규모",0,IF(계획인구!U428=급수인구!$F428,계획인구!AE428,0))))</f>
        <v>0</v>
      </c>
      <c r="T428" s="152">
        <f>IF(계획인구!Q428="미급수",0,IF(계획인구!Q428="마을",0,IF(계획인구!Q428="소규모",0,IF(계획인구!Q428=급수인구!$F428,계획인구!AF428,0))))</f>
        <v>0</v>
      </c>
      <c r="U428" s="152">
        <f>IF(계획인구!R428="미급수",0,IF(계획인구!R428="마을",0,IF(계획인구!R428="소규모",0,IF(계획인구!R428=급수인구!$F428,계획인구!AG428,0))))</f>
        <v>0</v>
      </c>
      <c r="V428" s="152">
        <f>IF(계획인구!S428="미급수",0,IF(계획인구!S428="마을",0,IF(계획인구!S428="소규모",0,IF(계획인구!S428=급수인구!$F428,계획인구!AH428,0))))</f>
        <v>0</v>
      </c>
      <c r="W428" s="152">
        <f>IF(계획인구!T428="미급수",0,IF(계획인구!T428="마을",0,IF(계획인구!T428="소규모",0,IF(계획인구!T428=급수인구!$F428,계획인구!AI428,0))))</f>
        <v>0</v>
      </c>
      <c r="X428" s="152">
        <f>IF(계획인구!U428="미급수",0,IF(계획인구!U428="마을",0,IF(계획인구!U428="소규모",0,IF(계획인구!U428=급수인구!$F428,계획인구!AJ428,0))))</f>
        <v>0</v>
      </c>
    </row>
    <row r="429" spans="1:24" s="11" customFormat="1" ht="16.350000000000001" customHeight="1">
      <c r="A429" s="308" t="s">
        <v>261</v>
      </c>
      <c r="B429" s="247" t="s">
        <v>740</v>
      </c>
      <c r="C429" s="57" t="s">
        <v>588</v>
      </c>
      <c r="D429" s="53">
        <f>계획인구!J429</f>
        <v>24</v>
      </c>
      <c r="E429" s="53">
        <f>계획인구!K429</f>
        <v>53</v>
      </c>
      <c r="F429" s="54" t="str">
        <f>계획인구!L429</f>
        <v>소규모</v>
      </c>
      <c r="G429" s="54" t="str">
        <f>계획인구!M429</f>
        <v>소규모</v>
      </c>
      <c r="H429" s="54" t="str">
        <f>계획인구!N429</f>
        <v>안간</v>
      </c>
      <c r="I429" s="55">
        <f>IF(F429="마을",0,IF(F429="소규모",0,계획인구!P429))</f>
        <v>0</v>
      </c>
      <c r="J429" s="135">
        <f t="shared" si="141"/>
        <v>0</v>
      </c>
      <c r="K429" s="135">
        <f t="shared" si="142"/>
        <v>0</v>
      </c>
      <c r="L429" s="135">
        <f t="shared" si="143"/>
        <v>0</v>
      </c>
      <c r="M429" s="135">
        <f t="shared" si="144"/>
        <v>0</v>
      </c>
      <c r="N429" s="136">
        <f t="shared" si="145"/>
        <v>0</v>
      </c>
      <c r="O429" s="152">
        <f>IF(계획인구!Q429="미급수",0,IF(계획인구!Q429="마을",0,IF(계획인구!Q429="소규모",0,IF(계획인구!Q429=급수인구!$F429,계획인구!AA429,0))))</f>
        <v>0</v>
      </c>
      <c r="P429" s="152">
        <f>IF(계획인구!R429="미급수",0,IF(계획인구!R429="마을",0,IF(계획인구!R429="소규모",0,IF(계획인구!R429=급수인구!$F429,계획인구!AB429,0))))</f>
        <v>0</v>
      </c>
      <c r="Q429" s="152">
        <f>IF(계획인구!S429="미급수",0,IF(계획인구!S429="마을",0,IF(계획인구!S429="소규모",0,IF(계획인구!S429=급수인구!$F429,계획인구!AC429,0))))</f>
        <v>0</v>
      </c>
      <c r="R429" s="152">
        <f>IF(계획인구!T429="미급수",0,IF(계획인구!T429="마을",0,IF(계획인구!T429="소규모",0,IF(계획인구!T429=급수인구!$F429,계획인구!AD429,0))))</f>
        <v>0</v>
      </c>
      <c r="S429" s="152">
        <f>IF(계획인구!U429="미급수",0,IF(계획인구!U429="마을",0,IF(계획인구!U429="소규모",0,IF(계획인구!U429=급수인구!$F429,계획인구!AE429,0))))</f>
        <v>0</v>
      </c>
      <c r="T429" s="152">
        <f>IF(계획인구!Q429="미급수",0,IF(계획인구!Q429="마을",0,IF(계획인구!Q429="소규모",0,IF(계획인구!Q429=급수인구!$F429,계획인구!AF429,0))))</f>
        <v>0</v>
      </c>
      <c r="U429" s="152">
        <f>IF(계획인구!R429="미급수",0,IF(계획인구!R429="마을",0,IF(계획인구!R429="소규모",0,IF(계획인구!R429=급수인구!$F429,계획인구!AG429,0))))</f>
        <v>0</v>
      </c>
      <c r="V429" s="152">
        <f>IF(계획인구!S429="미급수",0,IF(계획인구!S429="마을",0,IF(계획인구!S429="소규모",0,IF(계획인구!S429=급수인구!$F429,계획인구!AH429,0))))</f>
        <v>0</v>
      </c>
      <c r="W429" s="152">
        <f>IF(계획인구!T429="미급수",0,IF(계획인구!T429="마을",0,IF(계획인구!T429="소규모",0,IF(계획인구!T429=급수인구!$F429,계획인구!AI429,0))))</f>
        <v>0</v>
      </c>
      <c r="X429" s="152">
        <f>IF(계획인구!U429="미급수",0,IF(계획인구!U429="마을",0,IF(계획인구!U429="소규모",0,IF(계획인구!U429=급수인구!$F429,계획인구!AJ429,0))))</f>
        <v>0</v>
      </c>
    </row>
    <row r="430" spans="1:24" s="11" customFormat="1" ht="16.350000000000001" customHeight="1">
      <c r="A430" s="308" t="s">
        <v>261</v>
      </c>
      <c r="B430" s="333"/>
      <c r="C430" s="57" t="s">
        <v>589</v>
      </c>
      <c r="D430" s="53">
        <f>계획인구!J430</f>
        <v>10</v>
      </c>
      <c r="E430" s="53">
        <f>계획인구!K430</f>
        <v>21</v>
      </c>
      <c r="F430" s="54" t="str">
        <f>계획인구!L430</f>
        <v>소규모</v>
      </c>
      <c r="G430" s="54" t="str">
        <f>계획인구!M430</f>
        <v>소규모</v>
      </c>
      <c r="H430" s="54" t="str">
        <f>계획인구!N430</f>
        <v>대평동</v>
      </c>
      <c r="I430" s="55">
        <f>IF(F430="마을",0,IF(F430="소규모",0,계획인구!P430))</f>
        <v>0</v>
      </c>
      <c r="J430" s="135">
        <f t="shared" si="141"/>
        <v>0</v>
      </c>
      <c r="K430" s="135">
        <f t="shared" si="142"/>
        <v>0</v>
      </c>
      <c r="L430" s="135">
        <f t="shared" si="143"/>
        <v>0</v>
      </c>
      <c r="M430" s="135">
        <f t="shared" si="144"/>
        <v>0</v>
      </c>
      <c r="N430" s="136">
        <f t="shared" si="145"/>
        <v>0</v>
      </c>
      <c r="O430" s="152">
        <f>IF(계획인구!Q430="미급수",0,IF(계획인구!Q430="마을",0,IF(계획인구!Q430="소규모",0,IF(계획인구!Q430=급수인구!$F430,계획인구!AA430,0))))</f>
        <v>0</v>
      </c>
      <c r="P430" s="152">
        <f>IF(계획인구!R430="미급수",0,IF(계획인구!R430="마을",0,IF(계획인구!R430="소규모",0,IF(계획인구!R430=급수인구!$F430,계획인구!AB430,0))))</f>
        <v>0</v>
      </c>
      <c r="Q430" s="152">
        <f>IF(계획인구!S430="미급수",0,IF(계획인구!S430="마을",0,IF(계획인구!S430="소규모",0,IF(계획인구!S430=급수인구!$F430,계획인구!AC430,0))))</f>
        <v>0</v>
      </c>
      <c r="R430" s="152">
        <f>IF(계획인구!T430="미급수",0,IF(계획인구!T430="마을",0,IF(계획인구!T430="소규모",0,IF(계획인구!T430=급수인구!$F430,계획인구!AD430,0))))</f>
        <v>0</v>
      </c>
      <c r="S430" s="152">
        <f>IF(계획인구!U430="미급수",0,IF(계획인구!U430="마을",0,IF(계획인구!U430="소규모",0,IF(계획인구!U430=급수인구!$F430,계획인구!AE430,0))))</f>
        <v>0</v>
      </c>
      <c r="T430" s="152">
        <f>IF(계획인구!Q430="미급수",0,IF(계획인구!Q430="마을",0,IF(계획인구!Q430="소규모",0,IF(계획인구!Q430=급수인구!$F430,계획인구!AF430,0))))</f>
        <v>0</v>
      </c>
      <c r="U430" s="152">
        <f>IF(계획인구!R430="미급수",0,IF(계획인구!R430="마을",0,IF(계획인구!R430="소규모",0,IF(계획인구!R430=급수인구!$F430,계획인구!AG430,0))))</f>
        <v>0</v>
      </c>
      <c r="V430" s="152">
        <f>IF(계획인구!S430="미급수",0,IF(계획인구!S430="마을",0,IF(계획인구!S430="소규모",0,IF(계획인구!S430=급수인구!$F430,계획인구!AH430,0))))</f>
        <v>0</v>
      </c>
      <c r="W430" s="152">
        <f>IF(계획인구!T430="미급수",0,IF(계획인구!T430="마을",0,IF(계획인구!T430="소규모",0,IF(계획인구!T430=급수인구!$F430,계획인구!AI430,0))))</f>
        <v>0</v>
      </c>
      <c r="X430" s="152">
        <f>IF(계획인구!U430="미급수",0,IF(계획인구!U430="마을",0,IF(계획인구!U430="소규모",0,IF(계획인구!U430=급수인구!$F430,계획인구!AJ430,0))))</f>
        <v>0</v>
      </c>
    </row>
    <row r="431" spans="1:24" s="11" customFormat="1" ht="16.350000000000001" customHeight="1">
      <c r="A431" s="308" t="s">
        <v>261</v>
      </c>
      <c r="B431" s="247" t="s">
        <v>741</v>
      </c>
      <c r="C431" s="57" t="s">
        <v>591</v>
      </c>
      <c r="D431" s="53">
        <f>계획인구!J431</f>
        <v>13</v>
      </c>
      <c r="E431" s="53">
        <f>계획인구!K431</f>
        <v>26</v>
      </c>
      <c r="F431" s="54" t="str">
        <f>계획인구!L431</f>
        <v>소규모</v>
      </c>
      <c r="G431" s="54" t="str">
        <f>계획인구!M431</f>
        <v>소규모</v>
      </c>
      <c r="H431" s="54" t="str">
        <f>계획인구!N431</f>
        <v>말미</v>
      </c>
      <c r="I431" s="55">
        <f>IF(F431="마을",0,IF(F431="소규모",0,계획인구!P431))</f>
        <v>0</v>
      </c>
      <c r="J431" s="135">
        <f t="shared" si="141"/>
        <v>0</v>
      </c>
      <c r="K431" s="135">
        <f t="shared" si="142"/>
        <v>0</v>
      </c>
      <c r="L431" s="135">
        <f t="shared" si="143"/>
        <v>0</v>
      </c>
      <c r="M431" s="135">
        <f t="shared" si="144"/>
        <v>0</v>
      </c>
      <c r="N431" s="136">
        <f t="shared" si="145"/>
        <v>0</v>
      </c>
      <c r="O431" s="152">
        <f>IF(계획인구!Q431="미급수",0,IF(계획인구!Q431="마을",0,IF(계획인구!Q431="소규모",0,IF(계획인구!Q431=급수인구!$F431,계획인구!AA431,0))))</f>
        <v>0</v>
      </c>
      <c r="P431" s="152">
        <f>IF(계획인구!R431="미급수",0,IF(계획인구!R431="마을",0,IF(계획인구!R431="소규모",0,IF(계획인구!R431=급수인구!$F431,계획인구!AB431,0))))</f>
        <v>0</v>
      </c>
      <c r="Q431" s="152">
        <f>IF(계획인구!S431="미급수",0,IF(계획인구!S431="마을",0,IF(계획인구!S431="소규모",0,IF(계획인구!S431=급수인구!$F431,계획인구!AC431,0))))</f>
        <v>0</v>
      </c>
      <c r="R431" s="152">
        <f>IF(계획인구!T431="미급수",0,IF(계획인구!T431="마을",0,IF(계획인구!T431="소규모",0,IF(계획인구!T431=급수인구!$F431,계획인구!AD431,0))))</f>
        <v>0</v>
      </c>
      <c r="S431" s="152">
        <f>IF(계획인구!U431="미급수",0,IF(계획인구!U431="마을",0,IF(계획인구!U431="소규모",0,IF(계획인구!U431=급수인구!$F431,계획인구!AE431,0))))</f>
        <v>0</v>
      </c>
      <c r="T431" s="152">
        <f>IF(계획인구!Q431="미급수",0,IF(계획인구!Q431="마을",0,IF(계획인구!Q431="소규모",0,IF(계획인구!Q431=급수인구!$F431,계획인구!AF431,0))))</f>
        <v>0</v>
      </c>
      <c r="U431" s="152">
        <f>IF(계획인구!R431="미급수",0,IF(계획인구!R431="마을",0,IF(계획인구!R431="소규모",0,IF(계획인구!R431=급수인구!$F431,계획인구!AG431,0))))</f>
        <v>0</v>
      </c>
      <c r="V431" s="152">
        <f>IF(계획인구!S431="미급수",0,IF(계획인구!S431="마을",0,IF(계획인구!S431="소규모",0,IF(계획인구!S431=급수인구!$F431,계획인구!AH431,0))))</f>
        <v>0</v>
      </c>
      <c r="W431" s="152">
        <f>IF(계획인구!T431="미급수",0,IF(계획인구!T431="마을",0,IF(계획인구!T431="소규모",0,IF(계획인구!T431=급수인구!$F431,계획인구!AI431,0))))</f>
        <v>0</v>
      </c>
      <c r="X431" s="152">
        <f>IF(계획인구!U431="미급수",0,IF(계획인구!U431="마을",0,IF(계획인구!U431="소규모",0,IF(계획인구!U431=급수인구!$F431,계획인구!AJ431,0))))</f>
        <v>0</v>
      </c>
    </row>
    <row r="432" spans="1:24" s="11" customFormat="1" ht="16.350000000000001" customHeight="1">
      <c r="A432" s="308" t="s">
        <v>261</v>
      </c>
      <c r="B432" s="333"/>
      <c r="C432" s="57" t="s">
        <v>590</v>
      </c>
      <c r="D432" s="53">
        <f>계획인구!J432</f>
        <v>17</v>
      </c>
      <c r="E432" s="53">
        <f>계획인구!K432</f>
        <v>28</v>
      </c>
      <c r="F432" s="54" t="str">
        <f>계획인구!L432</f>
        <v>소규모</v>
      </c>
      <c r="G432" s="54" t="str">
        <f>계획인구!M432</f>
        <v>소규모</v>
      </c>
      <c r="H432" s="54" t="str">
        <f>계획인구!N432</f>
        <v>갈계</v>
      </c>
      <c r="I432" s="55">
        <f>IF(F432="마을",0,IF(F432="소규모",0,계획인구!P432))</f>
        <v>0</v>
      </c>
      <c r="J432" s="135">
        <f t="shared" si="141"/>
        <v>0</v>
      </c>
      <c r="K432" s="135">
        <f t="shared" si="142"/>
        <v>0</v>
      </c>
      <c r="L432" s="135">
        <f t="shared" si="143"/>
        <v>0</v>
      </c>
      <c r="M432" s="135">
        <f t="shared" si="144"/>
        <v>0</v>
      </c>
      <c r="N432" s="136">
        <f t="shared" si="145"/>
        <v>0</v>
      </c>
      <c r="O432" s="152">
        <f>IF(계획인구!Q432="미급수",0,IF(계획인구!Q432="마을",0,IF(계획인구!Q432="소규모",0,IF(계획인구!Q432=급수인구!$F432,계획인구!AA432,0))))</f>
        <v>0</v>
      </c>
      <c r="P432" s="152">
        <f>IF(계획인구!R432="미급수",0,IF(계획인구!R432="마을",0,IF(계획인구!R432="소규모",0,IF(계획인구!R432=급수인구!$F432,계획인구!AB432,0))))</f>
        <v>0</v>
      </c>
      <c r="Q432" s="152">
        <f>IF(계획인구!S432="미급수",0,IF(계획인구!S432="마을",0,IF(계획인구!S432="소규모",0,IF(계획인구!S432=급수인구!$F432,계획인구!AC432,0))))</f>
        <v>0</v>
      </c>
      <c r="R432" s="152">
        <f>IF(계획인구!T432="미급수",0,IF(계획인구!T432="마을",0,IF(계획인구!T432="소규모",0,IF(계획인구!T432=급수인구!$F432,계획인구!AD432,0))))</f>
        <v>0</v>
      </c>
      <c r="S432" s="152">
        <f>IF(계획인구!U432="미급수",0,IF(계획인구!U432="마을",0,IF(계획인구!U432="소규모",0,IF(계획인구!U432=급수인구!$F432,계획인구!AE432,0))))</f>
        <v>0</v>
      </c>
      <c r="T432" s="152">
        <f>IF(계획인구!Q432="미급수",0,IF(계획인구!Q432="마을",0,IF(계획인구!Q432="소규모",0,IF(계획인구!Q432=급수인구!$F432,계획인구!AF432,0))))</f>
        <v>0</v>
      </c>
      <c r="U432" s="152">
        <f>IF(계획인구!R432="미급수",0,IF(계획인구!R432="마을",0,IF(계획인구!R432="소규모",0,IF(계획인구!R432=급수인구!$F432,계획인구!AG432,0))))</f>
        <v>0</v>
      </c>
      <c r="V432" s="152">
        <f>IF(계획인구!S432="미급수",0,IF(계획인구!S432="마을",0,IF(계획인구!S432="소규모",0,IF(계획인구!S432=급수인구!$F432,계획인구!AH432,0))))</f>
        <v>0</v>
      </c>
      <c r="W432" s="152">
        <f>IF(계획인구!T432="미급수",0,IF(계획인구!T432="마을",0,IF(계획인구!T432="소규모",0,IF(계획인구!T432=급수인구!$F432,계획인구!AI432,0))))</f>
        <v>0</v>
      </c>
      <c r="X432" s="152">
        <f>IF(계획인구!U432="미급수",0,IF(계획인구!U432="마을",0,IF(계획인구!U432="소규모",0,IF(계획인구!U432=급수인구!$F432,계획인구!AJ432,0))))</f>
        <v>0</v>
      </c>
    </row>
    <row r="433" spans="1:24" s="11" customFormat="1" ht="16.350000000000001" customHeight="1">
      <c r="A433" s="308" t="s">
        <v>261</v>
      </c>
      <c r="B433" s="247" t="s">
        <v>742</v>
      </c>
      <c r="C433" s="57" t="s">
        <v>1155</v>
      </c>
      <c r="D433" s="53">
        <f>계획인구!J433</f>
        <v>10</v>
      </c>
      <c r="E433" s="53">
        <f>계획인구!K433</f>
        <v>18</v>
      </c>
      <c r="F433" s="54" t="str">
        <f>계획인구!L433</f>
        <v>소규모</v>
      </c>
      <c r="G433" s="54" t="str">
        <f>계획인구!M433</f>
        <v>소규모</v>
      </c>
      <c r="H433" s="54" t="str">
        <f>계획인구!N433</f>
        <v>안희실</v>
      </c>
      <c r="I433" s="55">
        <f>IF(F433="마을",0,IF(F433="소규모",0,계획인구!P433))</f>
        <v>0</v>
      </c>
      <c r="J433" s="135">
        <f t="shared" si="141"/>
        <v>0</v>
      </c>
      <c r="K433" s="135">
        <f t="shared" si="142"/>
        <v>0</v>
      </c>
      <c r="L433" s="135">
        <f t="shared" si="143"/>
        <v>0</v>
      </c>
      <c r="M433" s="135">
        <f t="shared" si="144"/>
        <v>0</v>
      </c>
      <c r="N433" s="136">
        <f t="shared" si="145"/>
        <v>0</v>
      </c>
      <c r="O433" s="152">
        <f>IF(계획인구!Q433="미급수",0,IF(계획인구!Q433="마을",0,IF(계획인구!Q433="소규모",0,IF(계획인구!Q433=급수인구!$F433,계획인구!AA433,0))))</f>
        <v>0</v>
      </c>
      <c r="P433" s="152">
        <f>IF(계획인구!R433="미급수",0,IF(계획인구!R433="마을",0,IF(계획인구!R433="소규모",0,IF(계획인구!R433=급수인구!$F433,계획인구!AB433,0))))</f>
        <v>0</v>
      </c>
      <c r="Q433" s="152">
        <f>IF(계획인구!S433="미급수",0,IF(계획인구!S433="마을",0,IF(계획인구!S433="소규모",0,IF(계획인구!S433=급수인구!$F433,계획인구!AC433,0))))</f>
        <v>0</v>
      </c>
      <c r="R433" s="152">
        <f>IF(계획인구!T433="미급수",0,IF(계획인구!T433="마을",0,IF(계획인구!T433="소규모",0,IF(계획인구!T433=급수인구!$F433,계획인구!AD433,0))))</f>
        <v>0</v>
      </c>
      <c r="S433" s="152">
        <f>IF(계획인구!U433="미급수",0,IF(계획인구!U433="마을",0,IF(계획인구!U433="소규모",0,IF(계획인구!U433=급수인구!$F433,계획인구!AE433,0))))</f>
        <v>0</v>
      </c>
      <c r="T433" s="152">
        <f>IF(계획인구!Q433="미급수",0,IF(계획인구!Q433="마을",0,IF(계획인구!Q433="소규모",0,IF(계획인구!Q433=급수인구!$F433,계획인구!AF433,0))))</f>
        <v>0</v>
      </c>
      <c r="U433" s="152">
        <f>IF(계획인구!R433="미급수",0,IF(계획인구!R433="마을",0,IF(계획인구!R433="소규모",0,IF(계획인구!R433=급수인구!$F433,계획인구!AG433,0))))</f>
        <v>0</v>
      </c>
      <c r="V433" s="152">
        <f>IF(계획인구!S433="미급수",0,IF(계획인구!S433="마을",0,IF(계획인구!S433="소규모",0,IF(계획인구!S433=급수인구!$F433,계획인구!AH433,0))))</f>
        <v>0</v>
      </c>
      <c r="W433" s="152">
        <f>IF(계획인구!T433="미급수",0,IF(계획인구!T433="마을",0,IF(계획인구!T433="소규모",0,IF(계획인구!T433=급수인구!$F433,계획인구!AI433,0))))</f>
        <v>0</v>
      </c>
      <c r="X433" s="152">
        <f>IF(계획인구!U433="미급수",0,IF(계획인구!U433="마을",0,IF(계획인구!U433="소규모",0,IF(계획인구!U433=급수인구!$F433,계획인구!AJ433,0))))</f>
        <v>0</v>
      </c>
    </row>
    <row r="434" spans="1:24" s="11" customFormat="1" ht="16.350000000000001" customHeight="1">
      <c r="A434" s="308" t="s">
        <v>261</v>
      </c>
      <c r="B434" s="333"/>
      <c r="C434" s="57" t="s">
        <v>592</v>
      </c>
      <c r="D434" s="53">
        <f>계획인구!J434</f>
        <v>15</v>
      </c>
      <c r="E434" s="53">
        <f>계획인구!K434</f>
        <v>27</v>
      </c>
      <c r="F434" s="54" t="str">
        <f>계획인구!L434</f>
        <v>소규모</v>
      </c>
      <c r="G434" s="54" t="str">
        <f>계획인구!M434</f>
        <v>소규모</v>
      </c>
      <c r="H434" s="54" t="str">
        <f>계획인구!N434</f>
        <v>안희실</v>
      </c>
      <c r="I434" s="55">
        <f>IF(F434="마을",0,IF(F434="소규모",0,계획인구!P434))</f>
        <v>0</v>
      </c>
      <c r="J434" s="135">
        <f t="shared" si="141"/>
        <v>0</v>
      </c>
      <c r="K434" s="135">
        <f t="shared" si="142"/>
        <v>0</v>
      </c>
      <c r="L434" s="135">
        <f t="shared" si="143"/>
        <v>0</v>
      </c>
      <c r="M434" s="135">
        <f t="shared" si="144"/>
        <v>0</v>
      </c>
      <c r="N434" s="136">
        <f t="shared" si="145"/>
        <v>0</v>
      </c>
      <c r="O434" s="152">
        <f>IF(계획인구!Q434="미급수",0,IF(계획인구!Q434="마을",0,IF(계획인구!Q434="소규모",0,IF(계획인구!Q434=급수인구!$F434,계획인구!AA434,0))))</f>
        <v>0</v>
      </c>
      <c r="P434" s="152">
        <f>IF(계획인구!R434="미급수",0,IF(계획인구!R434="마을",0,IF(계획인구!R434="소규모",0,IF(계획인구!R434=급수인구!$F434,계획인구!AB434,0))))</f>
        <v>0</v>
      </c>
      <c r="Q434" s="152">
        <f>IF(계획인구!S434="미급수",0,IF(계획인구!S434="마을",0,IF(계획인구!S434="소규모",0,IF(계획인구!S434=급수인구!$F434,계획인구!AC434,0))))</f>
        <v>0</v>
      </c>
      <c r="R434" s="152">
        <f>IF(계획인구!T434="미급수",0,IF(계획인구!T434="마을",0,IF(계획인구!T434="소규모",0,IF(계획인구!T434=급수인구!$F434,계획인구!AD434,0))))</f>
        <v>0</v>
      </c>
      <c r="S434" s="152">
        <f>IF(계획인구!U434="미급수",0,IF(계획인구!U434="마을",0,IF(계획인구!U434="소규모",0,IF(계획인구!U434=급수인구!$F434,계획인구!AE434,0))))</f>
        <v>0</v>
      </c>
      <c r="T434" s="152">
        <f>IF(계획인구!Q434="미급수",0,IF(계획인구!Q434="마을",0,IF(계획인구!Q434="소규모",0,IF(계획인구!Q434=급수인구!$F434,계획인구!AF434,0))))</f>
        <v>0</v>
      </c>
      <c r="U434" s="152">
        <f>IF(계획인구!R434="미급수",0,IF(계획인구!R434="마을",0,IF(계획인구!R434="소규모",0,IF(계획인구!R434=급수인구!$F434,계획인구!AG434,0))))</f>
        <v>0</v>
      </c>
      <c r="V434" s="152">
        <f>IF(계획인구!S434="미급수",0,IF(계획인구!S434="마을",0,IF(계획인구!S434="소규모",0,IF(계획인구!S434=급수인구!$F434,계획인구!AH434,0))))</f>
        <v>0</v>
      </c>
      <c r="W434" s="152">
        <f>IF(계획인구!T434="미급수",0,IF(계획인구!T434="마을",0,IF(계획인구!T434="소규모",0,IF(계획인구!T434=급수인구!$F434,계획인구!AI434,0))))</f>
        <v>0</v>
      </c>
      <c r="X434" s="152">
        <f>IF(계획인구!U434="미급수",0,IF(계획인구!U434="마을",0,IF(계획인구!U434="소규모",0,IF(계획인구!U434=급수인구!$F434,계획인구!AJ434,0))))</f>
        <v>0</v>
      </c>
    </row>
    <row r="435" spans="1:24" s="11" customFormat="1" ht="16.350000000000001" customHeight="1">
      <c r="A435" s="308" t="s">
        <v>261</v>
      </c>
      <c r="B435" s="247" t="s">
        <v>743</v>
      </c>
      <c r="C435" s="57" t="s">
        <v>1156</v>
      </c>
      <c r="D435" s="53">
        <f>계획인구!J435</f>
        <v>17</v>
      </c>
      <c r="E435" s="53">
        <f>계획인구!K435</f>
        <v>28</v>
      </c>
      <c r="F435" s="54" t="str">
        <f>계획인구!L435</f>
        <v>미급수</v>
      </c>
      <c r="G435" s="54" t="str">
        <f>계획인구!M435</f>
        <v>미급수</v>
      </c>
      <c r="H435" s="54" t="str">
        <f>계획인구!N435</f>
        <v>미급수</v>
      </c>
      <c r="I435" s="55">
        <f>IF(F435="마을",0,IF(F435="소규모",0,계획인구!P435))</f>
        <v>0</v>
      </c>
      <c r="J435" s="135">
        <f t="shared" si="141"/>
        <v>0</v>
      </c>
      <c r="K435" s="135">
        <f t="shared" si="142"/>
        <v>0</v>
      </c>
      <c r="L435" s="135">
        <f t="shared" si="143"/>
        <v>0</v>
      </c>
      <c r="M435" s="135">
        <f t="shared" si="144"/>
        <v>0</v>
      </c>
      <c r="N435" s="136">
        <f t="shared" si="145"/>
        <v>0</v>
      </c>
      <c r="O435" s="152">
        <f>IF(계획인구!Q435="미급수",0,IF(계획인구!Q435="마을",0,IF(계획인구!Q435="소규모",0,IF(계획인구!Q435=급수인구!$F435,계획인구!AA435,0))))</f>
        <v>0</v>
      </c>
      <c r="P435" s="152">
        <f>IF(계획인구!R435="미급수",0,IF(계획인구!R435="마을",0,IF(계획인구!R435="소규모",0,IF(계획인구!R435=급수인구!$F435,계획인구!AB435,0))))</f>
        <v>0</v>
      </c>
      <c r="Q435" s="152">
        <f>IF(계획인구!S435="미급수",0,IF(계획인구!S435="마을",0,IF(계획인구!S435="소규모",0,IF(계획인구!S435=급수인구!$F435,계획인구!AC435,0))))</f>
        <v>0</v>
      </c>
      <c r="R435" s="152">
        <f>IF(계획인구!T435="미급수",0,IF(계획인구!T435="마을",0,IF(계획인구!T435="소규모",0,IF(계획인구!T435=급수인구!$F435,계획인구!AD435,0))))</f>
        <v>0</v>
      </c>
      <c r="S435" s="152">
        <f>IF(계획인구!U435="미급수",0,IF(계획인구!U435="마을",0,IF(계획인구!U435="소규모",0,IF(계획인구!U435=급수인구!$F435,계획인구!AE435,0))))</f>
        <v>0</v>
      </c>
      <c r="T435" s="152">
        <f>IF(계획인구!Q435="미급수",0,IF(계획인구!Q435="마을",0,IF(계획인구!Q435="소규모",0,IF(계획인구!Q435=급수인구!$F435,계획인구!AF435,0))))</f>
        <v>0</v>
      </c>
      <c r="U435" s="152">
        <f>IF(계획인구!R435="미급수",0,IF(계획인구!R435="마을",0,IF(계획인구!R435="소규모",0,IF(계획인구!R435=급수인구!$F435,계획인구!AG435,0))))</f>
        <v>0</v>
      </c>
      <c r="V435" s="152">
        <f>IF(계획인구!S435="미급수",0,IF(계획인구!S435="마을",0,IF(계획인구!S435="소규모",0,IF(계획인구!S435=급수인구!$F435,계획인구!AH435,0))))</f>
        <v>0</v>
      </c>
      <c r="W435" s="152">
        <f>IF(계획인구!T435="미급수",0,IF(계획인구!T435="마을",0,IF(계획인구!T435="소규모",0,IF(계획인구!T435=급수인구!$F435,계획인구!AI435,0))))</f>
        <v>0</v>
      </c>
      <c r="X435" s="152">
        <f>IF(계획인구!U435="미급수",0,IF(계획인구!U435="마을",0,IF(계획인구!U435="소규모",0,IF(계획인구!U435=급수인구!$F435,계획인구!AJ435,0))))</f>
        <v>0</v>
      </c>
    </row>
    <row r="436" spans="1:24" s="11" customFormat="1" ht="16.350000000000001" customHeight="1">
      <c r="A436" s="309" t="s">
        <v>261</v>
      </c>
      <c r="B436" s="335"/>
      <c r="C436" s="247" t="s">
        <v>593</v>
      </c>
      <c r="D436" s="234">
        <f>계획인구!J436</f>
        <v>15</v>
      </c>
      <c r="E436" s="234">
        <f>계획인구!K436</f>
        <v>31</v>
      </c>
      <c r="F436" s="235" t="str">
        <f>계획인구!L436</f>
        <v>소규모</v>
      </c>
      <c r="G436" s="235" t="str">
        <f>계획인구!M436</f>
        <v>소규모</v>
      </c>
      <c r="H436" s="235" t="str">
        <f>계획인구!N436</f>
        <v>앳골</v>
      </c>
      <c r="I436" s="237">
        <f>IF(F436="마을",0,IF(F436="소규모",0,계획인구!P436))</f>
        <v>0</v>
      </c>
      <c r="J436" s="239">
        <f t="shared" si="141"/>
        <v>0</v>
      </c>
      <c r="K436" s="239">
        <f t="shared" si="142"/>
        <v>0</v>
      </c>
      <c r="L436" s="239">
        <f t="shared" si="143"/>
        <v>0</v>
      </c>
      <c r="M436" s="239">
        <f t="shared" si="144"/>
        <v>0</v>
      </c>
      <c r="N436" s="240">
        <f t="shared" si="145"/>
        <v>0</v>
      </c>
      <c r="O436" s="152">
        <f>IF(계획인구!Q436="미급수",0,IF(계획인구!Q436="마을",0,IF(계획인구!Q436="소규모",0,IF(계획인구!Q436=급수인구!$F436,계획인구!AA436,0))))</f>
        <v>0</v>
      </c>
      <c r="P436" s="152">
        <f>IF(계획인구!R436="미급수",0,IF(계획인구!R436="마을",0,IF(계획인구!R436="소규모",0,IF(계획인구!R436=급수인구!$F436,계획인구!AB436,0))))</f>
        <v>0</v>
      </c>
      <c r="Q436" s="152">
        <f>IF(계획인구!S436="미급수",0,IF(계획인구!S436="마을",0,IF(계획인구!S436="소규모",0,IF(계획인구!S436=급수인구!$F436,계획인구!AC436,0))))</f>
        <v>0</v>
      </c>
      <c r="R436" s="152">
        <f>IF(계획인구!T436="미급수",0,IF(계획인구!T436="마을",0,IF(계획인구!T436="소규모",0,IF(계획인구!T436=급수인구!$F436,계획인구!AD436,0))))</f>
        <v>0</v>
      </c>
      <c r="S436" s="152">
        <f>IF(계획인구!U436="미급수",0,IF(계획인구!U436="마을",0,IF(계획인구!U436="소규모",0,IF(계획인구!U436=급수인구!$F436,계획인구!AE436,0))))</f>
        <v>0</v>
      </c>
      <c r="T436" s="152">
        <f>IF(계획인구!Q436="미급수",0,IF(계획인구!Q436="마을",0,IF(계획인구!Q436="소규모",0,IF(계획인구!Q436=급수인구!$F436,계획인구!AF436,0))))</f>
        <v>0</v>
      </c>
      <c r="U436" s="152">
        <f>IF(계획인구!R436="미급수",0,IF(계획인구!R436="마을",0,IF(계획인구!R436="소규모",0,IF(계획인구!R436=급수인구!$F436,계획인구!AG436,0))))</f>
        <v>0</v>
      </c>
      <c r="V436" s="152">
        <f>IF(계획인구!S436="미급수",0,IF(계획인구!S436="마을",0,IF(계획인구!S436="소규모",0,IF(계획인구!S436=급수인구!$F436,계획인구!AH436,0))))</f>
        <v>0</v>
      </c>
      <c r="W436" s="152">
        <f>IF(계획인구!T436="미급수",0,IF(계획인구!T436="마을",0,IF(계획인구!T436="소규모",0,IF(계획인구!T436=급수인구!$F436,계획인구!AI436,0))))</f>
        <v>0</v>
      </c>
      <c r="X436" s="152">
        <f>IF(계획인구!U436="미급수",0,IF(계획인구!U436="마을",0,IF(계획인구!U436="소규모",0,IF(계획인구!U436=급수인구!$F436,계획인구!AJ436,0))))</f>
        <v>0</v>
      </c>
    </row>
    <row r="437" spans="1:24" s="11" customFormat="1" ht="16.350000000000001" customHeight="1">
      <c r="A437" s="305" t="s">
        <v>262</v>
      </c>
      <c r="B437" s="243" t="s">
        <v>3</v>
      </c>
      <c r="C437" s="244"/>
      <c r="D437" s="218">
        <f>계획인구!J437</f>
        <v>1199</v>
      </c>
      <c r="E437" s="218">
        <f>계획인구!K437</f>
        <v>2432</v>
      </c>
      <c r="F437" s="218">
        <f>계획인구!L437</f>
        <v>0</v>
      </c>
      <c r="G437" s="218">
        <f>계획인구!M437</f>
        <v>0</v>
      </c>
      <c r="H437" s="218">
        <f>계획인구!N437</f>
        <v>0</v>
      </c>
      <c r="I437" s="218">
        <f>계획인구!P437</f>
        <v>0</v>
      </c>
      <c r="J437" s="218">
        <f>O437+T437</f>
        <v>0</v>
      </c>
      <c r="K437" s="218">
        <f>P437+U437</f>
        <v>0</v>
      </c>
      <c r="L437" s="218">
        <f>Q437+V437</f>
        <v>945</v>
      </c>
      <c r="M437" s="218">
        <f>R437+W437</f>
        <v>1751</v>
      </c>
      <c r="N437" s="251">
        <f>S437+X437</f>
        <v>1738</v>
      </c>
      <c r="O437" s="152">
        <f>SUM(O438:O470)</f>
        <v>0</v>
      </c>
      <c r="P437" s="135">
        <f t="shared" ref="P437:X437" si="146">SUM(P438:P470)</f>
        <v>0</v>
      </c>
      <c r="Q437" s="135">
        <f t="shared" si="146"/>
        <v>945</v>
      </c>
      <c r="R437" s="135">
        <f t="shared" si="146"/>
        <v>1751</v>
      </c>
      <c r="S437" s="135">
        <f t="shared" si="146"/>
        <v>1738</v>
      </c>
      <c r="T437" s="135">
        <f t="shared" si="146"/>
        <v>0</v>
      </c>
      <c r="U437" s="135">
        <f t="shared" si="146"/>
        <v>0</v>
      </c>
      <c r="V437" s="135">
        <f t="shared" si="146"/>
        <v>0</v>
      </c>
      <c r="W437" s="135">
        <f t="shared" si="146"/>
        <v>0</v>
      </c>
      <c r="X437" s="135">
        <f t="shared" si="146"/>
        <v>0</v>
      </c>
    </row>
    <row r="438" spans="1:24" s="11" customFormat="1" ht="16.350000000000001" customHeight="1">
      <c r="A438" s="308" t="s">
        <v>262</v>
      </c>
      <c r="B438" s="57" t="s">
        <v>263</v>
      </c>
      <c r="C438" s="57" t="s">
        <v>1157</v>
      </c>
      <c r="D438" s="53">
        <f>계획인구!J438</f>
        <v>67</v>
      </c>
      <c r="E438" s="53">
        <f>계획인구!K438</f>
        <v>148</v>
      </c>
      <c r="F438" s="54" t="str">
        <f>계획인구!L438</f>
        <v>지방</v>
      </c>
      <c r="G438" s="54" t="str">
        <f>계획인구!M438</f>
        <v>지례</v>
      </c>
      <c r="H438" s="54" t="str">
        <f>계획인구!N438</f>
        <v>지례</v>
      </c>
      <c r="I438" s="55">
        <f>IF(F438="마을",0,IF(F438="소규모",0,계획인구!P438))</f>
        <v>2030</v>
      </c>
      <c r="J438" s="135">
        <f t="shared" ref="J438:J470" si="147">O438+T438</f>
        <v>0</v>
      </c>
      <c r="K438" s="135">
        <f t="shared" ref="K438:K470" si="148">P438+U438</f>
        <v>0</v>
      </c>
      <c r="L438" s="135">
        <f t="shared" ref="L438:L470" si="149">Q438+V438</f>
        <v>0</v>
      </c>
      <c r="M438" s="135">
        <f t="shared" ref="M438:M470" si="150">R438+W438</f>
        <v>141</v>
      </c>
      <c r="N438" s="136">
        <f t="shared" ref="N438:N470" si="151">S438+X438</f>
        <v>140</v>
      </c>
      <c r="O438" s="152">
        <f>IF(계획인구!Q438="미급수",0,IF(계획인구!Q438="마을",0,IF(계획인구!Q438="소규모",0,IF(계획인구!Q438=급수인구!$F438,계획인구!AA438,0))))</f>
        <v>0</v>
      </c>
      <c r="P438" s="152">
        <f>IF(계획인구!R438="미급수",0,IF(계획인구!R438="마을",0,IF(계획인구!R438="소규모",0,IF(계획인구!R438=급수인구!$F438,계획인구!AB438,0))))</f>
        <v>0</v>
      </c>
      <c r="Q438" s="152">
        <f>IF(계획인구!S438="미급수",0,IF(계획인구!S438="마을",0,IF(계획인구!S438="소규모",0,IF(계획인구!S438=급수인구!$F438,계획인구!AC438,0))))</f>
        <v>0</v>
      </c>
      <c r="R438" s="152">
        <f>IF(계획인구!T438="미급수",0,IF(계획인구!T438="마을",0,IF(계획인구!T438="소규모",0,IF(계획인구!T438=급수인구!$F438,계획인구!AD438,0))))</f>
        <v>141</v>
      </c>
      <c r="S438" s="152">
        <f>IF(계획인구!U438="미급수",0,IF(계획인구!U438="마을",0,IF(계획인구!U438="소규모",0,IF(계획인구!U438=급수인구!$F438,계획인구!AE438,0))))</f>
        <v>140</v>
      </c>
      <c r="T438" s="152">
        <f>IF(계획인구!Q438="미급수",0,IF(계획인구!Q438="마을",0,IF(계획인구!Q438="소규모",0,IF(계획인구!Q438=급수인구!$F438,계획인구!AF438,0))))</f>
        <v>0</v>
      </c>
      <c r="U438" s="152">
        <f>IF(계획인구!R438="미급수",0,IF(계획인구!R438="마을",0,IF(계획인구!R438="소규모",0,IF(계획인구!R438=급수인구!$F438,계획인구!AG438,0))))</f>
        <v>0</v>
      </c>
      <c r="V438" s="152">
        <f>IF(계획인구!S438="미급수",0,IF(계획인구!S438="마을",0,IF(계획인구!S438="소규모",0,IF(계획인구!S438=급수인구!$F438,계획인구!AH438,0))))</f>
        <v>0</v>
      </c>
      <c r="W438" s="152">
        <f>IF(계획인구!T438="미급수",0,IF(계획인구!T438="마을",0,IF(계획인구!T438="소규모",0,IF(계획인구!T438=급수인구!$F438,계획인구!AI438,0))))</f>
        <v>0</v>
      </c>
      <c r="X438" s="152">
        <f>IF(계획인구!U438="미급수",0,IF(계획인구!U438="마을",0,IF(계획인구!U438="소규모",0,IF(계획인구!U438=급수인구!$F438,계획인구!AJ438,0))))</f>
        <v>0</v>
      </c>
    </row>
    <row r="439" spans="1:24" s="11" customFormat="1" ht="16.350000000000001" customHeight="1">
      <c r="A439" s="308" t="s">
        <v>262</v>
      </c>
      <c r="B439" s="57" t="s">
        <v>264</v>
      </c>
      <c r="C439" s="57" t="s">
        <v>265</v>
      </c>
      <c r="D439" s="53">
        <f>계획인구!J439</f>
        <v>28</v>
      </c>
      <c r="E439" s="53">
        <f>계획인구!K439</f>
        <v>46</v>
      </c>
      <c r="F439" s="54" t="str">
        <f>계획인구!L439</f>
        <v>지방</v>
      </c>
      <c r="G439" s="54" t="str">
        <f>계획인구!M439</f>
        <v>지례</v>
      </c>
      <c r="H439" s="54" t="str">
        <f>계획인구!N439</f>
        <v>지례</v>
      </c>
      <c r="I439" s="55">
        <f>IF(F439="마을",0,IF(F439="소규모",0,계획인구!P439))</f>
        <v>2030</v>
      </c>
      <c r="J439" s="135">
        <f t="shared" si="147"/>
        <v>0</v>
      </c>
      <c r="K439" s="135">
        <f t="shared" si="148"/>
        <v>0</v>
      </c>
      <c r="L439" s="135">
        <f t="shared" si="149"/>
        <v>0</v>
      </c>
      <c r="M439" s="135">
        <f t="shared" si="150"/>
        <v>44</v>
      </c>
      <c r="N439" s="136">
        <f t="shared" si="151"/>
        <v>43</v>
      </c>
      <c r="O439" s="152">
        <f>IF(계획인구!Q439="미급수",0,IF(계획인구!Q439="마을",0,IF(계획인구!Q439="소규모",0,IF(계획인구!Q439=급수인구!$F439,계획인구!AA439,0))))</f>
        <v>0</v>
      </c>
      <c r="P439" s="152">
        <f>IF(계획인구!R439="미급수",0,IF(계획인구!R439="마을",0,IF(계획인구!R439="소규모",0,IF(계획인구!R439=급수인구!$F439,계획인구!AB439,0))))</f>
        <v>0</v>
      </c>
      <c r="Q439" s="152">
        <f>IF(계획인구!S439="미급수",0,IF(계획인구!S439="마을",0,IF(계획인구!S439="소규모",0,IF(계획인구!S439=급수인구!$F439,계획인구!AC439,0))))</f>
        <v>0</v>
      </c>
      <c r="R439" s="152">
        <f>IF(계획인구!T439="미급수",0,IF(계획인구!T439="마을",0,IF(계획인구!T439="소규모",0,IF(계획인구!T439=급수인구!$F439,계획인구!AD439,0))))</f>
        <v>44</v>
      </c>
      <c r="S439" s="152">
        <f>IF(계획인구!U439="미급수",0,IF(계획인구!U439="마을",0,IF(계획인구!U439="소규모",0,IF(계획인구!U439=급수인구!$F439,계획인구!AE439,0))))</f>
        <v>43</v>
      </c>
      <c r="T439" s="152">
        <f>IF(계획인구!Q439="미급수",0,IF(계획인구!Q439="마을",0,IF(계획인구!Q439="소규모",0,IF(계획인구!Q439=급수인구!$F439,계획인구!AF439,0))))</f>
        <v>0</v>
      </c>
      <c r="U439" s="152">
        <f>IF(계획인구!R439="미급수",0,IF(계획인구!R439="마을",0,IF(계획인구!R439="소규모",0,IF(계획인구!R439=급수인구!$F439,계획인구!AG439,0))))</f>
        <v>0</v>
      </c>
      <c r="V439" s="152">
        <f>IF(계획인구!S439="미급수",0,IF(계획인구!S439="마을",0,IF(계획인구!S439="소규모",0,IF(계획인구!S439=급수인구!$F439,계획인구!AH439,0))))</f>
        <v>0</v>
      </c>
      <c r="W439" s="152">
        <f>IF(계획인구!T439="미급수",0,IF(계획인구!T439="마을",0,IF(계획인구!T439="소규모",0,IF(계획인구!T439=급수인구!$F439,계획인구!AI439,0))))</f>
        <v>0</v>
      </c>
      <c r="X439" s="152">
        <f>IF(계획인구!U439="미급수",0,IF(계획인구!U439="마을",0,IF(계획인구!U439="소규모",0,IF(계획인구!U439=급수인구!$F439,계획인구!AJ439,0))))</f>
        <v>0</v>
      </c>
    </row>
    <row r="440" spans="1:24" s="11" customFormat="1" ht="16.350000000000001" customHeight="1">
      <c r="A440" s="308" t="s">
        <v>262</v>
      </c>
      <c r="B440" s="57" t="s">
        <v>266</v>
      </c>
      <c r="C440" s="57" t="s">
        <v>267</v>
      </c>
      <c r="D440" s="53">
        <f>계획인구!J440</f>
        <v>34</v>
      </c>
      <c r="E440" s="53">
        <f>계획인구!K440</f>
        <v>52</v>
      </c>
      <c r="F440" s="54" t="str">
        <f>계획인구!L440</f>
        <v>소규모</v>
      </c>
      <c r="G440" s="54" t="str">
        <f>계획인구!M440</f>
        <v>소규모</v>
      </c>
      <c r="H440" s="54" t="str">
        <f>계획인구!N440</f>
        <v>덕산</v>
      </c>
      <c r="I440" s="55">
        <f>IF(F440="마을",0,IF(F440="소규모",0,계획인구!P440))</f>
        <v>0</v>
      </c>
      <c r="J440" s="135">
        <f t="shared" si="147"/>
        <v>0</v>
      </c>
      <c r="K440" s="135">
        <f t="shared" si="148"/>
        <v>0</v>
      </c>
      <c r="L440" s="135">
        <f t="shared" si="149"/>
        <v>0</v>
      </c>
      <c r="M440" s="135">
        <f t="shared" si="150"/>
        <v>0</v>
      </c>
      <c r="N440" s="136">
        <f t="shared" si="151"/>
        <v>0</v>
      </c>
      <c r="O440" s="152">
        <f>IF(계획인구!Q440="미급수",0,IF(계획인구!Q440="마을",0,IF(계획인구!Q440="소규모",0,IF(계획인구!Q440=급수인구!$F440,계획인구!AA440,0))))</f>
        <v>0</v>
      </c>
      <c r="P440" s="152">
        <f>IF(계획인구!R440="미급수",0,IF(계획인구!R440="마을",0,IF(계획인구!R440="소규모",0,IF(계획인구!R440=급수인구!$F440,계획인구!AB440,0))))</f>
        <v>0</v>
      </c>
      <c r="Q440" s="152">
        <f>IF(계획인구!S440="미급수",0,IF(계획인구!S440="마을",0,IF(계획인구!S440="소규모",0,IF(계획인구!S440=급수인구!$F440,계획인구!AC440,0))))</f>
        <v>0</v>
      </c>
      <c r="R440" s="152">
        <f>IF(계획인구!T440="미급수",0,IF(계획인구!T440="마을",0,IF(계획인구!T440="소규모",0,IF(계획인구!T440=급수인구!$F440,계획인구!AD440,0))))</f>
        <v>0</v>
      </c>
      <c r="S440" s="152">
        <f>IF(계획인구!U440="미급수",0,IF(계획인구!U440="마을",0,IF(계획인구!U440="소규모",0,IF(계획인구!U440=급수인구!$F440,계획인구!AE440,0))))</f>
        <v>0</v>
      </c>
      <c r="T440" s="152">
        <f>IF(계획인구!Q440="미급수",0,IF(계획인구!Q440="마을",0,IF(계획인구!Q440="소규모",0,IF(계획인구!Q440=급수인구!$F440,계획인구!AF440,0))))</f>
        <v>0</v>
      </c>
      <c r="U440" s="152">
        <f>IF(계획인구!R440="미급수",0,IF(계획인구!R440="마을",0,IF(계획인구!R440="소규모",0,IF(계획인구!R440=급수인구!$F440,계획인구!AG440,0))))</f>
        <v>0</v>
      </c>
      <c r="V440" s="152">
        <f>IF(계획인구!S440="미급수",0,IF(계획인구!S440="마을",0,IF(계획인구!S440="소규모",0,IF(계획인구!S440=급수인구!$F440,계획인구!AH440,0))))</f>
        <v>0</v>
      </c>
      <c r="W440" s="152">
        <f>IF(계획인구!T440="미급수",0,IF(계획인구!T440="마을",0,IF(계획인구!T440="소규모",0,IF(계획인구!T440=급수인구!$F440,계획인구!AI440,0))))</f>
        <v>0</v>
      </c>
      <c r="X440" s="152">
        <f>IF(계획인구!U440="미급수",0,IF(계획인구!U440="마을",0,IF(계획인구!U440="소규모",0,IF(계획인구!U440=급수인구!$F440,계획인구!AJ440,0))))</f>
        <v>0</v>
      </c>
    </row>
    <row r="441" spans="1:24" s="11" customFormat="1" ht="16.350000000000001" customHeight="1">
      <c r="A441" s="308" t="s">
        <v>262</v>
      </c>
      <c r="B441" s="247" t="s">
        <v>268</v>
      </c>
      <c r="C441" s="57" t="s">
        <v>492</v>
      </c>
      <c r="D441" s="53">
        <f>계획인구!J441</f>
        <v>21</v>
      </c>
      <c r="E441" s="53">
        <f>계획인구!K441</f>
        <v>44</v>
      </c>
      <c r="F441" s="54" t="str">
        <f>계획인구!L441</f>
        <v>소규모</v>
      </c>
      <c r="G441" s="54" t="str">
        <f>계획인구!M441</f>
        <v>소규모</v>
      </c>
      <c r="H441" s="54" t="str">
        <f>계획인구!N441</f>
        <v>옴배미</v>
      </c>
      <c r="I441" s="55">
        <f>IF(F441="마을",0,IF(F441="소규모",0,계획인구!P441))</f>
        <v>0</v>
      </c>
      <c r="J441" s="135">
        <f t="shared" si="147"/>
        <v>0</v>
      </c>
      <c r="K441" s="135">
        <f t="shared" si="148"/>
        <v>0</v>
      </c>
      <c r="L441" s="135">
        <f t="shared" si="149"/>
        <v>0</v>
      </c>
      <c r="M441" s="135">
        <f t="shared" si="150"/>
        <v>0</v>
      </c>
      <c r="N441" s="136">
        <f t="shared" si="151"/>
        <v>0</v>
      </c>
      <c r="O441" s="152">
        <f>IF(계획인구!Q441="미급수",0,IF(계획인구!Q441="마을",0,IF(계획인구!Q441="소규모",0,IF(계획인구!Q441=급수인구!$F441,계획인구!AA441,0))))</f>
        <v>0</v>
      </c>
      <c r="P441" s="152">
        <f>IF(계획인구!R441="미급수",0,IF(계획인구!R441="마을",0,IF(계획인구!R441="소규모",0,IF(계획인구!R441=급수인구!$F441,계획인구!AB441,0))))</f>
        <v>0</v>
      </c>
      <c r="Q441" s="152">
        <f>IF(계획인구!S441="미급수",0,IF(계획인구!S441="마을",0,IF(계획인구!S441="소규모",0,IF(계획인구!S441=급수인구!$F441,계획인구!AC441,0))))</f>
        <v>0</v>
      </c>
      <c r="R441" s="152">
        <f>IF(계획인구!T441="미급수",0,IF(계획인구!T441="마을",0,IF(계획인구!T441="소규모",0,IF(계획인구!T441=급수인구!$F441,계획인구!AD441,0))))</f>
        <v>0</v>
      </c>
      <c r="S441" s="152">
        <f>IF(계획인구!U441="미급수",0,IF(계획인구!U441="마을",0,IF(계획인구!U441="소규모",0,IF(계획인구!U441=급수인구!$F441,계획인구!AE441,0))))</f>
        <v>0</v>
      </c>
      <c r="T441" s="152">
        <f>IF(계획인구!Q441="미급수",0,IF(계획인구!Q441="마을",0,IF(계획인구!Q441="소규모",0,IF(계획인구!Q441=급수인구!$F441,계획인구!AF441,0))))</f>
        <v>0</v>
      </c>
      <c r="U441" s="152">
        <f>IF(계획인구!R441="미급수",0,IF(계획인구!R441="마을",0,IF(계획인구!R441="소규모",0,IF(계획인구!R441=급수인구!$F441,계획인구!AG441,0))))</f>
        <v>0</v>
      </c>
      <c r="V441" s="152">
        <f>IF(계획인구!S441="미급수",0,IF(계획인구!S441="마을",0,IF(계획인구!S441="소규모",0,IF(계획인구!S441=급수인구!$F441,계획인구!AH441,0))))</f>
        <v>0</v>
      </c>
      <c r="W441" s="152">
        <f>IF(계획인구!T441="미급수",0,IF(계획인구!T441="마을",0,IF(계획인구!T441="소규모",0,IF(계획인구!T441=급수인구!$F441,계획인구!AI441,0))))</f>
        <v>0</v>
      </c>
      <c r="X441" s="152">
        <f>IF(계획인구!U441="미급수",0,IF(계획인구!U441="마을",0,IF(계획인구!U441="소규모",0,IF(계획인구!U441=급수인구!$F441,계획인구!AJ441,0))))</f>
        <v>0</v>
      </c>
    </row>
    <row r="442" spans="1:24" s="11" customFormat="1" ht="16.350000000000001" customHeight="1">
      <c r="A442" s="308" t="s">
        <v>262</v>
      </c>
      <c r="B442" s="333"/>
      <c r="C442" s="57" t="s">
        <v>870</v>
      </c>
      <c r="D442" s="53">
        <f>계획인구!J442</f>
        <v>19</v>
      </c>
      <c r="E442" s="53">
        <f>계획인구!K442</f>
        <v>35</v>
      </c>
      <c r="F442" s="54" t="str">
        <f>계획인구!L442</f>
        <v>미급수</v>
      </c>
      <c r="G442" s="54" t="str">
        <f>계획인구!M442</f>
        <v>미급수</v>
      </c>
      <c r="H442" s="54" t="str">
        <f>계획인구!N442</f>
        <v>미급수</v>
      </c>
      <c r="I442" s="55">
        <f>IF(F442="마을",0,IF(F442="소규모",0,계획인구!P442))</f>
        <v>0</v>
      </c>
      <c r="J442" s="135">
        <f t="shared" si="147"/>
        <v>0</v>
      </c>
      <c r="K442" s="135">
        <f t="shared" si="148"/>
        <v>0</v>
      </c>
      <c r="L442" s="135">
        <f t="shared" si="149"/>
        <v>0</v>
      </c>
      <c r="M442" s="135">
        <f t="shared" si="150"/>
        <v>0</v>
      </c>
      <c r="N442" s="136">
        <f t="shared" si="151"/>
        <v>0</v>
      </c>
      <c r="O442" s="152">
        <f>IF(계획인구!Q442="미급수",0,IF(계획인구!Q442="마을",0,IF(계획인구!Q442="소규모",0,IF(계획인구!Q442=급수인구!$F442,계획인구!AA442,0))))</f>
        <v>0</v>
      </c>
      <c r="P442" s="152">
        <f>IF(계획인구!R442="미급수",0,IF(계획인구!R442="마을",0,IF(계획인구!R442="소규모",0,IF(계획인구!R442=급수인구!$F442,계획인구!AB442,0))))</f>
        <v>0</v>
      </c>
      <c r="Q442" s="152">
        <f>IF(계획인구!S442="미급수",0,IF(계획인구!S442="마을",0,IF(계획인구!S442="소규모",0,IF(계획인구!S442=급수인구!$F442,계획인구!AC442,0))))</f>
        <v>0</v>
      </c>
      <c r="R442" s="152">
        <f>IF(계획인구!T442="미급수",0,IF(계획인구!T442="마을",0,IF(계획인구!T442="소규모",0,IF(계획인구!T442=급수인구!$F442,계획인구!AD442,0))))</f>
        <v>0</v>
      </c>
      <c r="S442" s="152">
        <f>IF(계획인구!U442="미급수",0,IF(계획인구!U442="마을",0,IF(계획인구!U442="소규모",0,IF(계획인구!U442=급수인구!$F442,계획인구!AE442,0))))</f>
        <v>0</v>
      </c>
      <c r="T442" s="152">
        <f>IF(계획인구!Q442="미급수",0,IF(계획인구!Q442="마을",0,IF(계획인구!Q442="소규모",0,IF(계획인구!Q442=급수인구!$F442,계획인구!AF442,0))))</f>
        <v>0</v>
      </c>
      <c r="U442" s="152">
        <f>IF(계획인구!R442="미급수",0,IF(계획인구!R442="마을",0,IF(계획인구!R442="소규모",0,IF(계획인구!R442=급수인구!$F442,계획인구!AG442,0))))</f>
        <v>0</v>
      </c>
      <c r="V442" s="152">
        <f>IF(계획인구!S442="미급수",0,IF(계획인구!S442="마을",0,IF(계획인구!S442="소규모",0,IF(계획인구!S442=급수인구!$F442,계획인구!AH442,0))))</f>
        <v>0</v>
      </c>
      <c r="W442" s="152">
        <f>IF(계획인구!T442="미급수",0,IF(계획인구!T442="마을",0,IF(계획인구!T442="소규모",0,IF(계획인구!T442=급수인구!$F442,계획인구!AI442,0))))</f>
        <v>0</v>
      </c>
      <c r="X442" s="152">
        <f>IF(계획인구!U442="미급수",0,IF(계획인구!U442="마을",0,IF(계획인구!U442="소규모",0,IF(계획인구!U442=급수인구!$F442,계획인구!AJ442,0))))</f>
        <v>0</v>
      </c>
    </row>
    <row r="443" spans="1:24" s="11" customFormat="1" ht="16.350000000000001" customHeight="1">
      <c r="A443" s="308" t="s">
        <v>262</v>
      </c>
      <c r="B443" s="247" t="s">
        <v>269</v>
      </c>
      <c r="C443" s="57" t="s">
        <v>270</v>
      </c>
      <c r="D443" s="53">
        <f>계획인구!J443</f>
        <v>28</v>
      </c>
      <c r="E443" s="53">
        <f>계획인구!K443</f>
        <v>50</v>
      </c>
      <c r="F443" s="54" t="str">
        <f>계획인구!L443</f>
        <v>미급수</v>
      </c>
      <c r="G443" s="54" t="str">
        <f>계획인구!M443</f>
        <v>미급수</v>
      </c>
      <c r="H443" s="54" t="str">
        <f>계획인구!N443</f>
        <v>미급수</v>
      </c>
      <c r="I443" s="55">
        <f>IF(F443="마을",0,IF(F443="소규모",0,계획인구!P443))</f>
        <v>0</v>
      </c>
      <c r="J443" s="135">
        <f t="shared" si="147"/>
        <v>0</v>
      </c>
      <c r="K443" s="135">
        <f t="shared" si="148"/>
        <v>0</v>
      </c>
      <c r="L443" s="135">
        <f t="shared" si="149"/>
        <v>0</v>
      </c>
      <c r="M443" s="135">
        <f t="shared" si="150"/>
        <v>0</v>
      </c>
      <c r="N443" s="136">
        <f t="shared" si="151"/>
        <v>0</v>
      </c>
      <c r="O443" s="152">
        <f>IF(계획인구!Q443="미급수",0,IF(계획인구!Q443="마을",0,IF(계획인구!Q443="소규모",0,IF(계획인구!Q443=급수인구!$F443,계획인구!AA443,0))))</f>
        <v>0</v>
      </c>
      <c r="P443" s="152">
        <f>IF(계획인구!R443="미급수",0,IF(계획인구!R443="마을",0,IF(계획인구!R443="소규모",0,IF(계획인구!R443=급수인구!$F443,계획인구!AB443,0))))</f>
        <v>0</v>
      </c>
      <c r="Q443" s="152">
        <f>IF(계획인구!S443="미급수",0,IF(계획인구!S443="마을",0,IF(계획인구!S443="소규모",0,IF(계획인구!S443=급수인구!$F443,계획인구!AC443,0))))</f>
        <v>0</v>
      </c>
      <c r="R443" s="152">
        <f>IF(계획인구!T443="미급수",0,IF(계획인구!T443="마을",0,IF(계획인구!T443="소규모",0,IF(계획인구!T443=급수인구!$F443,계획인구!AD443,0))))</f>
        <v>0</v>
      </c>
      <c r="S443" s="152">
        <f>IF(계획인구!U443="미급수",0,IF(계획인구!U443="마을",0,IF(계획인구!U443="소규모",0,IF(계획인구!U443=급수인구!$F443,계획인구!AE443,0))))</f>
        <v>0</v>
      </c>
      <c r="T443" s="152">
        <f>IF(계획인구!Q443="미급수",0,IF(계획인구!Q443="마을",0,IF(계획인구!Q443="소규모",0,IF(계획인구!Q443=급수인구!$F443,계획인구!AF443,0))))</f>
        <v>0</v>
      </c>
      <c r="U443" s="152">
        <f>IF(계획인구!R443="미급수",0,IF(계획인구!R443="마을",0,IF(계획인구!R443="소규모",0,IF(계획인구!R443=급수인구!$F443,계획인구!AG443,0))))</f>
        <v>0</v>
      </c>
      <c r="V443" s="152">
        <f>IF(계획인구!S443="미급수",0,IF(계획인구!S443="마을",0,IF(계획인구!S443="소규모",0,IF(계획인구!S443=급수인구!$F443,계획인구!AH443,0))))</f>
        <v>0</v>
      </c>
      <c r="W443" s="152">
        <f>IF(계획인구!T443="미급수",0,IF(계획인구!T443="마을",0,IF(계획인구!T443="소규모",0,IF(계획인구!T443=급수인구!$F443,계획인구!AI443,0))))</f>
        <v>0</v>
      </c>
      <c r="X443" s="152">
        <f>IF(계획인구!U443="미급수",0,IF(계획인구!U443="마을",0,IF(계획인구!U443="소규모",0,IF(계획인구!U443=급수인구!$F443,계획인구!AJ443,0))))</f>
        <v>0</v>
      </c>
    </row>
    <row r="444" spans="1:24" s="11" customFormat="1" ht="16.350000000000001" customHeight="1">
      <c r="A444" s="308" t="s">
        <v>262</v>
      </c>
      <c r="B444" s="333"/>
      <c r="C444" s="57" t="s">
        <v>271</v>
      </c>
      <c r="D444" s="53">
        <f>계획인구!J444</f>
        <v>9</v>
      </c>
      <c r="E444" s="53">
        <f>계획인구!K444</f>
        <v>28</v>
      </c>
      <c r="F444" s="54" t="str">
        <f>계획인구!L444</f>
        <v>소규모</v>
      </c>
      <c r="G444" s="54" t="str">
        <f>계획인구!M444</f>
        <v>소규모</v>
      </c>
      <c r="H444" s="54" t="str">
        <f>계획인구!N444</f>
        <v>절골</v>
      </c>
      <c r="I444" s="55">
        <f>IF(F444="마을",0,IF(F444="소규모",0,계획인구!P444))</f>
        <v>0</v>
      </c>
      <c r="J444" s="135">
        <f t="shared" si="147"/>
        <v>0</v>
      </c>
      <c r="K444" s="135">
        <f t="shared" si="148"/>
        <v>0</v>
      </c>
      <c r="L444" s="135">
        <f t="shared" si="149"/>
        <v>0</v>
      </c>
      <c r="M444" s="135">
        <f t="shared" si="150"/>
        <v>0</v>
      </c>
      <c r="N444" s="136">
        <f t="shared" si="151"/>
        <v>0</v>
      </c>
      <c r="O444" s="152">
        <f>IF(계획인구!Q444="미급수",0,IF(계획인구!Q444="마을",0,IF(계획인구!Q444="소규모",0,IF(계획인구!Q444=급수인구!$F444,계획인구!AA444,0))))</f>
        <v>0</v>
      </c>
      <c r="P444" s="152">
        <f>IF(계획인구!R444="미급수",0,IF(계획인구!R444="마을",0,IF(계획인구!R444="소규모",0,IF(계획인구!R444=급수인구!$F444,계획인구!AB444,0))))</f>
        <v>0</v>
      </c>
      <c r="Q444" s="152">
        <f>IF(계획인구!S444="미급수",0,IF(계획인구!S444="마을",0,IF(계획인구!S444="소규모",0,IF(계획인구!S444=급수인구!$F444,계획인구!AC444,0))))</f>
        <v>0</v>
      </c>
      <c r="R444" s="152">
        <f>IF(계획인구!T444="미급수",0,IF(계획인구!T444="마을",0,IF(계획인구!T444="소규모",0,IF(계획인구!T444=급수인구!$F444,계획인구!AD444,0))))</f>
        <v>0</v>
      </c>
      <c r="S444" s="152">
        <f>IF(계획인구!U444="미급수",0,IF(계획인구!U444="마을",0,IF(계획인구!U444="소규모",0,IF(계획인구!U444=급수인구!$F444,계획인구!AE444,0))))</f>
        <v>0</v>
      </c>
      <c r="T444" s="152">
        <f>IF(계획인구!Q444="미급수",0,IF(계획인구!Q444="마을",0,IF(계획인구!Q444="소규모",0,IF(계획인구!Q444=급수인구!$F444,계획인구!AF444,0))))</f>
        <v>0</v>
      </c>
      <c r="U444" s="152">
        <f>IF(계획인구!R444="미급수",0,IF(계획인구!R444="마을",0,IF(계획인구!R444="소규모",0,IF(계획인구!R444=급수인구!$F444,계획인구!AG444,0))))</f>
        <v>0</v>
      </c>
      <c r="V444" s="152">
        <f>IF(계획인구!S444="미급수",0,IF(계획인구!S444="마을",0,IF(계획인구!S444="소규모",0,IF(계획인구!S444=급수인구!$F444,계획인구!AH444,0))))</f>
        <v>0</v>
      </c>
      <c r="W444" s="152">
        <f>IF(계획인구!T444="미급수",0,IF(계획인구!T444="마을",0,IF(계획인구!T444="소규모",0,IF(계획인구!T444=급수인구!$F444,계획인구!AI444,0))))</f>
        <v>0</v>
      </c>
      <c r="X444" s="152">
        <f>IF(계획인구!U444="미급수",0,IF(계획인구!U444="마을",0,IF(계획인구!U444="소규모",0,IF(계획인구!U444=급수인구!$F444,계획인구!AJ444,0))))</f>
        <v>0</v>
      </c>
    </row>
    <row r="445" spans="1:24" s="11" customFormat="1" ht="16.350000000000001" customHeight="1">
      <c r="A445" s="308" t="s">
        <v>262</v>
      </c>
      <c r="B445" s="247" t="s">
        <v>272</v>
      </c>
      <c r="C445" s="57" t="s">
        <v>873</v>
      </c>
      <c r="D445" s="53">
        <f>계획인구!J445</f>
        <v>27</v>
      </c>
      <c r="E445" s="53">
        <f>계획인구!K445</f>
        <v>42</v>
      </c>
      <c r="F445" s="54" t="str">
        <f>계획인구!L445</f>
        <v>소규모</v>
      </c>
      <c r="G445" s="54" t="str">
        <f>계획인구!M445</f>
        <v>소규모</v>
      </c>
      <c r="H445" s="54" t="str">
        <f>계획인구!N445</f>
        <v>원내감</v>
      </c>
      <c r="I445" s="55">
        <f>IF(F445="마을",0,IF(F445="소규모",0,계획인구!P445))</f>
        <v>0</v>
      </c>
      <c r="J445" s="135">
        <f t="shared" si="147"/>
        <v>0</v>
      </c>
      <c r="K445" s="135">
        <f t="shared" si="148"/>
        <v>0</v>
      </c>
      <c r="L445" s="135">
        <f t="shared" si="149"/>
        <v>0</v>
      </c>
      <c r="M445" s="135">
        <f t="shared" si="150"/>
        <v>0</v>
      </c>
      <c r="N445" s="136">
        <f t="shared" si="151"/>
        <v>0</v>
      </c>
      <c r="O445" s="152">
        <f>IF(계획인구!Q445="미급수",0,IF(계획인구!Q445="마을",0,IF(계획인구!Q445="소규모",0,IF(계획인구!Q445=급수인구!$F445,계획인구!AA445,0))))</f>
        <v>0</v>
      </c>
      <c r="P445" s="152">
        <f>IF(계획인구!R445="미급수",0,IF(계획인구!R445="마을",0,IF(계획인구!R445="소규모",0,IF(계획인구!R445=급수인구!$F445,계획인구!AB445,0))))</f>
        <v>0</v>
      </c>
      <c r="Q445" s="152">
        <f>IF(계획인구!S445="미급수",0,IF(계획인구!S445="마을",0,IF(계획인구!S445="소규모",0,IF(계획인구!S445=급수인구!$F445,계획인구!AC445,0))))</f>
        <v>0</v>
      </c>
      <c r="R445" s="152">
        <f>IF(계획인구!T445="미급수",0,IF(계획인구!T445="마을",0,IF(계획인구!T445="소규모",0,IF(계획인구!T445=급수인구!$F445,계획인구!AD445,0))))</f>
        <v>0</v>
      </c>
      <c r="S445" s="152">
        <f>IF(계획인구!U445="미급수",0,IF(계획인구!U445="마을",0,IF(계획인구!U445="소규모",0,IF(계획인구!U445=급수인구!$F445,계획인구!AE445,0))))</f>
        <v>0</v>
      </c>
      <c r="T445" s="152">
        <f>IF(계획인구!Q445="미급수",0,IF(계획인구!Q445="마을",0,IF(계획인구!Q445="소규모",0,IF(계획인구!Q445=급수인구!$F445,계획인구!AF445,0))))</f>
        <v>0</v>
      </c>
      <c r="U445" s="152">
        <f>IF(계획인구!R445="미급수",0,IF(계획인구!R445="마을",0,IF(계획인구!R445="소규모",0,IF(계획인구!R445=급수인구!$F445,계획인구!AG445,0))))</f>
        <v>0</v>
      </c>
      <c r="V445" s="152">
        <f>IF(계획인구!S445="미급수",0,IF(계획인구!S445="마을",0,IF(계획인구!S445="소규모",0,IF(계획인구!S445=급수인구!$F445,계획인구!AH445,0))))</f>
        <v>0</v>
      </c>
      <c r="W445" s="152">
        <f>IF(계획인구!T445="미급수",0,IF(계획인구!T445="마을",0,IF(계획인구!T445="소규모",0,IF(계획인구!T445=급수인구!$F445,계획인구!AI445,0))))</f>
        <v>0</v>
      </c>
      <c r="X445" s="152">
        <f>IF(계획인구!U445="미급수",0,IF(계획인구!U445="마을",0,IF(계획인구!U445="소규모",0,IF(계획인구!U445=급수인구!$F445,계획인구!AJ445,0))))</f>
        <v>0</v>
      </c>
    </row>
    <row r="446" spans="1:24" s="11" customFormat="1" ht="16.350000000000001" customHeight="1">
      <c r="A446" s="308" t="s">
        <v>262</v>
      </c>
      <c r="B446" s="333"/>
      <c r="C446" s="57" t="s">
        <v>273</v>
      </c>
      <c r="D446" s="53">
        <f>계획인구!J446</f>
        <v>18</v>
      </c>
      <c r="E446" s="53">
        <f>계획인구!K446</f>
        <v>28</v>
      </c>
      <c r="F446" s="54" t="str">
        <f>계획인구!L446</f>
        <v>소규모</v>
      </c>
      <c r="G446" s="54" t="str">
        <f>계획인구!M446</f>
        <v>소규모</v>
      </c>
      <c r="H446" s="54" t="str">
        <f>계획인구!N446</f>
        <v>중감</v>
      </c>
      <c r="I446" s="55">
        <f>IF(F446="마을",0,IF(F446="소규모",0,계획인구!P446))</f>
        <v>0</v>
      </c>
      <c r="J446" s="135">
        <f t="shared" si="147"/>
        <v>0</v>
      </c>
      <c r="K446" s="135">
        <f t="shared" si="148"/>
        <v>0</v>
      </c>
      <c r="L446" s="135">
        <f t="shared" si="149"/>
        <v>0</v>
      </c>
      <c r="M446" s="135">
        <f t="shared" si="150"/>
        <v>0</v>
      </c>
      <c r="N446" s="136">
        <f t="shared" si="151"/>
        <v>0</v>
      </c>
      <c r="O446" s="152">
        <f>IF(계획인구!Q446="미급수",0,IF(계획인구!Q446="마을",0,IF(계획인구!Q446="소규모",0,IF(계획인구!Q446=급수인구!$F446,계획인구!AA446,0))))</f>
        <v>0</v>
      </c>
      <c r="P446" s="152">
        <f>IF(계획인구!R446="미급수",0,IF(계획인구!R446="마을",0,IF(계획인구!R446="소규모",0,IF(계획인구!R446=급수인구!$F446,계획인구!AB446,0))))</f>
        <v>0</v>
      </c>
      <c r="Q446" s="152">
        <f>IF(계획인구!S446="미급수",0,IF(계획인구!S446="마을",0,IF(계획인구!S446="소규모",0,IF(계획인구!S446=급수인구!$F446,계획인구!AC446,0))))</f>
        <v>0</v>
      </c>
      <c r="R446" s="152">
        <f>IF(계획인구!T446="미급수",0,IF(계획인구!T446="마을",0,IF(계획인구!T446="소규모",0,IF(계획인구!T446=급수인구!$F446,계획인구!AD446,0))))</f>
        <v>0</v>
      </c>
      <c r="S446" s="152">
        <f>IF(계획인구!U446="미급수",0,IF(계획인구!U446="마을",0,IF(계획인구!U446="소규모",0,IF(계획인구!U446=급수인구!$F446,계획인구!AE446,0))))</f>
        <v>0</v>
      </c>
      <c r="T446" s="152">
        <f>IF(계획인구!Q446="미급수",0,IF(계획인구!Q446="마을",0,IF(계획인구!Q446="소규모",0,IF(계획인구!Q446=급수인구!$F446,계획인구!AF446,0))))</f>
        <v>0</v>
      </c>
      <c r="U446" s="152">
        <f>IF(계획인구!R446="미급수",0,IF(계획인구!R446="마을",0,IF(계획인구!R446="소규모",0,IF(계획인구!R446=급수인구!$F446,계획인구!AG446,0))))</f>
        <v>0</v>
      </c>
      <c r="V446" s="152">
        <f>IF(계획인구!S446="미급수",0,IF(계획인구!S446="마을",0,IF(계획인구!S446="소규모",0,IF(계획인구!S446=급수인구!$F446,계획인구!AH446,0))))</f>
        <v>0</v>
      </c>
      <c r="W446" s="152">
        <f>IF(계획인구!T446="미급수",0,IF(계획인구!T446="마을",0,IF(계획인구!T446="소규모",0,IF(계획인구!T446=급수인구!$F446,계획인구!AI446,0))))</f>
        <v>0</v>
      </c>
      <c r="X446" s="152">
        <f>IF(계획인구!U446="미급수",0,IF(계획인구!U446="마을",0,IF(계획인구!U446="소규모",0,IF(계획인구!U446=급수인구!$F446,계획인구!AJ446,0))))</f>
        <v>0</v>
      </c>
    </row>
    <row r="447" spans="1:24" s="11" customFormat="1" ht="16.350000000000001" customHeight="1">
      <c r="A447" s="308" t="s">
        <v>262</v>
      </c>
      <c r="B447" s="247" t="s">
        <v>274</v>
      </c>
      <c r="C447" s="57" t="s">
        <v>876</v>
      </c>
      <c r="D447" s="53">
        <f>계획인구!J447</f>
        <v>85</v>
      </c>
      <c r="E447" s="53">
        <f>계획인구!K447</f>
        <v>189</v>
      </c>
      <c r="F447" s="54" t="str">
        <f>계획인구!L447</f>
        <v>지방</v>
      </c>
      <c r="G447" s="54" t="str">
        <f>계획인구!M447</f>
        <v>지례</v>
      </c>
      <c r="H447" s="54" t="str">
        <f>계획인구!N447</f>
        <v>지례</v>
      </c>
      <c r="I447" s="55">
        <f>IF(F447="마을",0,IF(F447="소규모",0,계획인구!P447))</f>
        <v>2025</v>
      </c>
      <c r="J447" s="135">
        <f t="shared" si="147"/>
        <v>0</v>
      </c>
      <c r="K447" s="135">
        <f t="shared" si="148"/>
        <v>0</v>
      </c>
      <c r="L447" s="135">
        <f t="shared" si="149"/>
        <v>181</v>
      </c>
      <c r="M447" s="135">
        <f t="shared" si="150"/>
        <v>180</v>
      </c>
      <c r="N447" s="136">
        <f t="shared" si="151"/>
        <v>179</v>
      </c>
      <c r="O447" s="152">
        <f>IF(계획인구!Q447="미급수",0,IF(계획인구!Q447="마을",0,IF(계획인구!Q447="소규모",0,IF(계획인구!Q447=급수인구!$F447,계획인구!AA447,0))))</f>
        <v>0</v>
      </c>
      <c r="P447" s="152">
        <f>IF(계획인구!R447="미급수",0,IF(계획인구!R447="마을",0,IF(계획인구!R447="소규모",0,IF(계획인구!R447=급수인구!$F447,계획인구!AB447,0))))</f>
        <v>0</v>
      </c>
      <c r="Q447" s="152">
        <f>IF(계획인구!S447="미급수",0,IF(계획인구!S447="마을",0,IF(계획인구!S447="소규모",0,IF(계획인구!S447=급수인구!$F447,계획인구!AC447,0))))</f>
        <v>181</v>
      </c>
      <c r="R447" s="152">
        <f>IF(계획인구!T447="미급수",0,IF(계획인구!T447="마을",0,IF(계획인구!T447="소규모",0,IF(계획인구!T447=급수인구!$F447,계획인구!AD447,0))))</f>
        <v>180</v>
      </c>
      <c r="S447" s="152">
        <f>IF(계획인구!U447="미급수",0,IF(계획인구!U447="마을",0,IF(계획인구!U447="소규모",0,IF(계획인구!U447=급수인구!$F447,계획인구!AE447,0))))</f>
        <v>179</v>
      </c>
      <c r="T447" s="152">
        <f>IF(계획인구!Q447="미급수",0,IF(계획인구!Q447="마을",0,IF(계획인구!Q447="소규모",0,IF(계획인구!Q447=급수인구!$F447,계획인구!AF447,0))))</f>
        <v>0</v>
      </c>
      <c r="U447" s="152">
        <f>IF(계획인구!R447="미급수",0,IF(계획인구!R447="마을",0,IF(계획인구!R447="소규모",0,IF(계획인구!R447=급수인구!$F447,계획인구!AG447,0))))</f>
        <v>0</v>
      </c>
      <c r="V447" s="152">
        <f>IF(계획인구!S447="미급수",0,IF(계획인구!S447="마을",0,IF(계획인구!S447="소규모",0,IF(계획인구!S447=급수인구!$F447,계획인구!AH447,0))))</f>
        <v>0</v>
      </c>
      <c r="W447" s="152">
        <f>IF(계획인구!T447="미급수",0,IF(계획인구!T447="마을",0,IF(계획인구!T447="소규모",0,IF(계획인구!T447=급수인구!$F447,계획인구!AI447,0))))</f>
        <v>0</v>
      </c>
      <c r="X447" s="152">
        <f>IF(계획인구!U447="미급수",0,IF(계획인구!U447="마을",0,IF(계획인구!U447="소규모",0,IF(계획인구!U447=급수인구!$F447,계획인구!AJ447,0))))</f>
        <v>0</v>
      </c>
    </row>
    <row r="448" spans="1:24" s="11" customFormat="1" ht="16.350000000000001" customHeight="1">
      <c r="A448" s="308" t="s">
        <v>262</v>
      </c>
      <c r="B448" s="333"/>
      <c r="C448" s="57" t="s">
        <v>141</v>
      </c>
      <c r="D448" s="53">
        <f>계획인구!J448</f>
        <v>10</v>
      </c>
      <c r="E448" s="53">
        <f>계획인구!K448</f>
        <v>25</v>
      </c>
      <c r="F448" s="54" t="str">
        <f>계획인구!L448</f>
        <v>지방</v>
      </c>
      <c r="G448" s="54" t="str">
        <f>계획인구!M448</f>
        <v>지례</v>
      </c>
      <c r="H448" s="54" t="str">
        <f>계획인구!N448</f>
        <v>지례</v>
      </c>
      <c r="I448" s="55">
        <f>IF(F448="마을",0,IF(F448="소규모",0,계획인구!P448))</f>
        <v>2025</v>
      </c>
      <c r="J448" s="135">
        <f t="shared" si="147"/>
        <v>0</v>
      </c>
      <c r="K448" s="135">
        <f t="shared" si="148"/>
        <v>0</v>
      </c>
      <c r="L448" s="135">
        <f t="shared" si="149"/>
        <v>24</v>
      </c>
      <c r="M448" s="135">
        <f t="shared" si="150"/>
        <v>24</v>
      </c>
      <c r="N448" s="136">
        <f t="shared" si="151"/>
        <v>24</v>
      </c>
      <c r="O448" s="152">
        <f>IF(계획인구!Q448="미급수",0,IF(계획인구!Q448="마을",0,IF(계획인구!Q448="소규모",0,IF(계획인구!Q448=급수인구!$F448,계획인구!AA448,0))))</f>
        <v>0</v>
      </c>
      <c r="P448" s="152">
        <f>IF(계획인구!R448="미급수",0,IF(계획인구!R448="마을",0,IF(계획인구!R448="소규모",0,IF(계획인구!R448=급수인구!$F448,계획인구!AB448,0))))</f>
        <v>0</v>
      </c>
      <c r="Q448" s="152">
        <f>IF(계획인구!S448="미급수",0,IF(계획인구!S448="마을",0,IF(계획인구!S448="소규모",0,IF(계획인구!S448=급수인구!$F448,계획인구!AC448,0))))</f>
        <v>24</v>
      </c>
      <c r="R448" s="152">
        <f>IF(계획인구!T448="미급수",0,IF(계획인구!T448="마을",0,IF(계획인구!T448="소규모",0,IF(계획인구!T448=급수인구!$F448,계획인구!AD448,0))))</f>
        <v>24</v>
      </c>
      <c r="S448" s="152">
        <f>IF(계획인구!U448="미급수",0,IF(계획인구!U448="마을",0,IF(계획인구!U448="소규모",0,IF(계획인구!U448=급수인구!$F448,계획인구!AE448,0))))</f>
        <v>24</v>
      </c>
      <c r="T448" s="152">
        <f>IF(계획인구!Q448="미급수",0,IF(계획인구!Q448="마을",0,IF(계획인구!Q448="소규모",0,IF(계획인구!Q448=급수인구!$F448,계획인구!AF448,0))))</f>
        <v>0</v>
      </c>
      <c r="U448" s="152">
        <f>IF(계획인구!R448="미급수",0,IF(계획인구!R448="마을",0,IF(계획인구!R448="소규모",0,IF(계획인구!R448=급수인구!$F448,계획인구!AG448,0))))</f>
        <v>0</v>
      </c>
      <c r="V448" s="152">
        <f>IF(계획인구!S448="미급수",0,IF(계획인구!S448="마을",0,IF(계획인구!S448="소규모",0,IF(계획인구!S448=급수인구!$F448,계획인구!AH448,0))))</f>
        <v>0</v>
      </c>
      <c r="W448" s="152">
        <f>IF(계획인구!T448="미급수",0,IF(계획인구!T448="마을",0,IF(계획인구!T448="소규모",0,IF(계획인구!T448=급수인구!$F448,계획인구!AI448,0))))</f>
        <v>0</v>
      </c>
      <c r="X448" s="152">
        <f>IF(계획인구!U448="미급수",0,IF(계획인구!U448="마을",0,IF(계획인구!U448="소규모",0,IF(계획인구!U448=급수인구!$F448,계획인구!AJ448,0))))</f>
        <v>0</v>
      </c>
    </row>
    <row r="449" spans="1:24" s="11" customFormat="1" ht="16.350000000000001" customHeight="1">
      <c r="A449" s="308" t="s">
        <v>262</v>
      </c>
      <c r="B449" s="57" t="s">
        <v>275</v>
      </c>
      <c r="C449" s="57" t="s">
        <v>276</v>
      </c>
      <c r="D449" s="53">
        <f>계획인구!J449</f>
        <v>94</v>
      </c>
      <c r="E449" s="53">
        <f>계획인구!K449</f>
        <v>169</v>
      </c>
      <c r="F449" s="54" t="str">
        <f>계획인구!L449</f>
        <v>지방</v>
      </c>
      <c r="G449" s="54" t="str">
        <f>계획인구!M449</f>
        <v>지례</v>
      </c>
      <c r="H449" s="54" t="str">
        <f>계획인구!N449</f>
        <v>지례</v>
      </c>
      <c r="I449" s="55">
        <f>IF(F449="마을",0,IF(F449="소규모",0,계획인구!P449))</f>
        <v>2025</v>
      </c>
      <c r="J449" s="135">
        <f t="shared" si="147"/>
        <v>0</v>
      </c>
      <c r="K449" s="135">
        <f t="shared" si="148"/>
        <v>0</v>
      </c>
      <c r="L449" s="135">
        <f t="shared" si="149"/>
        <v>162</v>
      </c>
      <c r="M449" s="135">
        <f t="shared" si="150"/>
        <v>161</v>
      </c>
      <c r="N449" s="136">
        <f t="shared" si="151"/>
        <v>160</v>
      </c>
      <c r="O449" s="152">
        <f>IF(계획인구!Q449="미급수",0,IF(계획인구!Q449="마을",0,IF(계획인구!Q449="소규모",0,IF(계획인구!Q449=급수인구!$F449,계획인구!AA449,0))))</f>
        <v>0</v>
      </c>
      <c r="P449" s="152">
        <f>IF(계획인구!R449="미급수",0,IF(계획인구!R449="마을",0,IF(계획인구!R449="소규모",0,IF(계획인구!R449=급수인구!$F449,계획인구!AB449,0))))</f>
        <v>0</v>
      </c>
      <c r="Q449" s="152">
        <f>IF(계획인구!S449="미급수",0,IF(계획인구!S449="마을",0,IF(계획인구!S449="소규모",0,IF(계획인구!S449=급수인구!$F449,계획인구!AC449,0))))</f>
        <v>162</v>
      </c>
      <c r="R449" s="152">
        <f>IF(계획인구!T449="미급수",0,IF(계획인구!T449="마을",0,IF(계획인구!T449="소규모",0,IF(계획인구!T449=급수인구!$F449,계획인구!AD449,0))))</f>
        <v>161</v>
      </c>
      <c r="S449" s="152">
        <f>IF(계획인구!U449="미급수",0,IF(계획인구!U449="마을",0,IF(계획인구!U449="소규모",0,IF(계획인구!U449=급수인구!$F449,계획인구!AE449,0))))</f>
        <v>160</v>
      </c>
      <c r="T449" s="152">
        <f>IF(계획인구!Q449="미급수",0,IF(계획인구!Q449="마을",0,IF(계획인구!Q449="소규모",0,IF(계획인구!Q449=급수인구!$F449,계획인구!AF449,0))))</f>
        <v>0</v>
      </c>
      <c r="U449" s="152">
        <f>IF(계획인구!R449="미급수",0,IF(계획인구!R449="마을",0,IF(계획인구!R449="소규모",0,IF(계획인구!R449=급수인구!$F449,계획인구!AG449,0))))</f>
        <v>0</v>
      </c>
      <c r="V449" s="152">
        <f>IF(계획인구!S449="미급수",0,IF(계획인구!S449="마을",0,IF(계획인구!S449="소규모",0,IF(계획인구!S449=급수인구!$F449,계획인구!AH449,0))))</f>
        <v>0</v>
      </c>
      <c r="W449" s="152">
        <f>IF(계획인구!T449="미급수",0,IF(계획인구!T449="마을",0,IF(계획인구!T449="소규모",0,IF(계획인구!T449=급수인구!$F449,계획인구!AI449,0))))</f>
        <v>0</v>
      </c>
      <c r="X449" s="152">
        <f>IF(계획인구!U449="미급수",0,IF(계획인구!U449="마을",0,IF(계획인구!U449="소규모",0,IF(계획인구!U449=급수인구!$F449,계획인구!AJ449,0))))</f>
        <v>0</v>
      </c>
    </row>
    <row r="450" spans="1:24" s="11" customFormat="1" ht="16.350000000000001" customHeight="1">
      <c r="A450" s="308" t="s">
        <v>262</v>
      </c>
      <c r="B450" s="247" t="s">
        <v>277</v>
      </c>
      <c r="C450" s="57" t="s">
        <v>1158</v>
      </c>
      <c r="D450" s="53">
        <f>계획인구!J450</f>
        <v>20</v>
      </c>
      <c r="E450" s="53">
        <f>계획인구!K450</f>
        <v>34</v>
      </c>
      <c r="F450" s="54" t="str">
        <f>계획인구!L450</f>
        <v>소규모</v>
      </c>
      <c r="G450" s="54" t="str">
        <f>계획인구!M450</f>
        <v>소규모</v>
      </c>
      <c r="H450" s="54" t="str">
        <f>계획인구!N450</f>
        <v>윗세재</v>
      </c>
      <c r="I450" s="55">
        <f>IF(F450="마을",0,IF(F450="소규모",0,계획인구!P450))</f>
        <v>0</v>
      </c>
      <c r="J450" s="135">
        <f t="shared" si="147"/>
        <v>0</v>
      </c>
      <c r="K450" s="135">
        <f t="shared" si="148"/>
        <v>0</v>
      </c>
      <c r="L450" s="135">
        <f t="shared" si="149"/>
        <v>0</v>
      </c>
      <c r="M450" s="135">
        <f t="shared" si="150"/>
        <v>0</v>
      </c>
      <c r="N450" s="136">
        <f t="shared" si="151"/>
        <v>0</v>
      </c>
      <c r="O450" s="152">
        <f>IF(계획인구!Q450="미급수",0,IF(계획인구!Q450="마을",0,IF(계획인구!Q450="소규모",0,IF(계획인구!Q450=급수인구!$F450,계획인구!AA450,0))))</f>
        <v>0</v>
      </c>
      <c r="P450" s="152">
        <f>IF(계획인구!R450="미급수",0,IF(계획인구!R450="마을",0,IF(계획인구!R450="소규모",0,IF(계획인구!R450=급수인구!$F450,계획인구!AB450,0))))</f>
        <v>0</v>
      </c>
      <c r="Q450" s="152">
        <f>IF(계획인구!S450="미급수",0,IF(계획인구!S450="마을",0,IF(계획인구!S450="소규모",0,IF(계획인구!S450=급수인구!$F450,계획인구!AC450,0))))</f>
        <v>0</v>
      </c>
      <c r="R450" s="152">
        <f>IF(계획인구!T450="미급수",0,IF(계획인구!T450="마을",0,IF(계획인구!T450="소규모",0,IF(계획인구!T450=급수인구!$F450,계획인구!AD450,0))))</f>
        <v>0</v>
      </c>
      <c r="S450" s="152">
        <f>IF(계획인구!U450="미급수",0,IF(계획인구!U450="마을",0,IF(계획인구!U450="소규모",0,IF(계획인구!U450=급수인구!$F450,계획인구!AE450,0))))</f>
        <v>0</v>
      </c>
      <c r="T450" s="152">
        <f>IF(계획인구!Q450="미급수",0,IF(계획인구!Q450="마을",0,IF(계획인구!Q450="소규모",0,IF(계획인구!Q450=급수인구!$F450,계획인구!AF450,0))))</f>
        <v>0</v>
      </c>
      <c r="U450" s="152">
        <f>IF(계획인구!R450="미급수",0,IF(계획인구!R450="마을",0,IF(계획인구!R450="소규모",0,IF(계획인구!R450=급수인구!$F450,계획인구!AG450,0))))</f>
        <v>0</v>
      </c>
      <c r="V450" s="152">
        <f>IF(계획인구!S450="미급수",0,IF(계획인구!S450="마을",0,IF(계획인구!S450="소규모",0,IF(계획인구!S450=급수인구!$F450,계획인구!AH450,0))))</f>
        <v>0</v>
      </c>
      <c r="W450" s="152">
        <f>IF(계획인구!T450="미급수",0,IF(계획인구!T450="마을",0,IF(계획인구!T450="소규모",0,IF(계획인구!T450=급수인구!$F450,계획인구!AI450,0))))</f>
        <v>0</v>
      </c>
      <c r="X450" s="152">
        <f>IF(계획인구!U450="미급수",0,IF(계획인구!U450="마을",0,IF(계획인구!U450="소규모",0,IF(계획인구!U450=급수인구!$F450,계획인구!AJ450,0))))</f>
        <v>0</v>
      </c>
    </row>
    <row r="451" spans="1:24" s="11" customFormat="1" ht="16.350000000000001" customHeight="1">
      <c r="A451" s="308" t="s">
        <v>262</v>
      </c>
      <c r="B451" s="333"/>
      <c r="C451" s="57" t="s">
        <v>1159</v>
      </c>
      <c r="D451" s="53">
        <f>계획인구!J451</f>
        <v>22</v>
      </c>
      <c r="E451" s="53">
        <f>계획인구!K451</f>
        <v>40</v>
      </c>
      <c r="F451" s="54" t="str">
        <f>계획인구!L451</f>
        <v>미급수</v>
      </c>
      <c r="G451" s="54" t="str">
        <f>계획인구!M451</f>
        <v>미급수</v>
      </c>
      <c r="H451" s="54" t="str">
        <f>계획인구!N451</f>
        <v>미급수</v>
      </c>
      <c r="I451" s="55">
        <f>IF(F451="마을",0,IF(F451="소규모",0,계획인구!P451))</f>
        <v>0</v>
      </c>
      <c r="J451" s="135">
        <f t="shared" si="147"/>
        <v>0</v>
      </c>
      <c r="K451" s="135">
        <f t="shared" si="148"/>
        <v>0</v>
      </c>
      <c r="L451" s="135">
        <f t="shared" si="149"/>
        <v>0</v>
      </c>
      <c r="M451" s="135">
        <f t="shared" si="150"/>
        <v>0</v>
      </c>
      <c r="N451" s="136">
        <f t="shared" si="151"/>
        <v>0</v>
      </c>
      <c r="O451" s="152">
        <f>IF(계획인구!Q451="미급수",0,IF(계획인구!Q451="마을",0,IF(계획인구!Q451="소규모",0,IF(계획인구!Q451=급수인구!$F451,계획인구!AA451,0))))</f>
        <v>0</v>
      </c>
      <c r="P451" s="152">
        <f>IF(계획인구!R451="미급수",0,IF(계획인구!R451="마을",0,IF(계획인구!R451="소규모",0,IF(계획인구!R451=급수인구!$F451,계획인구!AB451,0))))</f>
        <v>0</v>
      </c>
      <c r="Q451" s="152">
        <f>IF(계획인구!S451="미급수",0,IF(계획인구!S451="마을",0,IF(계획인구!S451="소규모",0,IF(계획인구!S451=급수인구!$F451,계획인구!AC451,0))))</f>
        <v>0</v>
      </c>
      <c r="R451" s="152">
        <f>IF(계획인구!T451="미급수",0,IF(계획인구!T451="마을",0,IF(계획인구!T451="소규모",0,IF(계획인구!T451=급수인구!$F451,계획인구!AD451,0))))</f>
        <v>0</v>
      </c>
      <c r="S451" s="152">
        <f>IF(계획인구!U451="미급수",0,IF(계획인구!U451="마을",0,IF(계획인구!U451="소규모",0,IF(계획인구!U451=급수인구!$F451,계획인구!AE451,0))))</f>
        <v>0</v>
      </c>
      <c r="T451" s="152">
        <f>IF(계획인구!Q451="미급수",0,IF(계획인구!Q451="마을",0,IF(계획인구!Q451="소규모",0,IF(계획인구!Q451=급수인구!$F451,계획인구!AF451,0))))</f>
        <v>0</v>
      </c>
      <c r="U451" s="152">
        <f>IF(계획인구!R451="미급수",0,IF(계획인구!R451="마을",0,IF(계획인구!R451="소규모",0,IF(계획인구!R451=급수인구!$F451,계획인구!AG451,0))))</f>
        <v>0</v>
      </c>
      <c r="V451" s="152">
        <f>IF(계획인구!S451="미급수",0,IF(계획인구!S451="마을",0,IF(계획인구!S451="소규모",0,IF(계획인구!S451=급수인구!$F451,계획인구!AH451,0))))</f>
        <v>0</v>
      </c>
      <c r="W451" s="152">
        <f>IF(계획인구!T451="미급수",0,IF(계획인구!T451="마을",0,IF(계획인구!T451="소규모",0,IF(계획인구!T451=급수인구!$F451,계획인구!AI451,0))))</f>
        <v>0</v>
      </c>
      <c r="X451" s="152">
        <f>IF(계획인구!U451="미급수",0,IF(계획인구!U451="마을",0,IF(계획인구!U451="소규모",0,IF(계획인구!U451=급수인구!$F451,계획인구!AJ451,0))))</f>
        <v>0</v>
      </c>
    </row>
    <row r="452" spans="1:24" s="11" customFormat="1" ht="16.350000000000001" customHeight="1">
      <c r="A452" s="308" t="s">
        <v>262</v>
      </c>
      <c r="B452" s="57" t="s">
        <v>278</v>
      </c>
      <c r="C452" s="57" t="s">
        <v>279</v>
      </c>
      <c r="D452" s="53">
        <f>계획인구!J452</f>
        <v>35</v>
      </c>
      <c r="E452" s="53">
        <f>계획인구!K452</f>
        <v>70</v>
      </c>
      <c r="F452" s="54" t="str">
        <f>계획인구!L452</f>
        <v>지방</v>
      </c>
      <c r="G452" s="54" t="str">
        <f>계획인구!M452</f>
        <v>지례</v>
      </c>
      <c r="H452" s="54" t="str">
        <f>계획인구!N452</f>
        <v>지례</v>
      </c>
      <c r="I452" s="55">
        <f>IF(F452="마을",0,IF(F452="소규모",0,계획인구!P452))</f>
        <v>2030</v>
      </c>
      <c r="J452" s="135">
        <f t="shared" si="147"/>
        <v>0</v>
      </c>
      <c r="K452" s="135">
        <f t="shared" si="148"/>
        <v>0</v>
      </c>
      <c r="L452" s="135">
        <f t="shared" si="149"/>
        <v>0</v>
      </c>
      <c r="M452" s="135">
        <f t="shared" si="150"/>
        <v>67</v>
      </c>
      <c r="N452" s="136">
        <f t="shared" si="151"/>
        <v>66</v>
      </c>
      <c r="O452" s="152">
        <f>IF(계획인구!Q452="미급수",0,IF(계획인구!Q452="마을",0,IF(계획인구!Q452="소규모",0,IF(계획인구!Q452=급수인구!$F452,계획인구!AA452,0))))</f>
        <v>0</v>
      </c>
      <c r="P452" s="152">
        <f>IF(계획인구!R452="미급수",0,IF(계획인구!R452="마을",0,IF(계획인구!R452="소규모",0,IF(계획인구!R452=급수인구!$F452,계획인구!AB452,0))))</f>
        <v>0</v>
      </c>
      <c r="Q452" s="152">
        <f>IF(계획인구!S452="미급수",0,IF(계획인구!S452="마을",0,IF(계획인구!S452="소규모",0,IF(계획인구!S452=급수인구!$F452,계획인구!AC452,0))))</f>
        <v>0</v>
      </c>
      <c r="R452" s="152">
        <f>IF(계획인구!T452="미급수",0,IF(계획인구!T452="마을",0,IF(계획인구!T452="소규모",0,IF(계획인구!T452=급수인구!$F452,계획인구!AD452,0))))</f>
        <v>67</v>
      </c>
      <c r="S452" s="152">
        <f>IF(계획인구!U452="미급수",0,IF(계획인구!U452="마을",0,IF(계획인구!U452="소규모",0,IF(계획인구!U452=급수인구!$F452,계획인구!AE452,0))))</f>
        <v>66</v>
      </c>
      <c r="T452" s="152">
        <f>IF(계획인구!Q452="미급수",0,IF(계획인구!Q452="마을",0,IF(계획인구!Q452="소규모",0,IF(계획인구!Q452=급수인구!$F452,계획인구!AF452,0))))</f>
        <v>0</v>
      </c>
      <c r="U452" s="152">
        <f>IF(계획인구!R452="미급수",0,IF(계획인구!R452="마을",0,IF(계획인구!R452="소규모",0,IF(계획인구!R452=급수인구!$F452,계획인구!AG452,0))))</f>
        <v>0</v>
      </c>
      <c r="V452" s="152">
        <f>IF(계획인구!S452="미급수",0,IF(계획인구!S452="마을",0,IF(계획인구!S452="소규모",0,IF(계획인구!S452=급수인구!$F452,계획인구!AH452,0))))</f>
        <v>0</v>
      </c>
      <c r="W452" s="152">
        <f>IF(계획인구!T452="미급수",0,IF(계획인구!T452="마을",0,IF(계획인구!T452="소규모",0,IF(계획인구!T452=급수인구!$F452,계획인구!AI452,0))))</f>
        <v>0</v>
      </c>
      <c r="X452" s="152">
        <f>IF(계획인구!U452="미급수",0,IF(계획인구!U452="마을",0,IF(계획인구!U452="소규모",0,IF(계획인구!U452=급수인구!$F452,계획인구!AJ452,0))))</f>
        <v>0</v>
      </c>
    </row>
    <row r="453" spans="1:24" s="11" customFormat="1" ht="16.350000000000001" customHeight="1">
      <c r="A453" s="308" t="s">
        <v>262</v>
      </c>
      <c r="B453" s="247" t="s">
        <v>280</v>
      </c>
      <c r="C453" s="57" t="s">
        <v>281</v>
      </c>
      <c r="D453" s="53">
        <f>계획인구!J453</f>
        <v>33</v>
      </c>
      <c r="E453" s="53">
        <f>계획인구!K453</f>
        <v>67</v>
      </c>
      <c r="F453" s="54" t="str">
        <f>계획인구!L453</f>
        <v>지방</v>
      </c>
      <c r="G453" s="54" t="str">
        <f>계획인구!M453</f>
        <v>지례</v>
      </c>
      <c r="H453" s="54" t="str">
        <f>계획인구!N453</f>
        <v>지례</v>
      </c>
      <c r="I453" s="55">
        <f>IF(F453="마을",0,IF(F453="소규모",0,계획인구!P453))</f>
        <v>2030</v>
      </c>
      <c r="J453" s="135">
        <f t="shared" si="147"/>
        <v>0</v>
      </c>
      <c r="K453" s="135">
        <f t="shared" si="148"/>
        <v>0</v>
      </c>
      <c r="L453" s="135">
        <f t="shared" si="149"/>
        <v>0</v>
      </c>
      <c r="M453" s="135">
        <f t="shared" si="150"/>
        <v>64</v>
      </c>
      <c r="N453" s="136">
        <f t="shared" si="151"/>
        <v>63</v>
      </c>
      <c r="O453" s="152">
        <f>IF(계획인구!Q453="미급수",0,IF(계획인구!Q453="마을",0,IF(계획인구!Q453="소규모",0,IF(계획인구!Q453=급수인구!$F453,계획인구!AA453,0))))</f>
        <v>0</v>
      </c>
      <c r="P453" s="152">
        <f>IF(계획인구!R453="미급수",0,IF(계획인구!R453="마을",0,IF(계획인구!R453="소규모",0,IF(계획인구!R453=급수인구!$F453,계획인구!AB453,0))))</f>
        <v>0</v>
      </c>
      <c r="Q453" s="152">
        <f>IF(계획인구!S453="미급수",0,IF(계획인구!S453="마을",0,IF(계획인구!S453="소규모",0,IF(계획인구!S453=급수인구!$F453,계획인구!AC453,0))))</f>
        <v>0</v>
      </c>
      <c r="R453" s="152">
        <f>IF(계획인구!T453="미급수",0,IF(계획인구!T453="마을",0,IF(계획인구!T453="소규모",0,IF(계획인구!T453=급수인구!$F453,계획인구!AD453,0))))</f>
        <v>64</v>
      </c>
      <c r="S453" s="152">
        <f>IF(계획인구!U453="미급수",0,IF(계획인구!U453="마을",0,IF(계획인구!U453="소규모",0,IF(계획인구!U453=급수인구!$F453,계획인구!AE453,0))))</f>
        <v>63</v>
      </c>
      <c r="T453" s="152">
        <f>IF(계획인구!Q453="미급수",0,IF(계획인구!Q453="마을",0,IF(계획인구!Q453="소규모",0,IF(계획인구!Q453=급수인구!$F453,계획인구!AF453,0))))</f>
        <v>0</v>
      </c>
      <c r="U453" s="152">
        <f>IF(계획인구!R453="미급수",0,IF(계획인구!R453="마을",0,IF(계획인구!R453="소규모",0,IF(계획인구!R453=급수인구!$F453,계획인구!AG453,0))))</f>
        <v>0</v>
      </c>
      <c r="V453" s="152">
        <f>IF(계획인구!S453="미급수",0,IF(계획인구!S453="마을",0,IF(계획인구!S453="소규모",0,IF(계획인구!S453=급수인구!$F453,계획인구!AH453,0))))</f>
        <v>0</v>
      </c>
      <c r="W453" s="152">
        <f>IF(계획인구!T453="미급수",0,IF(계획인구!T453="마을",0,IF(계획인구!T453="소규모",0,IF(계획인구!T453=급수인구!$F453,계획인구!AI453,0))))</f>
        <v>0</v>
      </c>
      <c r="X453" s="152">
        <f>IF(계획인구!U453="미급수",0,IF(계획인구!U453="마을",0,IF(계획인구!U453="소규모",0,IF(계획인구!U453=급수인구!$F453,계획인구!AJ453,0))))</f>
        <v>0</v>
      </c>
    </row>
    <row r="454" spans="1:24" s="11" customFormat="1" ht="16.350000000000001" customHeight="1">
      <c r="A454" s="308" t="s">
        <v>262</v>
      </c>
      <c r="B454" s="333"/>
      <c r="C454" s="57" t="s">
        <v>869</v>
      </c>
      <c r="D454" s="53">
        <f>계획인구!J454</f>
        <v>8</v>
      </c>
      <c r="E454" s="53">
        <f>계획인구!K454</f>
        <v>20</v>
      </c>
      <c r="F454" s="54" t="str">
        <f>계획인구!L454</f>
        <v>미급수</v>
      </c>
      <c r="G454" s="54" t="str">
        <f>계획인구!M454</f>
        <v>미급수</v>
      </c>
      <c r="H454" s="54" t="str">
        <f>계획인구!N454</f>
        <v>미급수</v>
      </c>
      <c r="I454" s="55">
        <f>IF(F454="마을",0,IF(F454="소규모",0,계획인구!P454))</f>
        <v>0</v>
      </c>
      <c r="J454" s="135">
        <f t="shared" si="147"/>
        <v>0</v>
      </c>
      <c r="K454" s="135">
        <f t="shared" si="148"/>
        <v>0</v>
      </c>
      <c r="L454" s="135">
        <f t="shared" si="149"/>
        <v>0</v>
      </c>
      <c r="M454" s="135">
        <f t="shared" si="150"/>
        <v>0</v>
      </c>
      <c r="N454" s="136">
        <f t="shared" si="151"/>
        <v>0</v>
      </c>
      <c r="O454" s="152">
        <f>IF(계획인구!Q454="미급수",0,IF(계획인구!Q454="마을",0,IF(계획인구!Q454="소규모",0,IF(계획인구!Q454=급수인구!$F454,계획인구!AA454,0))))</f>
        <v>0</v>
      </c>
      <c r="P454" s="152">
        <f>IF(계획인구!R454="미급수",0,IF(계획인구!R454="마을",0,IF(계획인구!R454="소규모",0,IF(계획인구!R454=급수인구!$F454,계획인구!AB454,0))))</f>
        <v>0</v>
      </c>
      <c r="Q454" s="152">
        <f>IF(계획인구!S454="미급수",0,IF(계획인구!S454="마을",0,IF(계획인구!S454="소규모",0,IF(계획인구!S454=급수인구!$F454,계획인구!AC454,0))))</f>
        <v>0</v>
      </c>
      <c r="R454" s="152">
        <f>IF(계획인구!T454="미급수",0,IF(계획인구!T454="마을",0,IF(계획인구!T454="소규모",0,IF(계획인구!T454=급수인구!$F454,계획인구!AD454,0))))</f>
        <v>0</v>
      </c>
      <c r="S454" s="152">
        <f>IF(계획인구!U454="미급수",0,IF(계획인구!U454="마을",0,IF(계획인구!U454="소규모",0,IF(계획인구!U454=급수인구!$F454,계획인구!AE454,0))))</f>
        <v>0</v>
      </c>
      <c r="T454" s="152">
        <f>IF(계획인구!Q454="미급수",0,IF(계획인구!Q454="마을",0,IF(계획인구!Q454="소규모",0,IF(계획인구!Q454=급수인구!$F454,계획인구!AF454,0))))</f>
        <v>0</v>
      </c>
      <c r="U454" s="152">
        <f>IF(계획인구!R454="미급수",0,IF(계획인구!R454="마을",0,IF(계획인구!R454="소규모",0,IF(계획인구!R454=급수인구!$F454,계획인구!AG454,0))))</f>
        <v>0</v>
      </c>
      <c r="V454" s="152">
        <f>IF(계획인구!S454="미급수",0,IF(계획인구!S454="마을",0,IF(계획인구!S454="소규모",0,IF(계획인구!S454=급수인구!$F454,계획인구!AH454,0))))</f>
        <v>0</v>
      </c>
      <c r="W454" s="152">
        <f>IF(계획인구!T454="미급수",0,IF(계획인구!T454="마을",0,IF(계획인구!T454="소규모",0,IF(계획인구!T454=급수인구!$F454,계획인구!AI454,0))))</f>
        <v>0</v>
      </c>
      <c r="X454" s="152">
        <f>IF(계획인구!U454="미급수",0,IF(계획인구!U454="마을",0,IF(계획인구!U454="소규모",0,IF(계획인구!U454=급수인구!$F454,계획인구!AJ454,0))))</f>
        <v>0</v>
      </c>
    </row>
    <row r="455" spans="1:24" s="11" customFormat="1" ht="16.350000000000001" customHeight="1">
      <c r="A455" s="308" t="s">
        <v>262</v>
      </c>
      <c r="B455" s="247" t="s">
        <v>282</v>
      </c>
      <c r="C455" s="57" t="s">
        <v>283</v>
      </c>
      <c r="D455" s="53">
        <f>계획인구!J455</f>
        <v>50</v>
      </c>
      <c r="E455" s="53">
        <f>계획인구!K455</f>
        <v>89</v>
      </c>
      <c r="F455" s="54" t="str">
        <f>계획인구!L455</f>
        <v>지방</v>
      </c>
      <c r="G455" s="54" t="str">
        <f>계획인구!M455</f>
        <v>지례</v>
      </c>
      <c r="H455" s="54" t="str">
        <f>계획인구!N455</f>
        <v>지례</v>
      </c>
      <c r="I455" s="55">
        <f>IF(F455="마을",0,IF(F455="소규모",0,계획인구!P455))</f>
        <v>2025</v>
      </c>
      <c r="J455" s="135">
        <f t="shared" si="147"/>
        <v>0</v>
      </c>
      <c r="K455" s="135">
        <f t="shared" si="148"/>
        <v>0</v>
      </c>
      <c r="L455" s="135">
        <f t="shared" si="149"/>
        <v>85</v>
      </c>
      <c r="M455" s="135">
        <f t="shared" si="150"/>
        <v>85</v>
      </c>
      <c r="N455" s="136">
        <f t="shared" si="151"/>
        <v>84</v>
      </c>
      <c r="O455" s="152">
        <f>IF(계획인구!Q455="미급수",0,IF(계획인구!Q455="마을",0,IF(계획인구!Q455="소규모",0,IF(계획인구!Q455=급수인구!$F455,계획인구!AA455,0))))</f>
        <v>0</v>
      </c>
      <c r="P455" s="152">
        <f>IF(계획인구!R455="미급수",0,IF(계획인구!R455="마을",0,IF(계획인구!R455="소규모",0,IF(계획인구!R455=급수인구!$F455,계획인구!AB455,0))))</f>
        <v>0</v>
      </c>
      <c r="Q455" s="152">
        <f>IF(계획인구!S455="미급수",0,IF(계획인구!S455="마을",0,IF(계획인구!S455="소규모",0,IF(계획인구!S455=급수인구!$F455,계획인구!AC455,0))))</f>
        <v>85</v>
      </c>
      <c r="R455" s="152">
        <f>IF(계획인구!T455="미급수",0,IF(계획인구!T455="마을",0,IF(계획인구!T455="소규모",0,IF(계획인구!T455=급수인구!$F455,계획인구!AD455,0))))</f>
        <v>85</v>
      </c>
      <c r="S455" s="152">
        <f>IF(계획인구!U455="미급수",0,IF(계획인구!U455="마을",0,IF(계획인구!U455="소규모",0,IF(계획인구!U455=급수인구!$F455,계획인구!AE455,0))))</f>
        <v>84</v>
      </c>
      <c r="T455" s="152">
        <f>IF(계획인구!Q455="미급수",0,IF(계획인구!Q455="마을",0,IF(계획인구!Q455="소규모",0,IF(계획인구!Q455=급수인구!$F455,계획인구!AF455,0))))</f>
        <v>0</v>
      </c>
      <c r="U455" s="152">
        <f>IF(계획인구!R455="미급수",0,IF(계획인구!R455="마을",0,IF(계획인구!R455="소규모",0,IF(계획인구!R455=급수인구!$F455,계획인구!AG455,0))))</f>
        <v>0</v>
      </c>
      <c r="V455" s="152">
        <f>IF(계획인구!S455="미급수",0,IF(계획인구!S455="마을",0,IF(계획인구!S455="소규모",0,IF(계획인구!S455=급수인구!$F455,계획인구!AH455,0))))</f>
        <v>0</v>
      </c>
      <c r="W455" s="152">
        <f>IF(계획인구!T455="미급수",0,IF(계획인구!T455="마을",0,IF(계획인구!T455="소규모",0,IF(계획인구!T455=급수인구!$F455,계획인구!AI455,0))))</f>
        <v>0</v>
      </c>
      <c r="X455" s="152">
        <f>IF(계획인구!U455="미급수",0,IF(계획인구!U455="마을",0,IF(계획인구!U455="소규모",0,IF(계획인구!U455=급수인구!$F455,계획인구!AJ455,0))))</f>
        <v>0</v>
      </c>
    </row>
    <row r="456" spans="1:24" s="11" customFormat="1" ht="16.350000000000001" customHeight="1">
      <c r="A456" s="308" t="s">
        <v>262</v>
      </c>
      <c r="B456" s="333"/>
      <c r="C456" s="57" t="s">
        <v>877</v>
      </c>
      <c r="D456" s="53">
        <f>계획인구!J456</f>
        <v>33</v>
      </c>
      <c r="E456" s="53">
        <f>계획인구!K456</f>
        <v>60</v>
      </c>
      <c r="F456" s="54" t="str">
        <f>계획인구!L456</f>
        <v>지방</v>
      </c>
      <c r="G456" s="54" t="str">
        <f>계획인구!M456</f>
        <v>지례</v>
      </c>
      <c r="H456" s="54" t="str">
        <f>계획인구!N456</f>
        <v>지례</v>
      </c>
      <c r="I456" s="55">
        <f>IF(F456="마을",0,IF(F456="소규모",0,계획인구!P456))</f>
        <v>2025</v>
      </c>
      <c r="J456" s="135">
        <f t="shared" si="147"/>
        <v>0</v>
      </c>
      <c r="K456" s="135">
        <f t="shared" si="148"/>
        <v>0</v>
      </c>
      <c r="L456" s="135">
        <f t="shared" si="149"/>
        <v>57</v>
      </c>
      <c r="M456" s="135">
        <f t="shared" si="150"/>
        <v>57</v>
      </c>
      <c r="N456" s="136">
        <f t="shared" si="151"/>
        <v>57</v>
      </c>
      <c r="O456" s="152">
        <f>IF(계획인구!Q456="미급수",0,IF(계획인구!Q456="마을",0,IF(계획인구!Q456="소규모",0,IF(계획인구!Q456=급수인구!$F456,계획인구!AA456,0))))</f>
        <v>0</v>
      </c>
      <c r="P456" s="152">
        <f>IF(계획인구!R456="미급수",0,IF(계획인구!R456="마을",0,IF(계획인구!R456="소규모",0,IF(계획인구!R456=급수인구!$F456,계획인구!AB456,0))))</f>
        <v>0</v>
      </c>
      <c r="Q456" s="152">
        <f>IF(계획인구!S456="미급수",0,IF(계획인구!S456="마을",0,IF(계획인구!S456="소규모",0,IF(계획인구!S456=급수인구!$F456,계획인구!AC456,0))))</f>
        <v>57</v>
      </c>
      <c r="R456" s="152">
        <f>IF(계획인구!T456="미급수",0,IF(계획인구!T456="마을",0,IF(계획인구!T456="소규모",0,IF(계획인구!T456=급수인구!$F456,계획인구!AD456,0))))</f>
        <v>57</v>
      </c>
      <c r="S456" s="152">
        <f>IF(계획인구!U456="미급수",0,IF(계획인구!U456="마을",0,IF(계획인구!U456="소규모",0,IF(계획인구!U456=급수인구!$F456,계획인구!AE456,0))))</f>
        <v>57</v>
      </c>
      <c r="T456" s="152">
        <f>IF(계획인구!Q456="미급수",0,IF(계획인구!Q456="마을",0,IF(계획인구!Q456="소규모",0,IF(계획인구!Q456=급수인구!$F456,계획인구!AF456,0))))</f>
        <v>0</v>
      </c>
      <c r="U456" s="152">
        <f>IF(계획인구!R456="미급수",0,IF(계획인구!R456="마을",0,IF(계획인구!R456="소규모",0,IF(계획인구!R456=급수인구!$F456,계획인구!AG456,0))))</f>
        <v>0</v>
      </c>
      <c r="V456" s="152">
        <f>IF(계획인구!S456="미급수",0,IF(계획인구!S456="마을",0,IF(계획인구!S456="소규모",0,IF(계획인구!S456=급수인구!$F456,계획인구!AH456,0))))</f>
        <v>0</v>
      </c>
      <c r="W456" s="152">
        <f>IF(계획인구!T456="미급수",0,IF(계획인구!T456="마을",0,IF(계획인구!T456="소규모",0,IF(계획인구!T456=급수인구!$F456,계획인구!AI456,0))))</f>
        <v>0</v>
      </c>
      <c r="X456" s="152">
        <f>IF(계획인구!U456="미급수",0,IF(계획인구!U456="마을",0,IF(계획인구!U456="소규모",0,IF(계획인구!U456=급수인구!$F456,계획인구!AJ456,0))))</f>
        <v>0</v>
      </c>
    </row>
    <row r="457" spans="1:24" s="13" customFormat="1" ht="16.350000000000001" customHeight="1">
      <c r="A457" s="308" t="s">
        <v>262</v>
      </c>
      <c r="B457" s="57" t="s">
        <v>284</v>
      </c>
      <c r="C457" s="57" t="s">
        <v>879</v>
      </c>
      <c r="D457" s="53">
        <f>계획인구!J457</f>
        <v>125</v>
      </c>
      <c r="E457" s="53">
        <f>계획인구!K457</f>
        <v>251</v>
      </c>
      <c r="F457" s="54" t="str">
        <f>계획인구!L457</f>
        <v>지방</v>
      </c>
      <c r="G457" s="54" t="str">
        <f>계획인구!M457</f>
        <v>지례</v>
      </c>
      <c r="H457" s="54" t="str">
        <f>계획인구!N457</f>
        <v>지례</v>
      </c>
      <c r="I457" s="55">
        <f>IF(F457="마을",0,IF(F457="소규모",0,계획인구!P457))</f>
        <v>2030</v>
      </c>
      <c r="J457" s="135">
        <f t="shared" si="147"/>
        <v>0</v>
      </c>
      <c r="K457" s="135">
        <f t="shared" si="148"/>
        <v>0</v>
      </c>
      <c r="L457" s="135">
        <f t="shared" si="149"/>
        <v>0</v>
      </c>
      <c r="M457" s="135">
        <f t="shared" si="150"/>
        <v>239</v>
      </c>
      <c r="N457" s="136">
        <f t="shared" si="151"/>
        <v>237</v>
      </c>
      <c r="O457" s="152">
        <f>IF(계획인구!Q457="미급수",0,IF(계획인구!Q457="마을",0,IF(계획인구!Q457="소규모",0,IF(계획인구!Q457=급수인구!$F457,계획인구!AA457,0))))</f>
        <v>0</v>
      </c>
      <c r="P457" s="152">
        <f>IF(계획인구!R457="미급수",0,IF(계획인구!R457="마을",0,IF(계획인구!R457="소규모",0,IF(계획인구!R457=급수인구!$F457,계획인구!AB457,0))))</f>
        <v>0</v>
      </c>
      <c r="Q457" s="152">
        <f>IF(계획인구!S457="미급수",0,IF(계획인구!S457="마을",0,IF(계획인구!S457="소규모",0,IF(계획인구!S457=급수인구!$F457,계획인구!AC457,0))))</f>
        <v>0</v>
      </c>
      <c r="R457" s="152">
        <f>IF(계획인구!T457="미급수",0,IF(계획인구!T457="마을",0,IF(계획인구!T457="소규모",0,IF(계획인구!T457=급수인구!$F457,계획인구!AD457,0))))</f>
        <v>239</v>
      </c>
      <c r="S457" s="152">
        <f>IF(계획인구!U457="미급수",0,IF(계획인구!U457="마을",0,IF(계획인구!U457="소규모",0,IF(계획인구!U457=급수인구!$F457,계획인구!AE457,0))))</f>
        <v>237</v>
      </c>
      <c r="T457" s="152">
        <f>IF(계획인구!Q457="미급수",0,IF(계획인구!Q457="마을",0,IF(계획인구!Q457="소규모",0,IF(계획인구!Q457=급수인구!$F457,계획인구!AF457,0))))</f>
        <v>0</v>
      </c>
      <c r="U457" s="152">
        <f>IF(계획인구!R457="미급수",0,IF(계획인구!R457="마을",0,IF(계획인구!R457="소규모",0,IF(계획인구!R457=급수인구!$F457,계획인구!AG457,0))))</f>
        <v>0</v>
      </c>
      <c r="V457" s="152">
        <f>IF(계획인구!S457="미급수",0,IF(계획인구!S457="마을",0,IF(계획인구!S457="소규모",0,IF(계획인구!S457=급수인구!$F457,계획인구!AH457,0))))</f>
        <v>0</v>
      </c>
      <c r="W457" s="152">
        <f>IF(계획인구!T457="미급수",0,IF(계획인구!T457="마을",0,IF(계획인구!T457="소규모",0,IF(계획인구!T457=급수인구!$F457,계획인구!AI457,0))))</f>
        <v>0</v>
      </c>
      <c r="X457" s="152">
        <f>IF(계획인구!U457="미급수",0,IF(계획인구!U457="마을",0,IF(계획인구!U457="소규모",0,IF(계획인구!U457=급수인구!$F457,계획인구!AJ457,0))))</f>
        <v>0</v>
      </c>
    </row>
    <row r="458" spans="1:24" s="11" customFormat="1" ht="16.350000000000001" customHeight="1">
      <c r="A458" s="308" t="s">
        <v>262</v>
      </c>
      <c r="B458" s="57" t="s">
        <v>285</v>
      </c>
      <c r="C458" s="57" t="s">
        <v>286</v>
      </c>
      <c r="D458" s="53">
        <f>계획인구!J458</f>
        <v>85</v>
      </c>
      <c r="E458" s="53">
        <f>계획인구!K458</f>
        <v>235</v>
      </c>
      <c r="F458" s="54" t="str">
        <f>계획인구!L458</f>
        <v>지방</v>
      </c>
      <c r="G458" s="54" t="str">
        <f>계획인구!M458</f>
        <v>지례</v>
      </c>
      <c r="H458" s="54" t="str">
        <f>계획인구!N458</f>
        <v>지례</v>
      </c>
      <c r="I458" s="55">
        <f>IF(F458="마을",0,IF(F458="소규모",0,계획인구!P458))</f>
        <v>2025</v>
      </c>
      <c r="J458" s="135">
        <f t="shared" si="147"/>
        <v>0</v>
      </c>
      <c r="K458" s="135">
        <f t="shared" si="148"/>
        <v>0</v>
      </c>
      <c r="L458" s="135">
        <f t="shared" si="149"/>
        <v>225</v>
      </c>
      <c r="M458" s="135">
        <f t="shared" si="150"/>
        <v>224</v>
      </c>
      <c r="N458" s="136">
        <f t="shared" si="151"/>
        <v>222</v>
      </c>
      <c r="O458" s="152">
        <f>IF(계획인구!Q458="미급수",0,IF(계획인구!Q458="마을",0,IF(계획인구!Q458="소규모",0,IF(계획인구!Q458=급수인구!$F458,계획인구!AA458,0))))</f>
        <v>0</v>
      </c>
      <c r="P458" s="152">
        <f>IF(계획인구!R458="미급수",0,IF(계획인구!R458="마을",0,IF(계획인구!R458="소규모",0,IF(계획인구!R458=급수인구!$F458,계획인구!AB458,0))))</f>
        <v>0</v>
      </c>
      <c r="Q458" s="152">
        <f>IF(계획인구!S458="미급수",0,IF(계획인구!S458="마을",0,IF(계획인구!S458="소규모",0,IF(계획인구!S458=급수인구!$F458,계획인구!AC458,0))))</f>
        <v>225</v>
      </c>
      <c r="R458" s="152">
        <f>IF(계획인구!T458="미급수",0,IF(계획인구!T458="마을",0,IF(계획인구!T458="소규모",0,IF(계획인구!T458=급수인구!$F458,계획인구!AD458,0))))</f>
        <v>224</v>
      </c>
      <c r="S458" s="152">
        <f>IF(계획인구!U458="미급수",0,IF(계획인구!U458="마을",0,IF(계획인구!U458="소규모",0,IF(계획인구!U458=급수인구!$F458,계획인구!AE458,0))))</f>
        <v>222</v>
      </c>
      <c r="T458" s="152">
        <f>IF(계획인구!Q458="미급수",0,IF(계획인구!Q458="마을",0,IF(계획인구!Q458="소규모",0,IF(계획인구!Q458=급수인구!$F458,계획인구!AF458,0))))</f>
        <v>0</v>
      </c>
      <c r="U458" s="152">
        <f>IF(계획인구!R458="미급수",0,IF(계획인구!R458="마을",0,IF(계획인구!R458="소규모",0,IF(계획인구!R458=급수인구!$F458,계획인구!AG458,0))))</f>
        <v>0</v>
      </c>
      <c r="V458" s="152">
        <f>IF(계획인구!S458="미급수",0,IF(계획인구!S458="마을",0,IF(계획인구!S458="소규모",0,IF(계획인구!S458=급수인구!$F458,계획인구!AH458,0))))</f>
        <v>0</v>
      </c>
      <c r="W458" s="152">
        <f>IF(계획인구!T458="미급수",0,IF(계획인구!T458="마을",0,IF(계획인구!T458="소규모",0,IF(계획인구!T458=급수인구!$F458,계획인구!AI458,0))))</f>
        <v>0</v>
      </c>
      <c r="X458" s="152">
        <f>IF(계획인구!U458="미급수",0,IF(계획인구!U458="마을",0,IF(계획인구!U458="소규모",0,IF(계획인구!U458=급수인구!$F458,계획인구!AJ458,0))))</f>
        <v>0</v>
      </c>
    </row>
    <row r="459" spans="1:24" s="11" customFormat="1" ht="16.350000000000001" customHeight="1">
      <c r="A459" s="308" t="s">
        <v>262</v>
      </c>
      <c r="B459" s="247" t="s">
        <v>287</v>
      </c>
      <c r="C459" s="57" t="s">
        <v>881</v>
      </c>
      <c r="D459" s="53">
        <f>계획인구!J459</f>
        <v>26</v>
      </c>
      <c r="E459" s="53">
        <f>계획인구!K459</f>
        <v>54</v>
      </c>
      <c r="F459" s="54" t="str">
        <f>계획인구!L459</f>
        <v>지방</v>
      </c>
      <c r="G459" s="54" t="str">
        <f>계획인구!M459</f>
        <v>지례</v>
      </c>
      <c r="H459" s="54" t="str">
        <f>계획인구!N459</f>
        <v>지례</v>
      </c>
      <c r="I459" s="55">
        <f>IF(F459="마을",0,IF(F459="소규모",0,계획인구!P459))</f>
        <v>2030</v>
      </c>
      <c r="J459" s="135">
        <f t="shared" si="147"/>
        <v>0</v>
      </c>
      <c r="K459" s="135">
        <f t="shared" si="148"/>
        <v>0</v>
      </c>
      <c r="L459" s="135">
        <f t="shared" si="149"/>
        <v>0</v>
      </c>
      <c r="M459" s="135">
        <f t="shared" si="150"/>
        <v>51</v>
      </c>
      <c r="N459" s="136">
        <f t="shared" si="151"/>
        <v>51</v>
      </c>
      <c r="O459" s="152">
        <f>IF(계획인구!Q459="미급수",0,IF(계획인구!Q459="마을",0,IF(계획인구!Q459="소규모",0,IF(계획인구!Q459=급수인구!$F459,계획인구!AA459,0))))</f>
        <v>0</v>
      </c>
      <c r="P459" s="152">
        <f>IF(계획인구!R459="미급수",0,IF(계획인구!R459="마을",0,IF(계획인구!R459="소규모",0,IF(계획인구!R459=급수인구!$F459,계획인구!AB459,0))))</f>
        <v>0</v>
      </c>
      <c r="Q459" s="152">
        <f>IF(계획인구!S459="미급수",0,IF(계획인구!S459="마을",0,IF(계획인구!S459="소규모",0,IF(계획인구!S459=급수인구!$F459,계획인구!AC459,0))))</f>
        <v>0</v>
      </c>
      <c r="R459" s="152">
        <f>IF(계획인구!T459="미급수",0,IF(계획인구!T459="마을",0,IF(계획인구!T459="소규모",0,IF(계획인구!T459=급수인구!$F459,계획인구!AD459,0))))</f>
        <v>51</v>
      </c>
      <c r="S459" s="152">
        <f>IF(계획인구!U459="미급수",0,IF(계획인구!U459="마을",0,IF(계획인구!U459="소규모",0,IF(계획인구!U459=급수인구!$F459,계획인구!AE459,0))))</f>
        <v>51</v>
      </c>
      <c r="T459" s="152">
        <f>IF(계획인구!Q459="미급수",0,IF(계획인구!Q459="마을",0,IF(계획인구!Q459="소규모",0,IF(계획인구!Q459=급수인구!$F459,계획인구!AF459,0))))</f>
        <v>0</v>
      </c>
      <c r="U459" s="152">
        <f>IF(계획인구!R459="미급수",0,IF(계획인구!R459="마을",0,IF(계획인구!R459="소규모",0,IF(계획인구!R459=급수인구!$F459,계획인구!AG459,0))))</f>
        <v>0</v>
      </c>
      <c r="V459" s="152">
        <f>IF(계획인구!S459="미급수",0,IF(계획인구!S459="마을",0,IF(계획인구!S459="소규모",0,IF(계획인구!S459=급수인구!$F459,계획인구!AH459,0))))</f>
        <v>0</v>
      </c>
      <c r="W459" s="152">
        <f>IF(계획인구!T459="미급수",0,IF(계획인구!T459="마을",0,IF(계획인구!T459="소규모",0,IF(계획인구!T459=급수인구!$F459,계획인구!AI459,0))))</f>
        <v>0</v>
      </c>
      <c r="X459" s="152">
        <f>IF(계획인구!U459="미급수",0,IF(계획인구!U459="마을",0,IF(계획인구!U459="소규모",0,IF(계획인구!U459=급수인구!$F459,계획인구!AJ459,0))))</f>
        <v>0</v>
      </c>
    </row>
    <row r="460" spans="1:24" s="11" customFormat="1" ht="16.350000000000001" customHeight="1">
      <c r="A460" s="308" t="s">
        <v>262</v>
      </c>
      <c r="B460" s="334"/>
      <c r="C460" s="57" t="s">
        <v>882</v>
      </c>
      <c r="D460" s="53">
        <f>계획인구!J460</f>
        <v>15</v>
      </c>
      <c r="E460" s="53">
        <f>계획인구!K460</f>
        <v>31</v>
      </c>
      <c r="F460" s="54" t="str">
        <f>계획인구!L460</f>
        <v>지방</v>
      </c>
      <c r="G460" s="54" t="str">
        <f>계획인구!M460</f>
        <v>지례</v>
      </c>
      <c r="H460" s="54" t="str">
        <f>계획인구!N460</f>
        <v>지례</v>
      </c>
      <c r="I460" s="55">
        <f>IF(F460="마을",0,IF(F460="소규모",0,계획인구!P460))</f>
        <v>2030</v>
      </c>
      <c r="J460" s="135">
        <f t="shared" si="147"/>
        <v>0</v>
      </c>
      <c r="K460" s="135">
        <f t="shared" si="148"/>
        <v>0</v>
      </c>
      <c r="L460" s="135">
        <f t="shared" si="149"/>
        <v>0</v>
      </c>
      <c r="M460" s="135">
        <f t="shared" si="150"/>
        <v>30</v>
      </c>
      <c r="N460" s="136">
        <f t="shared" si="151"/>
        <v>29</v>
      </c>
      <c r="O460" s="152">
        <f>IF(계획인구!Q460="미급수",0,IF(계획인구!Q460="마을",0,IF(계획인구!Q460="소규모",0,IF(계획인구!Q460=급수인구!$F460,계획인구!AA460,0))))</f>
        <v>0</v>
      </c>
      <c r="P460" s="152">
        <f>IF(계획인구!R460="미급수",0,IF(계획인구!R460="마을",0,IF(계획인구!R460="소규모",0,IF(계획인구!R460=급수인구!$F460,계획인구!AB460,0))))</f>
        <v>0</v>
      </c>
      <c r="Q460" s="152">
        <f>IF(계획인구!S460="미급수",0,IF(계획인구!S460="마을",0,IF(계획인구!S460="소규모",0,IF(계획인구!S460=급수인구!$F460,계획인구!AC460,0))))</f>
        <v>0</v>
      </c>
      <c r="R460" s="152">
        <f>IF(계획인구!T460="미급수",0,IF(계획인구!T460="마을",0,IF(계획인구!T460="소규모",0,IF(계획인구!T460=급수인구!$F460,계획인구!AD460,0))))</f>
        <v>30</v>
      </c>
      <c r="S460" s="152">
        <f>IF(계획인구!U460="미급수",0,IF(계획인구!U460="마을",0,IF(계획인구!U460="소규모",0,IF(계획인구!U460=급수인구!$F460,계획인구!AE460,0))))</f>
        <v>29</v>
      </c>
      <c r="T460" s="152">
        <f>IF(계획인구!Q460="미급수",0,IF(계획인구!Q460="마을",0,IF(계획인구!Q460="소규모",0,IF(계획인구!Q460=급수인구!$F460,계획인구!AF460,0))))</f>
        <v>0</v>
      </c>
      <c r="U460" s="152">
        <f>IF(계획인구!R460="미급수",0,IF(계획인구!R460="마을",0,IF(계획인구!R460="소규모",0,IF(계획인구!R460=급수인구!$F460,계획인구!AG460,0))))</f>
        <v>0</v>
      </c>
      <c r="V460" s="152">
        <f>IF(계획인구!S460="미급수",0,IF(계획인구!S460="마을",0,IF(계획인구!S460="소규모",0,IF(계획인구!S460=급수인구!$F460,계획인구!AH460,0))))</f>
        <v>0</v>
      </c>
      <c r="W460" s="152">
        <f>IF(계획인구!T460="미급수",0,IF(계획인구!T460="마을",0,IF(계획인구!T460="소규모",0,IF(계획인구!T460=급수인구!$F460,계획인구!AI460,0))))</f>
        <v>0</v>
      </c>
      <c r="X460" s="152">
        <f>IF(계획인구!U460="미급수",0,IF(계획인구!U460="마을",0,IF(계획인구!U460="소규모",0,IF(계획인구!U460=급수인구!$F460,계획인구!AJ460,0))))</f>
        <v>0</v>
      </c>
    </row>
    <row r="461" spans="1:24" s="11" customFormat="1" ht="16.350000000000001" customHeight="1">
      <c r="A461" s="308" t="s">
        <v>262</v>
      </c>
      <c r="B461" s="333"/>
      <c r="C461" s="57" t="s">
        <v>288</v>
      </c>
      <c r="D461" s="53">
        <f>계획인구!J461</f>
        <v>33</v>
      </c>
      <c r="E461" s="53">
        <f>계획인구!K461</f>
        <v>70</v>
      </c>
      <c r="F461" s="54" t="str">
        <f>계획인구!L461</f>
        <v>지방</v>
      </c>
      <c r="G461" s="54" t="str">
        <f>계획인구!M461</f>
        <v>지례</v>
      </c>
      <c r="H461" s="54" t="str">
        <f>계획인구!N461</f>
        <v>지례</v>
      </c>
      <c r="I461" s="55">
        <f>IF(F461="마을",0,IF(F461="소규모",0,계획인구!P461))</f>
        <v>2030</v>
      </c>
      <c r="J461" s="135">
        <f t="shared" si="147"/>
        <v>0</v>
      </c>
      <c r="K461" s="135">
        <f t="shared" si="148"/>
        <v>0</v>
      </c>
      <c r="L461" s="135">
        <f t="shared" si="149"/>
        <v>0</v>
      </c>
      <c r="M461" s="135">
        <f t="shared" si="150"/>
        <v>67</v>
      </c>
      <c r="N461" s="136">
        <f t="shared" si="151"/>
        <v>66</v>
      </c>
      <c r="O461" s="152">
        <f>IF(계획인구!Q461="미급수",0,IF(계획인구!Q461="마을",0,IF(계획인구!Q461="소규모",0,IF(계획인구!Q461=급수인구!$F461,계획인구!AA461,0))))</f>
        <v>0</v>
      </c>
      <c r="P461" s="152">
        <f>IF(계획인구!R461="미급수",0,IF(계획인구!R461="마을",0,IF(계획인구!R461="소규모",0,IF(계획인구!R461=급수인구!$F461,계획인구!AB461,0))))</f>
        <v>0</v>
      </c>
      <c r="Q461" s="152">
        <f>IF(계획인구!S461="미급수",0,IF(계획인구!S461="마을",0,IF(계획인구!S461="소규모",0,IF(계획인구!S461=급수인구!$F461,계획인구!AC461,0))))</f>
        <v>0</v>
      </c>
      <c r="R461" s="152">
        <f>IF(계획인구!T461="미급수",0,IF(계획인구!T461="마을",0,IF(계획인구!T461="소규모",0,IF(계획인구!T461=급수인구!$F461,계획인구!AD461,0))))</f>
        <v>67</v>
      </c>
      <c r="S461" s="152">
        <f>IF(계획인구!U461="미급수",0,IF(계획인구!U461="마을",0,IF(계획인구!U461="소규모",0,IF(계획인구!U461=급수인구!$F461,계획인구!AE461,0))))</f>
        <v>66</v>
      </c>
      <c r="T461" s="152">
        <f>IF(계획인구!Q461="미급수",0,IF(계획인구!Q461="마을",0,IF(계획인구!Q461="소규모",0,IF(계획인구!Q461=급수인구!$F461,계획인구!AF461,0))))</f>
        <v>0</v>
      </c>
      <c r="U461" s="152">
        <f>IF(계획인구!R461="미급수",0,IF(계획인구!R461="마을",0,IF(계획인구!R461="소규모",0,IF(계획인구!R461=급수인구!$F461,계획인구!AG461,0))))</f>
        <v>0</v>
      </c>
      <c r="V461" s="152">
        <f>IF(계획인구!S461="미급수",0,IF(계획인구!S461="마을",0,IF(계획인구!S461="소규모",0,IF(계획인구!S461=급수인구!$F461,계획인구!AH461,0))))</f>
        <v>0</v>
      </c>
      <c r="W461" s="152">
        <f>IF(계획인구!T461="미급수",0,IF(계획인구!T461="마을",0,IF(계획인구!T461="소규모",0,IF(계획인구!T461=급수인구!$F461,계획인구!AI461,0))))</f>
        <v>0</v>
      </c>
      <c r="X461" s="152">
        <f>IF(계획인구!U461="미급수",0,IF(계획인구!U461="마을",0,IF(계획인구!U461="소규모",0,IF(계획인구!U461=급수인구!$F461,계획인구!AJ461,0))))</f>
        <v>0</v>
      </c>
    </row>
    <row r="462" spans="1:24" s="11" customFormat="1" ht="16.350000000000001" customHeight="1">
      <c r="A462" s="308" t="s">
        <v>262</v>
      </c>
      <c r="B462" s="247" t="s">
        <v>289</v>
      </c>
      <c r="C462" s="57" t="s">
        <v>290</v>
      </c>
      <c r="D462" s="53">
        <f>계획인구!J462</f>
        <v>33</v>
      </c>
      <c r="E462" s="53">
        <f>계획인구!K462</f>
        <v>66</v>
      </c>
      <c r="F462" s="54" t="str">
        <f>계획인구!L462</f>
        <v>지방</v>
      </c>
      <c r="G462" s="54" t="str">
        <f>계획인구!M462</f>
        <v>지례</v>
      </c>
      <c r="H462" s="54" t="str">
        <f>계획인구!N462</f>
        <v>지례</v>
      </c>
      <c r="I462" s="55">
        <f>IF(F462="마을",0,IF(F462="소규모",0,계획인구!P462))</f>
        <v>0</v>
      </c>
      <c r="J462" s="135">
        <f t="shared" si="147"/>
        <v>0</v>
      </c>
      <c r="K462" s="135">
        <f t="shared" si="148"/>
        <v>0</v>
      </c>
      <c r="L462" s="135">
        <f t="shared" si="149"/>
        <v>0</v>
      </c>
      <c r="M462" s="135">
        <f t="shared" si="150"/>
        <v>63</v>
      </c>
      <c r="N462" s="136">
        <f t="shared" si="151"/>
        <v>62</v>
      </c>
      <c r="O462" s="152">
        <f>IF(계획인구!Q462="미급수",0,IF(계획인구!Q462="마을",0,IF(계획인구!Q462="소규모",0,IF(계획인구!Q462=급수인구!$F462,계획인구!AA462,0))))</f>
        <v>0</v>
      </c>
      <c r="P462" s="152">
        <f>IF(계획인구!R462="미급수",0,IF(계획인구!R462="마을",0,IF(계획인구!R462="소규모",0,IF(계획인구!R462=급수인구!$F462,계획인구!AB462,0))))</f>
        <v>0</v>
      </c>
      <c r="Q462" s="152">
        <f>IF(계획인구!S462="미급수",0,IF(계획인구!S462="마을",0,IF(계획인구!S462="소규모",0,IF(계획인구!S462=급수인구!$F462,계획인구!AC462,0))))</f>
        <v>0</v>
      </c>
      <c r="R462" s="152">
        <f>IF(계획인구!T462="미급수",0,IF(계획인구!T462="마을",0,IF(계획인구!T462="소규모",0,IF(계획인구!T462=급수인구!$F462,계획인구!AD462,0))))</f>
        <v>63</v>
      </c>
      <c r="S462" s="152">
        <f>IF(계획인구!U462="미급수",0,IF(계획인구!U462="마을",0,IF(계획인구!U462="소규모",0,IF(계획인구!U462=급수인구!$F462,계획인구!AE462,0))))</f>
        <v>62</v>
      </c>
      <c r="T462" s="152">
        <f>IF(계획인구!Q462="미급수",0,IF(계획인구!Q462="마을",0,IF(계획인구!Q462="소규모",0,IF(계획인구!Q462=급수인구!$F462,계획인구!AF462,0))))</f>
        <v>0</v>
      </c>
      <c r="U462" s="152">
        <f>IF(계획인구!R462="미급수",0,IF(계획인구!R462="마을",0,IF(계획인구!R462="소규모",0,IF(계획인구!R462=급수인구!$F462,계획인구!AG462,0))))</f>
        <v>0</v>
      </c>
      <c r="V462" s="152">
        <f>IF(계획인구!S462="미급수",0,IF(계획인구!S462="마을",0,IF(계획인구!S462="소규모",0,IF(계획인구!S462=급수인구!$F462,계획인구!AH462,0))))</f>
        <v>0</v>
      </c>
      <c r="W462" s="152">
        <f>IF(계획인구!T462="미급수",0,IF(계획인구!T462="마을",0,IF(계획인구!T462="소규모",0,IF(계획인구!T462=급수인구!$F462,계획인구!AI462,0))))</f>
        <v>0</v>
      </c>
      <c r="X462" s="152">
        <f>IF(계획인구!U462="미급수",0,IF(계획인구!U462="마을",0,IF(계획인구!U462="소규모",0,IF(계획인구!U462=급수인구!$F462,계획인구!AJ462,0))))</f>
        <v>0</v>
      </c>
    </row>
    <row r="463" spans="1:24" s="11" customFormat="1" ht="16.350000000000001" customHeight="1">
      <c r="A463" s="308" t="s">
        <v>262</v>
      </c>
      <c r="B463" s="333"/>
      <c r="C463" s="57" t="s">
        <v>883</v>
      </c>
      <c r="D463" s="53">
        <f>계획인구!J463</f>
        <v>23</v>
      </c>
      <c r="E463" s="53">
        <f>계획인구!K463</f>
        <v>46</v>
      </c>
      <c r="F463" s="54" t="str">
        <f>계획인구!L463</f>
        <v>지방</v>
      </c>
      <c r="G463" s="54" t="str">
        <f>계획인구!M463</f>
        <v>지례</v>
      </c>
      <c r="H463" s="54" t="str">
        <f>계획인구!N463</f>
        <v>지례</v>
      </c>
      <c r="I463" s="55">
        <f>IF(F463="마을",0,IF(F463="소규모",0,계획인구!P463))</f>
        <v>2030</v>
      </c>
      <c r="J463" s="135">
        <f t="shared" si="147"/>
        <v>0</v>
      </c>
      <c r="K463" s="135">
        <f t="shared" si="148"/>
        <v>0</v>
      </c>
      <c r="L463" s="135">
        <f t="shared" si="149"/>
        <v>0</v>
      </c>
      <c r="M463" s="135">
        <f t="shared" si="150"/>
        <v>44</v>
      </c>
      <c r="N463" s="136">
        <f t="shared" si="151"/>
        <v>43</v>
      </c>
      <c r="O463" s="152">
        <f>IF(계획인구!Q463="미급수",0,IF(계획인구!Q463="마을",0,IF(계획인구!Q463="소규모",0,IF(계획인구!Q463=급수인구!$F463,계획인구!AA463,0))))</f>
        <v>0</v>
      </c>
      <c r="P463" s="152">
        <f>IF(계획인구!R463="미급수",0,IF(계획인구!R463="마을",0,IF(계획인구!R463="소규모",0,IF(계획인구!R463=급수인구!$F463,계획인구!AB463,0))))</f>
        <v>0</v>
      </c>
      <c r="Q463" s="152">
        <f>IF(계획인구!S463="미급수",0,IF(계획인구!S463="마을",0,IF(계획인구!S463="소규모",0,IF(계획인구!S463=급수인구!$F463,계획인구!AC463,0))))</f>
        <v>0</v>
      </c>
      <c r="R463" s="152">
        <f>IF(계획인구!T463="미급수",0,IF(계획인구!T463="마을",0,IF(계획인구!T463="소규모",0,IF(계획인구!T463=급수인구!$F463,계획인구!AD463,0))))</f>
        <v>44</v>
      </c>
      <c r="S463" s="152">
        <f>IF(계획인구!U463="미급수",0,IF(계획인구!U463="마을",0,IF(계획인구!U463="소규모",0,IF(계획인구!U463=급수인구!$F463,계획인구!AE463,0))))</f>
        <v>43</v>
      </c>
      <c r="T463" s="152">
        <f>IF(계획인구!Q463="미급수",0,IF(계획인구!Q463="마을",0,IF(계획인구!Q463="소규모",0,IF(계획인구!Q463=급수인구!$F463,계획인구!AF463,0))))</f>
        <v>0</v>
      </c>
      <c r="U463" s="152">
        <f>IF(계획인구!R463="미급수",0,IF(계획인구!R463="마을",0,IF(계획인구!R463="소규모",0,IF(계획인구!R463=급수인구!$F463,계획인구!AG463,0))))</f>
        <v>0</v>
      </c>
      <c r="V463" s="152">
        <f>IF(계획인구!S463="미급수",0,IF(계획인구!S463="마을",0,IF(계획인구!S463="소규모",0,IF(계획인구!S463=급수인구!$F463,계획인구!AH463,0))))</f>
        <v>0</v>
      </c>
      <c r="W463" s="152">
        <f>IF(계획인구!T463="미급수",0,IF(계획인구!T463="마을",0,IF(계획인구!T463="소규모",0,IF(계획인구!T463=급수인구!$F463,계획인구!AI463,0))))</f>
        <v>0</v>
      </c>
      <c r="X463" s="152">
        <f>IF(계획인구!U463="미급수",0,IF(계획인구!U463="마을",0,IF(계획인구!U463="소규모",0,IF(계획인구!U463=급수인구!$F463,계획인구!AJ463,0))))</f>
        <v>0</v>
      </c>
    </row>
    <row r="464" spans="1:24" s="11" customFormat="1" ht="16.350000000000001" customHeight="1">
      <c r="A464" s="308" t="s">
        <v>262</v>
      </c>
      <c r="B464" s="247" t="s">
        <v>291</v>
      </c>
      <c r="C464" s="57" t="s">
        <v>292</v>
      </c>
      <c r="D464" s="53">
        <f>계획인구!J464</f>
        <v>23</v>
      </c>
      <c r="E464" s="53">
        <f>계획인구!K464</f>
        <v>39</v>
      </c>
      <c r="F464" s="54" t="str">
        <f>계획인구!L464</f>
        <v>소규모</v>
      </c>
      <c r="G464" s="54" t="str">
        <f>계획인구!M464</f>
        <v>소규모</v>
      </c>
      <c r="H464" s="54" t="str">
        <f>계획인구!N464</f>
        <v>원문의</v>
      </c>
      <c r="I464" s="55">
        <f>IF(F464="마을",0,IF(F464="소규모",0,계획인구!P464))</f>
        <v>0</v>
      </c>
      <c r="J464" s="135">
        <f t="shared" si="147"/>
        <v>0</v>
      </c>
      <c r="K464" s="135">
        <f t="shared" si="148"/>
        <v>0</v>
      </c>
      <c r="L464" s="135">
        <f t="shared" si="149"/>
        <v>0</v>
      </c>
      <c r="M464" s="135">
        <f t="shared" si="150"/>
        <v>0</v>
      </c>
      <c r="N464" s="136">
        <f t="shared" si="151"/>
        <v>0</v>
      </c>
      <c r="O464" s="152">
        <f>IF(계획인구!Q464="미급수",0,IF(계획인구!Q464="마을",0,IF(계획인구!Q464="소규모",0,IF(계획인구!Q464=급수인구!$F464,계획인구!AA464,0))))</f>
        <v>0</v>
      </c>
      <c r="P464" s="152">
        <f>IF(계획인구!R464="미급수",0,IF(계획인구!R464="마을",0,IF(계획인구!R464="소규모",0,IF(계획인구!R464=급수인구!$F464,계획인구!AB464,0))))</f>
        <v>0</v>
      </c>
      <c r="Q464" s="152">
        <f>IF(계획인구!S464="미급수",0,IF(계획인구!S464="마을",0,IF(계획인구!S464="소규모",0,IF(계획인구!S464=급수인구!$F464,계획인구!AC464,0))))</f>
        <v>0</v>
      </c>
      <c r="R464" s="152">
        <f>IF(계획인구!T464="미급수",0,IF(계획인구!T464="마을",0,IF(계획인구!T464="소규모",0,IF(계획인구!T464=급수인구!$F464,계획인구!AD464,0))))</f>
        <v>0</v>
      </c>
      <c r="S464" s="152">
        <f>IF(계획인구!U464="미급수",0,IF(계획인구!U464="마을",0,IF(계획인구!U464="소규모",0,IF(계획인구!U464=급수인구!$F464,계획인구!AE464,0))))</f>
        <v>0</v>
      </c>
      <c r="T464" s="152">
        <f>IF(계획인구!Q464="미급수",0,IF(계획인구!Q464="마을",0,IF(계획인구!Q464="소규모",0,IF(계획인구!Q464=급수인구!$F464,계획인구!AF464,0))))</f>
        <v>0</v>
      </c>
      <c r="U464" s="152">
        <f>IF(계획인구!R464="미급수",0,IF(계획인구!R464="마을",0,IF(계획인구!R464="소규모",0,IF(계획인구!R464=급수인구!$F464,계획인구!AG464,0))))</f>
        <v>0</v>
      </c>
      <c r="V464" s="152">
        <f>IF(계획인구!S464="미급수",0,IF(계획인구!S464="마을",0,IF(계획인구!S464="소규모",0,IF(계획인구!S464=급수인구!$F464,계획인구!AH464,0))))</f>
        <v>0</v>
      </c>
      <c r="W464" s="152">
        <f>IF(계획인구!T464="미급수",0,IF(계획인구!T464="마을",0,IF(계획인구!T464="소규모",0,IF(계획인구!T464=급수인구!$F464,계획인구!AI464,0))))</f>
        <v>0</v>
      </c>
      <c r="X464" s="152">
        <f>IF(계획인구!U464="미급수",0,IF(계획인구!U464="마을",0,IF(계획인구!U464="소규모",0,IF(계획인구!U464=급수인구!$F464,계획인구!AJ464,0))))</f>
        <v>0</v>
      </c>
    </row>
    <row r="465" spans="1:24" s="11" customFormat="1" ht="16.350000000000001" customHeight="1">
      <c r="A465" s="308" t="s">
        <v>262</v>
      </c>
      <c r="B465" s="333"/>
      <c r="C465" s="57" t="s">
        <v>885</v>
      </c>
      <c r="D465" s="53">
        <f>계획인구!J465</f>
        <v>31</v>
      </c>
      <c r="E465" s="53">
        <f>계획인구!K465</f>
        <v>51</v>
      </c>
      <c r="F465" s="54" t="str">
        <f>계획인구!L465</f>
        <v>소규모</v>
      </c>
      <c r="G465" s="54" t="str">
        <f>계획인구!M465</f>
        <v>소규모</v>
      </c>
      <c r="H465" s="54" t="str">
        <f>계획인구!N465</f>
        <v>임기</v>
      </c>
      <c r="I465" s="55">
        <f>IF(F465="마을",0,IF(F465="소규모",0,계획인구!P465))</f>
        <v>0</v>
      </c>
      <c r="J465" s="135">
        <f t="shared" si="147"/>
        <v>0</v>
      </c>
      <c r="K465" s="135">
        <f t="shared" si="148"/>
        <v>0</v>
      </c>
      <c r="L465" s="135">
        <f t="shared" si="149"/>
        <v>0</v>
      </c>
      <c r="M465" s="135">
        <f t="shared" si="150"/>
        <v>0</v>
      </c>
      <c r="N465" s="136">
        <f t="shared" si="151"/>
        <v>0</v>
      </c>
      <c r="O465" s="152">
        <f>IF(계획인구!Q465="미급수",0,IF(계획인구!Q465="마을",0,IF(계획인구!Q465="소규모",0,IF(계획인구!Q465=급수인구!$F465,계획인구!AA465,0))))</f>
        <v>0</v>
      </c>
      <c r="P465" s="152">
        <f>IF(계획인구!R465="미급수",0,IF(계획인구!R465="마을",0,IF(계획인구!R465="소규모",0,IF(계획인구!R465=급수인구!$F465,계획인구!AB465,0))))</f>
        <v>0</v>
      </c>
      <c r="Q465" s="152">
        <f>IF(계획인구!S465="미급수",0,IF(계획인구!S465="마을",0,IF(계획인구!S465="소규모",0,IF(계획인구!S465=급수인구!$F465,계획인구!AC465,0))))</f>
        <v>0</v>
      </c>
      <c r="R465" s="152">
        <f>IF(계획인구!T465="미급수",0,IF(계획인구!T465="마을",0,IF(계획인구!T465="소규모",0,IF(계획인구!T465=급수인구!$F465,계획인구!AD465,0))))</f>
        <v>0</v>
      </c>
      <c r="S465" s="152">
        <f>IF(계획인구!U465="미급수",0,IF(계획인구!U465="마을",0,IF(계획인구!U465="소규모",0,IF(계획인구!U465=급수인구!$F465,계획인구!AE465,0))))</f>
        <v>0</v>
      </c>
      <c r="T465" s="152">
        <f>IF(계획인구!Q465="미급수",0,IF(계획인구!Q465="마을",0,IF(계획인구!Q465="소규모",0,IF(계획인구!Q465=급수인구!$F465,계획인구!AF465,0))))</f>
        <v>0</v>
      </c>
      <c r="U465" s="152">
        <f>IF(계획인구!R465="미급수",0,IF(계획인구!R465="마을",0,IF(계획인구!R465="소규모",0,IF(계획인구!R465=급수인구!$F465,계획인구!AG465,0))))</f>
        <v>0</v>
      </c>
      <c r="V465" s="152">
        <f>IF(계획인구!S465="미급수",0,IF(계획인구!S465="마을",0,IF(계획인구!S465="소규모",0,IF(계획인구!S465=급수인구!$F465,계획인구!AH465,0))))</f>
        <v>0</v>
      </c>
      <c r="W465" s="152">
        <f>IF(계획인구!T465="미급수",0,IF(계획인구!T465="마을",0,IF(계획인구!T465="소규모",0,IF(계획인구!T465=급수인구!$F465,계획인구!AI465,0))))</f>
        <v>0</v>
      </c>
      <c r="X465" s="152">
        <f>IF(계획인구!U465="미급수",0,IF(계획인구!U465="마을",0,IF(계획인구!U465="소규모",0,IF(계획인구!U465=급수인구!$F465,계획인구!AJ465,0))))</f>
        <v>0</v>
      </c>
    </row>
    <row r="466" spans="1:24" s="11" customFormat="1" ht="16.350000000000001" customHeight="1">
      <c r="A466" s="308" t="s">
        <v>262</v>
      </c>
      <c r="B466" s="57" t="s">
        <v>293</v>
      </c>
      <c r="C466" s="57" t="s">
        <v>295</v>
      </c>
      <c r="D466" s="53">
        <f>계획인구!J466</f>
        <v>23</v>
      </c>
      <c r="E466" s="53">
        <f>계획인구!K466</f>
        <v>43</v>
      </c>
      <c r="F466" s="54" t="str">
        <f>계획인구!L466</f>
        <v>소규모</v>
      </c>
      <c r="G466" s="54" t="str">
        <f>계획인구!M466</f>
        <v>소규모</v>
      </c>
      <c r="H466" s="54" t="str">
        <f>계획인구!N466</f>
        <v>골담</v>
      </c>
      <c r="I466" s="55">
        <f>IF(F466="마을",0,IF(F466="소규모",0,계획인구!P466))</f>
        <v>0</v>
      </c>
      <c r="J466" s="135">
        <f t="shared" si="147"/>
        <v>0</v>
      </c>
      <c r="K466" s="135">
        <f t="shared" si="148"/>
        <v>0</v>
      </c>
      <c r="L466" s="135">
        <f t="shared" si="149"/>
        <v>0</v>
      </c>
      <c r="M466" s="135">
        <f t="shared" si="150"/>
        <v>0</v>
      </c>
      <c r="N466" s="136">
        <f t="shared" si="151"/>
        <v>0</v>
      </c>
      <c r="O466" s="152">
        <f>IF(계획인구!Q466="미급수",0,IF(계획인구!Q466="마을",0,IF(계획인구!Q466="소규모",0,IF(계획인구!Q466=급수인구!$F466,계획인구!AA466,0))))</f>
        <v>0</v>
      </c>
      <c r="P466" s="152">
        <f>IF(계획인구!R466="미급수",0,IF(계획인구!R466="마을",0,IF(계획인구!R466="소규모",0,IF(계획인구!R466=급수인구!$F466,계획인구!AB466,0))))</f>
        <v>0</v>
      </c>
      <c r="Q466" s="152">
        <f>IF(계획인구!S466="미급수",0,IF(계획인구!S466="마을",0,IF(계획인구!S466="소규모",0,IF(계획인구!S466=급수인구!$F466,계획인구!AC466,0))))</f>
        <v>0</v>
      </c>
      <c r="R466" s="152">
        <f>IF(계획인구!T466="미급수",0,IF(계획인구!T466="마을",0,IF(계획인구!T466="소규모",0,IF(계획인구!T466=급수인구!$F466,계획인구!AD466,0))))</f>
        <v>0</v>
      </c>
      <c r="S466" s="152">
        <f>IF(계획인구!U466="미급수",0,IF(계획인구!U466="마을",0,IF(계획인구!U466="소규모",0,IF(계획인구!U466=급수인구!$F466,계획인구!AE466,0))))</f>
        <v>0</v>
      </c>
      <c r="T466" s="152">
        <f>IF(계획인구!Q466="미급수",0,IF(계획인구!Q466="마을",0,IF(계획인구!Q466="소규모",0,IF(계획인구!Q466=급수인구!$F466,계획인구!AF466,0))))</f>
        <v>0</v>
      </c>
      <c r="U466" s="152">
        <f>IF(계획인구!R466="미급수",0,IF(계획인구!R466="마을",0,IF(계획인구!R466="소규모",0,IF(계획인구!R466=급수인구!$F466,계획인구!AG466,0))))</f>
        <v>0</v>
      </c>
      <c r="V466" s="152">
        <f>IF(계획인구!S466="미급수",0,IF(계획인구!S466="마을",0,IF(계획인구!S466="소규모",0,IF(계획인구!S466=급수인구!$F466,계획인구!AH466,0))))</f>
        <v>0</v>
      </c>
      <c r="W466" s="152">
        <f>IF(계획인구!T466="미급수",0,IF(계획인구!T466="마을",0,IF(계획인구!T466="소규모",0,IF(계획인구!T466=급수인구!$F466,계획인구!AI466,0))))</f>
        <v>0</v>
      </c>
      <c r="X466" s="152">
        <f>IF(계획인구!U466="미급수",0,IF(계획인구!U466="마을",0,IF(계획인구!U466="소규모",0,IF(계획인구!U466=급수인구!$F466,계획인구!AJ466,0))))</f>
        <v>0</v>
      </c>
    </row>
    <row r="467" spans="1:24" s="11" customFormat="1" ht="16.350000000000001" customHeight="1">
      <c r="A467" s="308" t="s">
        <v>262</v>
      </c>
      <c r="B467" s="57"/>
      <c r="C467" s="57" t="s">
        <v>294</v>
      </c>
      <c r="D467" s="53">
        <f>계획인구!J467</f>
        <v>9</v>
      </c>
      <c r="E467" s="53">
        <f>계획인구!K467</f>
        <v>19</v>
      </c>
      <c r="F467" s="54" t="str">
        <f>계획인구!L467</f>
        <v>소규모</v>
      </c>
      <c r="G467" s="54" t="str">
        <f>계획인구!M467</f>
        <v>소규모</v>
      </c>
      <c r="H467" s="54" t="str">
        <f>계획인구!N467</f>
        <v>예서</v>
      </c>
      <c r="I467" s="55">
        <f>IF(F467="마을",0,IF(F467="소규모",0,계획인구!P467))</f>
        <v>0</v>
      </c>
      <c r="J467" s="135">
        <f t="shared" si="147"/>
        <v>0</v>
      </c>
      <c r="K467" s="135">
        <f t="shared" si="148"/>
        <v>0</v>
      </c>
      <c r="L467" s="135">
        <f t="shared" si="149"/>
        <v>0</v>
      </c>
      <c r="M467" s="135">
        <f t="shared" si="150"/>
        <v>0</v>
      </c>
      <c r="N467" s="136">
        <f t="shared" si="151"/>
        <v>0</v>
      </c>
      <c r="O467" s="152">
        <f>IF(계획인구!Q467="미급수",0,IF(계획인구!Q467="마을",0,IF(계획인구!Q467="소규모",0,IF(계획인구!Q467=급수인구!$F467,계획인구!AA467,0))))</f>
        <v>0</v>
      </c>
      <c r="P467" s="152">
        <f>IF(계획인구!R467="미급수",0,IF(계획인구!R467="마을",0,IF(계획인구!R467="소규모",0,IF(계획인구!R467=급수인구!$F467,계획인구!AB467,0))))</f>
        <v>0</v>
      </c>
      <c r="Q467" s="152">
        <f>IF(계획인구!S467="미급수",0,IF(계획인구!S467="마을",0,IF(계획인구!S467="소규모",0,IF(계획인구!S467=급수인구!$F467,계획인구!AC467,0))))</f>
        <v>0</v>
      </c>
      <c r="R467" s="152">
        <f>IF(계획인구!T467="미급수",0,IF(계획인구!T467="마을",0,IF(계획인구!T467="소규모",0,IF(계획인구!T467=급수인구!$F467,계획인구!AD467,0))))</f>
        <v>0</v>
      </c>
      <c r="S467" s="152">
        <f>IF(계획인구!U467="미급수",0,IF(계획인구!U467="마을",0,IF(계획인구!U467="소규모",0,IF(계획인구!U467=급수인구!$F467,계획인구!AE467,0))))</f>
        <v>0</v>
      </c>
      <c r="T467" s="152">
        <f>IF(계획인구!Q467="미급수",0,IF(계획인구!Q467="마을",0,IF(계획인구!Q467="소규모",0,IF(계획인구!Q467=급수인구!$F467,계획인구!AF467,0))))</f>
        <v>0</v>
      </c>
      <c r="U467" s="152">
        <f>IF(계획인구!R467="미급수",0,IF(계획인구!R467="마을",0,IF(계획인구!R467="소규모",0,IF(계획인구!R467=급수인구!$F467,계획인구!AG467,0))))</f>
        <v>0</v>
      </c>
      <c r="V467" s="152">
        <f>IF(계획인구!S467="미급수",0,IF(계획인구!S467="마을",0,IF(계획인구!S467="소규모",0,IF(계획인구!S467=급수인구!$F467,계획인구!AH467,0))))</f>
        <v>0</v>
      </c>
      <c r="W467" s="152">
        <f>IF(계획인구!T467="미급수",0,IF(계획인구!T467="마을",0,IF(계획인구!T467="소규모",0,IF(계획인구!T467=급수인구!$F467,계획인구!AI467,0))))</f>
        <v>0</v>
      </c>
      <c r="X467" s="152">
        <f>IF(계획인구!U467="미급수",0,IF(계획인구!U467="마을",0,IF(계획인구!U467="소규모",0,IF(계획인구!U467=급수인구!$F467,계획인구!AJ467,0))))</f>
        <v>0</v>
      </c>
    </row>
    <row r="468" spans="1:24" s="11" customFormat="1" ht="16.350000000000001" customHeight="1">
      <c r="A468" s="308" t="s">
        <v>262</v>
      </c>
      <c r="B468" s="57" t="s">
        <v>296</v>
      </c>
      <c r="C468" s="57" t="s">
        <v>297</v>
      </c>
      <c r="D468" s="53">
        <f>계획인구!J468</f>
        <v>36</v>
      </c>
      <c r="E468" s="53">
        <f>계획인구!K468</f>
        <v>69</v>
      </c>
      <c r="F468" s="54" t="str">
        <f>계획인구!L468</f>
        <v>소규모</v>
      </c>
      <c r="G468" s="54" t="str">
        <f>계획인구!M468</f>
        <v>소규모</v>
      </c>
      <c r="H468" s="54" t="str">
        <f>계획인구!N468</f>
        <v>대동</v>
      </c>
      <c r="I468" s="55">
        <f>IF(F468="마을",0,IF(F468="소규모",0,계획인구!P468))</f>
        <v>0</v>
      </c>
      <c r="J468" s="135">
        <f t="shared" si="147"/>
        <v>0</v>
      </c>
      <c r="K468" s="135">
        <f t="shared" si="148"/>
        <v>0</v>
      </c>
      <c r="L468" s="135">
        <f t="shared" si="149"/>
        <v>0</v>
      </c>
      <c r="M468" s="135">
        <f t="shared" si="150"/>
        <v>0</v>
      </c>
      <c r="N468" s="136">
        <f t="shared" si="151"/>
        <v>0</v>
      </c>
      <c r="O468" s="152">
        <f>IF(계획인구!Q468="미급수",0,IF(계획인구!Q468="마을",0,IF(계획인구!Q468="소규모",0,IF(계획인구!Q468=급수인구!$F468,계획인구!AA468,0))))</f>
        <v>0</v>
      </c>
      <c r="P468" s="152">
        <f>IF(계획인구!R468="미급수",0,IF(계획인구!R468="마을",0,IF(계획인구!R468="소규모",0,IF(계획인구!R468=급수인구!$F468,계획인구!AB468,0))))</f>
        <v>0</v>
      </c>
      <c r="Q468" s="152">
        <f>IF(계획인구!S468="미급수",0,IF(계획인구!S468="마을",0,IF(계획인구!S468="소규모",0,IF(계획인구!S468=급수인구!$F468,계획인구!AC468,0))))</f>
        <v>0</v>
      </c>
      <c r="R468" s="152">
        <f>IF(계획인구!T468="미급수",0,IF(계획인구!T468="마을",0,IF(계획인구!T468="소규모",0,IF(계획인구!T468=급수인구!$F468,계획인구!AD468,0))))</f>
        <v>0</v>
      </c>
      <c r="S468" s="152">
        <f>IF(계획인구!U468="미급수",0,IF(계획인구!U468="마을",0,IF(계획인구!U468="소규모",0,IF(계획인구!U468=급수인구!$F468,계획인구!AE468,0))))</f>
        <v>0</v>
      </c>
      <c r="T468" s="152">
        <f>IF(계획인구!Q468="미급수",0,IF(계획인구!Q468="마을",0,IF(계획인구!Q468="소규모",0,IF(계획인구!Q468=급수인구!$F468,계획인구!AF468,0))))</f>
        <v>0</v>
      </c>
      <c r="U468" s="152">
        <f>IF(계획인구!R468="미급수",0,IF(계획인구!R468="마을",0,IF(계획인구!R468="소규모",0,IF(계획인구!R468=급수인구!$F468,계획인구!AG468,0))))</f>
        <v>0</v>
      </c>
      <c r="V468" s="152">
        <f>IF(계획인구!S468="미급수",0,IF(계획인구!S468="마을",0,IF(계획인구!S468="소규모",0,IF(계획인구!S468=급수인구!$F468,계획인구!AH468,0))))</f>
        <v>0</v>
      </c>
      <c r="W468" s="152">
        <f>IF(계획인구!T468="미급수",0,IF(계획인구!T468="마을",0,IF(계획인구!T468="소규모",0,IF(계획인구!T468=급수인구!$F468,계획인구!AI468,0))))</f>
        <v>0</v>
      </c>
      <c r="X468" s="152">
        <f>IF(계획인구!U468="미급수",0,IF(계획인구!U468="마을",0,IF(계획인구!U468="소규모",0,IF(계획인구!U468=급수인구!$F468,계획인구!AJ468,0))))</f>
        <v>0</v>
      </c>
    </row>
    <row r="469" spans="1:24" s="11" customFormat="1" ht="16.350000000000001" customHeight="1">
      <c r="A469" s="308" t="s">
        <v>262</v>
      </c>
      <c r="B469" s="57" t="s">
        <v>298</v>
      </c>
      <c r="C469" s="57" t="s">
        <v>299</v>
      </c>
      <c r="D469" s="53">
        <f>계획인구!J469</f>
        <v>59</v>
      </c>
      <c r="E469" s="53">
        <f>계획인구!K469</f>
        <v>123</v>
      </c>
      <c r="F469" s="54" t="str">
        <f>계획인구!L469</f>
        <v>지방</v>
      </c>
      <c r="G469" s="54" t="str">
        <f>계획인구!M469</f>
        <v>지례</v>
      </c>
      <c r="H469" s="54" t="str">
        <f>계획인구!N469</f>
        <v>지례</v>
      </c>
      <c r="I469" s="55">
        <f>IF(F469="마을",0,IF(F469="소규모",0,계획인구!P469))</f>
        <v>2025</v>
      </c>
      <c r="J469" s="135">
        <f t="shared" si="147"/>
        <v>0</v>
      </c>
      <c r="K469" s="135">
        <f t="shared" si="148"/>
        <v>0</v>
      </c>
      <c r="L469" s="135">
        <f t="shared" si="149"/>
        <v>118</v>
      </c>
      <c r="M469" s="135">
        <f t="shared" si="150"/>
        <v>117</v>
      </c>
      <c r="N469" s="136">
        <f t="shared" si="151"/>
        <v>116</v>
      </c>
      <c r="O469" s="152">
        <f>IF(계획인구!Q469="미급수",0,IF(계획인구!Q469="마을",0,IF(계획인구!Q469="소규모",0,IF(계획인구!Q469=급수인구!$F469,계획인구!AA469,0))))</f>
        <v>0</v>
      </c>
      <c r="P469" s="152">
        <f>IF(계획인구!R469="미급수",0,IF(계획인구!R469="마을",0,IF(계획인구!R469="소규모",0,IF(계획인구!R469=급수인구!$F469,계획인구!AB469,0))))</f>
        <v>0</v>
      </c>
      <c r="Q469" s="152">
        <f>IF(계획인구!S469="미급수",0,IF(계획인구!S469="마을",0,IF(계획인구!S469="소규모",0,IF(계획인구!S469=급수인구!$F469,계획인구!AC469,0))))</f>
        <v>118</v>
      </c>
      <c r="R469" s="152">
        <f>IF(계획인구!T469="미급수",0,IF(계획인구!T469="마을",0,IF(계획인구!T469="소규모",0,IF(계획인구!T469=급수인구!$F469,계획인구!AD469,0))))</f>
        <v>117</v>
      </c>
      <c r="S469" s="152">
        <f>IF(계획인구!U469="미급수",0,IF(계획인구!U469="마을",0,IF(계획인구!U469="소규모",0,IF(계획인구!U469=급수인구!$F469,계획인구!AE469,0))))</f>
        <v>116</v>
      </c>
      <c r="T469" s="152">
        <f>IF(계획인구!Q469="미급수",0,IF(계획인구!Q469="마을",0,IF(계획인구!Q469="소규모",0,IF(계획인구!Q469=급수인구!$F469,계획인구!AF469,0))))</f>
        <v>0</v>
      </c>
      <c r="U469" s="152">
        <f>IF(계획인구!R469="미급수",0,IF(계획인구!R469="마을",0,IF(계획인구!R469="소규모",0,IF(계획인구!R469=급수인구!$F469,계획인구!AG469,0))))</f>
        <v>0</v>
      </c>
      <c r="V469" s="152">
        <f>IF(계획인구!S469="미급수",0,IF(계획인구!S469="마을",0,IF(계획인구!S469="소규모",0,IF(계획인구!S469=급수인구!$F469,계획인구!AH469,0))))</f>
        <v>0</v>
      </c>
      <c r="W469" s="152">
        <f>IF(계획인구!T469="미급수",0,IF(계획인구!T469="마을",0,IF(계획인구!T469="소규모",0,IF(계획인구!T469=급수인구!$F469,계획인구!AI469,0))))</f>
        <v>0</v>
      </c>
      <c r="X469" s="152">
        <f>IF(계획인구!U469="미급수",0,IF(계획인구!U469="마을",0,IF(계획인구!U469="소규모",0,IF(계획인구!U469=급수인구!$F469,계획인구!AJ469,0))))</f>
        <v>0</v>
      </c>
    </row>
    <row r="470" spans="1:24" s="11" customFormat="1" ht="16.350000000000001" customHeight="1">
      <c r="A470" s="309" t="s">
        <v>262</v>
      </c>
      <c r="B470" s="58" t="s">
        <v>300</v>
      </c>
      <c r="C470" s="58" t="s">
        <v>301</v>
      </c>
      <c r="D470" s="56">
        <f>계획인구!J470</f>
        <v>37</v>
      </c>
      <c r="E470" s="56">
        <f>계획인구!K470</f>
        <v>99</v>
      </c>
      <c r="F470" s="63" t="str">
        <f>계획인구!L470</f>
        <v>지방</v>
      </c>
      <c r="G470" s="63" t="str">
        <f>계획인구!M470</f>
        <v>지례</v>
      </c>
      <c r="H470" s="63" t="str">
        <f>계획인구!N470</f>
        <v>지례</v>
      </c>
      <c r="I470" s="64">
        <f>IF(F470="마을",0,IF(F470="소규모",0,계획인구!P470))</f>
        <v>2025</v>
      </c>
      <c r="J470" s="147">
        <f t="shared" si="147"/>
        <v>0</v>
      </c>
      <c r="K470" s="147">
        <f t="shared" si="148"/>
        <v>0</v>
      </c>
      <c r="L470" s="147">
        <f t="shared" si="149"/>
        <v>93</v>
      </c>
      <c r="M470" s="147">
        <f t="shared" si="150"/>
        <v>93</v>
      </c>
      <c r="N470" s="148">
        <f t="shared" si="151"/>
        <v>96</v>
      </c>
      <c r="O470" s="152">
        <f>IF(계획인구!Q470="미급수",0,IF(계획인구!Q470="마을",0,IF(계획인구!Q470="소규모",0,IF(계획인구!Q470=급수인구!$F470,계획인구!AA470,0))))</f>
        <v>0</v>
      </c>
      <c r="P470" s="152">
        <f>IF(계획인구!R470="미급수",0,IF(계획인구!R470="마을",0,IF(계획인구!R470="소규모",0,IF(계획인구!R470=급수인구!$F470,계획인구!AB470,0))))</f>
        <v>0</v>
      </c>
      <c r="Q470" s="152">
        <f>IF(계획인구!S470="미급수",0,IF(계획인구!S470="마을",0,IF(계획인구!S470="소규모",0,IF(계획인구!S470=급수인구!$F470,계획인구!AC470,0))))</f>
        <v>93</v>
      </c>
      <c r="R470" s="152">
        <f>IF(계획인구!T470="미급수",0,IF(계획인구!T470="마을",0,IF(계획인구!T470="소규모",0,IF(계획인구!T470=급수인구!$F470,계획인구!AD470,0))))</f>
        <v>93</v>
      </c>
      <c r="S470" s="152">
        <f>IF(계획인구!U470="미급수",0,IF(계획인구!U470="마을",0,IF(계획인구!U470="소규모",0,IF(계획인구!U470=급수인구!$F470,계획인구!AE470,0))))</f>
        <v>96</v>
      </c>
      <c r="T470" s="152">
        <f>IF(계획인구!Q470="미급수",0,IF(계획인구!Q470="마을",0,IF(계획인구!Q470="소규모",0,IF(계획인구!Q470=급수인구!$F470,계획인구!AF470,0))))</f>
        <v>0</v>
      </c>
      <c r="U470" s="152">
        <f>IF(계획인구!R470="미급수",0,IF(계획인구!R470="마을",0,IF(계획인구!R470="소규모",0,IF(계획인구!R470=급수인구!$F470,계획인구!AG470,0))))</f>
        <v>0</v>
      </c>
      <c r="V470" s="152">
        <f>IF(계획인구!S470="미급수",0,IF(계획인구!S470="마을",0,IF(계획인구!S470="소규모",0,IF(계획인구!S470=급수인구!$F470,계획인구!AH470,0))))</f>
        <v>0</v>
      </c>
      <c r="W470" s="152">
        <f>IF(계획인구!T470="미급수",0,IF(계획인구!T470="마을",0,IF(계획인구!T470="소규모",0,IF(계획인구!T470=급수인구!$F470,계획인구!AI470,0))))</f>
        <v>0</v>
      </c>
      <c r="X470" s="152">
        <f>IF(계획인구!U470="미급수",0,IF(계획인구!U470="마을",0,IF(계획인구!U470="소규모",0,IF(계획인구!U470=급수인구!$F470,계획인구!AJ470,0))))</f>
        <v>0</v>
      </c>
    </row>
    <row r="471" spans="1:24" s="11" customFormat="1" ht="16.350000000000001" customHeight="1">
      <c r="A471" s="305" t="s">
        <v>302</v>
      </c>
      <c r="B471" s="241" t="s">
        <v>3</v>
      </c>
      <c r="C471" s="242"/>
      <c r="D471" s="211">
        <f>계획인구!J471</f>
        <v>640</v>
      </c>
      <c r="E471" s="211">
        <f>계획인구!K471</f>
        <v>1266</v>
      </c>
      <c r="F471" s="211">
        <f>계획인구!L471</f>
        <v>0</v>
      </c>
      <c r="G471" s="211">
        <f>계획인구!M471</f>
        <v>0</v>
      </c>
      <c r="H471" s="211">
        <f>계획인구!N471</f>
        <v>0</v>
      </c>
      <c r="I471" s="211">
        <f>계획인구!P471</f>
        <v>0</v>
      </c>
      <c r="J471" s="211">
        <f>O471+T471</f>
        <v>0</v>
      </c>
      <c r="K471" s="211">
        <f>P471+U471</f>
        <v>0</v>
      </c>
      <c r="L471" s="211">
        <f>Q471+V471</f>
        <v>0</v>
      </c>
      <c r="M471" s="211">
        <f>R471+W471</f>
        <v>0</v>
      </c>
      <c r="N471" s="249">
        <f>S471+X471</f>
        <v>0</v>
      </c>
      <c r="O471" s="152">
        <f>SUM(O472:O495)</f>
        <v>0</v>
      </c>
      <c r="P471" s="135">
        <f t="shared" ref="P471:X471" si="152">SUM(P472:P495)</f>
        <v>0</v>
      </c>
      <c r="Q471" s="135">
        <f t="shared" si="152"/>
        <v>0</v>
      </c>
      <c r="R471" s="135">
        <f t="shared" si="152"/>
        <v>0</v>
      </c>
      <c r="S471" s="135">
        <f t="shared" si="152"/>
        <v>0</v>
      </c>
      <c r="T471" s="135">
        <f t="shared" si="152"/>
        <v>0</v>
      </c>
      <c r="U471" s="135">
        <f t="shared" si="152"/>
        <v>0</v>
      </c>
      <c r="V471" s="135">
        <f t="shared" si="152"/>
        <v>0</v>
      </c>
      <c r="W471" s="135">
        <f t="shared" si="152"/>
        <v>0</v>
      </c>
      <c r="X471" s="135">
        <f t="shared" si="152"/>
        <v>0</v>
      </c>
    </row>
    <row r="472" spans="1:24" s="11" customFormat="1" ht="16.350000000000001" customHeight="1">
      <c r="A472" s="308" t="s">
        <v>302</v>
      </c>
      <c r="B472" s="57" t="s">
        <v>744</v>
      </c>
      <c r="C472" s="57" t="s">
        <v>594</v>
      </c>
      <c r="D472" s="53">
        <f>계획인구!J472</f>
        <v>23</v>
      </c>
      <c r="E472" s="53">
        <f>계획인구!K472</f>
        <v>56</v>
      </c>
      <c r="F472" s="54" t="str">
        <f>계획인구!L472</f>
        <v>소규모</v>
      </c>
      <c r="G472" s="54" t="str">
        <f>계획인구!M472</f>
        <v>소규모</v>
      </c>
      <c r="H472" s="54" t="str">
        <f>계획인구!N472</f>
        <v>누루목</v>
      </c>
      <c r="I472" s="55">
        <f>IF(F472="마을",0,IF(F472="소규모",0,계획인구!P472))</f>
        <v>0</v>
      </c>
      <c r="J472" s="135">
        <f t="shared" ref="J472:J495" si="153">O472+T472</f>
        <v>0</v>
      </c>
      <c r="K472" s="135">
        <f t="shared" ref="K472:K495" si="154">P472+U472</f>
        <v>0</v>
      </c>
      <c r="L472" s="135">
        <f t="shared" ref="L472:L495" si="155">Q472+V472</f>
        <v>0</v>
      </c>
      <c r="M472" s="135">
        <f t="shared" ref="M472:M495" si="156">R472+W472</f>
        <v>0</v>
      </c>
      <c r="N472" s="136">
        <f t="shared" ref="N472:N495" si="157">S472+X472</f>
        <v>0</v>
      </c>
      <c r="O472" s="152">
        <f>IF(계획인구!Q472="미급수",0,IF(계획인구!Q472="마을",0,IF(계획인구!Q472="소규모",0,IF(계획인구!Q472=급수인구!$F472,계획인구!AA472,0))))</f>
        <v>0</v>
      </c>
      <c r="P472" s="152">
        <f>IF(계획인구!R472="미급수",0,IF(계획인구!R472="마을",0,IF(계획인구!R472="소규모",0,IF(계획인구!R472=급수인구!$F472,계획인구!AB472,0))))</f>
        <v>0</v>
      </c>
      <c r="Q472" s="152">
        <f>IF(계획인구!S472="미급수",0,IF(계획인구!S472="마을",0,IF(계획인구!S472="소규모",0,IF(계획인구!S472=급수인구!$F472,계획인구!AC472,0))))</f>
        <v>0</v>
      </c>
      <c r="R472" s="152">
        <f>IF(계획인구!T472="미급수",0,IF(계획인구!T472="마을",0,IF(계획인구!T472="소규모",0,IF(계획인구!T472=급수인구!$F472,계획인구!AD472,0))))</f>
        <v>0</v>
      </c>
      <c r="S472" s="152">
        <f>IF(계획인구!U472="미급수",0,IF(계획인구!U472="마을",0,IF(계획인구!U472="소규모",0,IF(계획인구!U472=급수인구!$F472,계획인구!AE472,0))))</f>
        <v>0</v>
      </c>
      <c r="T472" s="152">
        <f>IF(계획인구!Q472="미급수",0,IF(계획인구!Q472="마을",0,IF(계획인구!Q472="소규모",0,IF(계획인구!Q472=급수인구!$F472,계획인구!AF472,0))))</f>
        <v>0</v>
      </c>
      <c r="U472" s="152">
        <f>IF(계획인구!R472="미급수",0,IF(계획인구!R472="마을",0,IF(계획인구!R472="소규모",0,IF(계획인구!R472=급수인구!$F472,계획인구!AG472,0))))</f>
        <v>0</v>
      </c>
      <c r="V472" s="152">
        <f>IF(계획인구!S472="미급수",0,IF(계획인구!S472="마을",0,IF(계획인구!S472="소규모",0,IF(계획인구!S472=급수인구!$F472,계획인구!AH472,0))))</f>
        <v>0</v>
      </c>
      <c r="W472" s="152">
        <f>IF(계획인구!T472="미급수",0,IF(계획인구!T472="마을",0,IF(계획인구!T472="소규모",0,IF(계획인구!T472=급수인구!$F472,계획인구!AI472,0))))</f>
        <v>0</v>
      </c>
      <c r="X472" s="152">
        <f>IF(계획인구!U472="미급수",0,IF(계획인구!U472="마을",0,IF(계획인구!U472="소규모",0,IF(계획인구!U472=급수인구!$F472,계획인구!AJ472,0))))</f>
        <v>0</v>
      </c>
    </row>
    <row r="473" spans="1:24" s="11" customFormat="1" ht="16.350000000000001" customHeight="1">
      <c r="A473" s="308" t="s">
        <v>302</v>
      </c>
      <c r="B473" s="247" t="s">
        <v>595</v>
      </c>
      <c r="C473" s="57" t="s">
        <v>890</v>
      </c>
      <c r="D473" s="53">
        <f>계획인구!J473</f>
        <v>31</v>
      </c>
      <c r="E473" s="53">
        <f>계획인구!K473</f>
        <v>67</v>
      </c>
      <c r="F473" s="54" t="str">
        <f>계획인구!L473</f>
        <v>소규모</v>
      </c>
      <c r="G473" s="54" t="str">
        <f>계획인구!M473</f>
        <v>소규모</v>
      </c>
      <c r="H473" s="54" t="str">
        <f>계획인구!N473</f>
        <v>이전불</v>
      </c>
      <c r="I473" s="55">
        <f>IF(F473="마을",0,IF(F473="소규모",0,계획인구!P473))</f>
        <v>0</v>
      </c>
      <c r="J473" s="135">
        <f t="shared" si="153"/>
        <v>0</v>
      </c>
      <c r="K473" s="135">
        <f t="shared" si="154"/>
        <v>0</v>
      </c>
      <c r="L473" s="135">
        <f t="shared" si="155"/>
        <v>0</v>
      </c>
      <c r="M473" s="135">
        <f t="shared" si="156"/>
        <v>0</v>
      </c>
      <c r="N473" s="136">
        <f t="shared" si="157"/>
        <v>0</v>
      </c>
      <c r="O473" s="152">
        <f>IF(계획인구!Q473="미급수",0,IF(계획인구!Q473="마을",0,IF(계획인구!Q473="소규모",0,IF(계획인구!Q473=급수인구!$F473,계획인구!AA473,0))))</f>
        <v>0</v>
      </c>
      <c r="P473" s="152">
        <f>IF(계획인구!R473="미급수",0,IF(계획인구!R473="마을",0,IF(계획인구!R473="소규모",0,IF(계획인구!R473=급수인구!$F473,계획인구!AB473,0))))</f>
        <v>0</v>
      </c>
      <c r="Q473" s="152">
        <f>IF(계획인구!S473="미급수",0,IF(계획인구!S473="마을",0,IF(계획인구!S473="소규모",0,IF(계획인구!S473=급수인구!$F473,계획인구!AC473,0))))</f>
        <v>0</v>
      </c>
      <c r="R473" s="152">
        <f>IF(계획인구!T473="미급수",0,IF(계획인구!T473="마을",0,IF(계획인구!T473="소규모",0,IF(계획인구!T473=급수인구!$F473,계획인구!AD473,0))))</f>
        <v>0</v>
      </c>
      <c r="S473" s="152">
        <f>IF(계획인구!U473="미급수",0,IF(계획인구!U473="마을",0,IF(계획인구!U473="소규모",0,IF(계획인구!U473=급수인구!$F473,계획인구!AE473,0))))</f>
        <v>0</v>
      </c>
      <c r="T473" s="152">
        <f>IF(계획인구!Q473="미급수",0,IF(계획인구!Q473="마을",0,IF(계획인구!Q473="소규모",0,IF(계획인구!Q473=급수인구!$F473,계획인구!AF473,0))))</f>
        <v>0</v>
      </c>
      <c r="U473" s="152">
        <f>IF(계획인구!R473="미급수",0,IF(계획인구!R473="마을",0,IF(계획인구!R473="소규모",0,IF(계획인구!R473=급수인구!$F473,계획인구!AG473,0))))</f>
        <v>0</v>
      </c>
      <c r="V473" s="152">
        <f>IF(계획인구!S473="미급수",0,IF(계획인구!S473="마을",0,IF(계획인구!S473="소규모",0,IF(계획인구!S473=급수인구!$F473,계획인구!AH473,0))))</f>
        <v>0</v>
      </c>
      <c r="W473" s="152">
        <f>IF(계획인구!T473="미급수",0,IF(계획인구!T473="마을",0,IF(계획인구!T473="소규모",0,IF(계획인구!T473=급수인구!$F473,계획인구!AI473,0))))</f>
        <v>0</v>
      </c>
      <c r="X473" s="152">
        <f>IF(계획인구!U473="미급수",0,IF(계획인구!U473="마을",0,IF(계획인구!U473="소규모",0,IF(계획인구!U473=급수인구!$F473,계획인구!AJ473,0))))</f>
        <v>0</v>
      </c>
    </row>
    <row r="474" spans="1:24" s="11" customFormat="1" ht="16.350000000000001" customHeight="1">
      <c r="A474" s="308" t="s">
        <v>302</v>
      </c>
      <c r="B474" s="333"/>
      <c r="C474" s="57" t="s">
        <v>596</v>
      </c>
      <c r="D474" s="53">
        <f>계획인구!J474</f>
        <v>21</v>
      </c>
      <c r="E474" s="53">
        <f>계획인구!K474</f>
        <v>46</v>
      </c>
      <c r="F474" s="54" t="str">
        <f>계획인구!L474</f>
        <v>소규모</v>
      </c>
      <c r="G474" s="54" t="str">
        <f>계획인구!M474</f>
        <v>소규모</v>
      </c>
      <c r="H474" s="54" t="str">
        <f>계획인구!N474</f>
        <v>새부락</v>
      </c>
      <c r="I474" s="55">
        <f>IF(F474="마을",0,IF(F474="소규모",0,계획인구!P474))</f>
        <v>0</v>
      </c>
      <c r="J474" s="135">
        <f t="shared" si="153"/>
        <v>0</v>
      </c>
      <c r="K474" s="135">
        <f t="shared" si="154"/>
        <v>0</v>
      </c>
      <c r="L474" s="135">
        <f t="shared" si="155"/>
        <v>0</v>
      </c>
      <c r="M474" s="135">
        <f t="shared" si="156"/>
        <v>0</v>
      </c>
      <c r="N474" s="136">
        <f t="shared" si="157"/>
        <v>0</v>
      </c>
      <c r="O474" s="152">
        <f>IF(계획인구!Q474="미급수",0,IF(계획인구!Q474="마을",0,IF(계획인구!Q474="소규모",0,IF(계획인구!Q474=급수인구!$F474,계획인구!AA474,0))))</f>
        <v>0</v>
      </c>
      <c r="P474" s="152">
        <f>IF(계획인구!R474="미급수",0,IF(계획인구!R474="마을",0,IF(계획인구!R474="소규모",0,IF(계획인구!R474=급수인구!$F474,계획인구!AB474,0))))</f>
        <v>0</v>
      </c>
      <c r="Q474" s="152">
        <f>IF(계획인구!S474="미급수",0,IF(계획인구!S474="마을",0,IF(계획인구!S474="소규모",0,IF(계획인구!S474=급수인구!$F474,계획인구!AC474,0))))</f>
        <v>0</v>
      </c>
      <c r="R474" s="152">
        <f>IF(계획인구!T474="미급수",0,IF(계획인구!T474="마을",0,IF(계획인구!T474="소규모",0,IF(계획인구!T474=급수인구!$F474,계획인구!AD474,0))))</f>
        <v>0</v>
      </c>
      <c r="S474" s="152">
        <f>IF(계획인구!U474="미급수",0,IF(계획인구!U474="마을",0,IF(계획인구!U474="소규모",0,IF(계획인구!U474=급수인구!$F474,계획인구!AE474,0))))</f>
        <v>0</v>
      </c>
      <c r="T474" s="152">
        <f>IF(계획인구!Q474="미급수",0,IF(계획인구!Q474="마을",0,IF(계획인구!Q474="소규모",0,IF(계획인구!Q474=급수인구!$F474,계획인구!AF474,0))))</f>
        <v>0</v>
      </c>
      <c r="U474" s="152">
        <f>IF(계획인구!R474="미급수",0,IF(계획인구!R474="마을",0,IF(계획인구!R474="소규모",0,IF(계획인구!R474=급수인구!$F474,계획인구!AG474,0))))</f>
        <v>0</v>
      </c>
      <c r="V474" s="152">
        <f>IF(계획인구!S474="미급수",0,IF(계획인구!S474="마을",0,IF(계획인구!S474="소규모",0,IF(계획인구!S474=급수인구!$F474,계획인구!AH474,0))))</f>
        <v>0</v>
      </c>
      <c r="W474" s="152">
        <f>IF(계획인구!T474="미급수",0,IF(계획인구!T474="마을",0,IF(계획인구!T474="소규모",0,IF(계획인구!T474=급수인구!$F474,계획인구!AI474,0))))</f>
        <v>0</v>
      </c>
      <c r="X474" s="152">
        <f>IF(계획인구!U474="미급수",0,IF(계획인구!U474="마을",0,IF(계획인구!U474="소규모",0,IF(계획인구!U474=급수인구!$F474,계획인구!AJ474,0))))</f>
        <v>0</v>
      </c>
    </row>
    <row r="475" spans="1:24" s="11" customFormat="1" ht="16.350000000000001" customHeight="1">
      <c r="A475" s="308" t="s">
        <v>302</v>
      </c>
      <c r="B475" s="247" t="s">
        <v>597</v>
      </c>
      <c r="C475" s="57" t="s">
        <v>598</v>
      </c>
      <c r="D475" s="53">
        <f>계획인구!J475</f>
        <v>35</v>
      </c>
      <c r="E475" s="53">
        <f>계획인구!K475</f>
        <v>59</v>
      </c>
      <c r="F475" s="54" t="str">
        <f>계획인구!L475</f>
        <v>미급수</v>
      </c>
      <c r="G475" s="54" t="str">
        <f>계획인구!M475</f>
        <v>미급수</v>
      </c>
      <c r="H475" s="54" t="str">
        <f>계획인구!N475</f>
        <v>미급수</v>
      </c>
      <c r="I475" s="55">
        <f>IF(F475="마을",0,IF(F475="소규모",0,계획인구!P475))</f>
        <v>0</v>
      </c>
      <c r="J475" s="135">
        <f t="shared" si="153"/>
        <v>0</v>
      </c>
      <c r="K475" s="135">
        <f t="shared" si="154"/>
        <v>0</v>
      </c>
      <c r="L475" s="135">
        <f t="shared" si="155"/>
        <v>0</v>
      </c>
      <c r="M475" s="135">
        <f t="shared" si="156"/>
        <v>0</v>
      </c>
      <c r="N475" s="136">
        <f t="shared" si="157"/>
        <v>0</v>
      </c>
      <c r="O475" s="152">
        <f>IF(계획인구!Q475="미급수",0,IF(계획인구!Q475="마을",0,IF(계획인구!Q475="소규모",0,IF(계획인구!Q475=급수인구!$F475,계획인구!AA475,0))))</f>
        <v>0</v>
      </c>
      <c r="P475" s="152">
        <f>IF(계획인구!R475="미급수",0,IF(계획인구!R475="마을",0,IF(계획인구!R475="소규모",0,IF(계획인구!R475=급수인구!$F475,계획인구!AB475,0))))</f>
        <v>0</v>
      </c>
      <c r="Q475" s="152">
        <f>IF(계획인구!S475="미급수",0,IF(계획인구!S475="마을",0,IF(계획인구!S475="소규모",0,IF(계획인구!S475=급수인구!$F475,계획인구!AC475,0))))</f>
        <v>0</v>
      </c>
      <c r="R475" s="152">
        <f>IF(계획인구!T475="미급수",0,IF(계획인구!T475="마을",0,IF(계획인구!T475="소규모",0,IF(계획인구!T475=급수인구!$F475,계획인구!AD475,0))))</f>
        <v>0</v>
      </c>
      <c r="S475" s="152">
        <f>IF(계획인구!U475="미급수",0,IF(계획인구!U475="마을",0,IF(계획인구!U475="소규모",0,IF(계획인구!U475=급수인구!$F475,계획인구!AE475,0))))</f>
        <v>0</v>
      </c>
      <c r="T475" s="152">
        <f>IF(계획인구!Q475="미급수",0,IF(계획인구!Q475="마을",0,IF(계획인구!Q475="소규모",0,IF(계획인구!Q475=급수인구!$F475,계획인구!AF475,0))))</f>
        <v>0</v>
      </c>
      <c r="U475" s="152">
        <f>IF(계획인구!R475="미급수",0,IF(계획인구!R475="마을",0,IF(계획인구!R475="소규모",0,IF(계획인구!R475=급수인구!$F475,계획인구!AG475,0))))</f>
        <v>0</v>
      </c>
      <c r="V475" s="152">
        <f>IF(계획인구!S475="미급수",0,IF(계획인구!S475="마을",0,IF(계획인구!S475="소규모",0,IF(계획인구!S475=급수인구!$F475,계획인구!AH475,0))))</f>
        <v>0</v>
      </c>
      <c r="W475" s="152">
        <f>IF(계획인구!T475="미급수",0,IF(계획인구!T475="마을",0,IF(계획인구!T475="소규모",0,IF(계획인구!T475=급수인구!$F475,계획인구!AI475,0))))</f>
        <v>0</v>
      </c>
      <c r="X475" s="152">
        <f>IF(계획인구!U475="미급수",0,IF(계획인구!U475="마을",0,IF(계획인구!U475="소규모",0,IF(계획인구!U475=급수인구!$F475,계획인구!AJ475,0))))</f>
        <v>0</v>
      </c>
    </row>
    <row r="476" spans="1:24" s="11" customFormat="1" ht="16.350000000000001" customHeight="1">
      <c r="A476" s="308" t="s">
        <v>302</v>
      </c>
      <c r="B476" s="333"/>
      <c r="C476" s="57" t="s">
        <v>599</v>
      </c>
      <c r="D476" s="53">
        <f>계획인구!J476</f>
        <v>26</v>
      </c>
      <c r="E476" s="53">
        <f>계획인구!K476</f>
        <v>39</v>
      </c>
      <c r="F476" s="54" t="str">
        <f>계획인구!L476</f>
        <v>미급수</v>
      </c>
      <c r="G476" s="54" t="str">
        <f>계획인구!M476</f>
        <v>미급수</v>
      </c>
      <c r="H476" s="54" t="str">
        <f>계획인구!N476</f>
        <v>미급수</v>
      </c>
      <c r="I476" s="55">
        <f>IF(F476="마을",0,IF(F476="소규모",0,계획인구!P476))</f>
        <v>0</v>
      </c>
      <c r="J476" s="135">
        <f t="shared" si="153"/>
        <v>0</v>
      </c>
      <c r="K476" s="135">
        <f t="shared" si="154"/>
        <v>0</v>
      </c>
      <c r="L476" s="135">
        <f t="shared" si="155"/>
        <v>0</v>
      </c>
      <c r="M476" s="135">
        <f t="shared" si="156"/>
        <v>0</v>
      </c>
      <c r="N476" s="136">
        <f t="shared" si="157"/>
        <v>0</v>
      </c>
      <c r="O476" s="152">
        <f>IF(계획인구!Q476="미급수",0,IF(계획인구!Q476="마을",0,IF(계획인구!Q476="소규모",0,IF(계획인구!Q476=급수인구!$F476,계획인구!AA476,0))))</f>
        <v>0</v>
      </c>
      <c r="P476" s="152">
        <f>IF(계획인구!R476="미급수",0,IF(계획인구!R476="마을",0,IF(계획인구!R476="소규모",0,IF(계획인구!R476=급수인구!$F476,계획인구!AB476,0))))</f>
        <v>0</v>
      </c>
      <c r="Q476" s="152">
        <f>IF(계획인구!S476="미급수",0,IF(계획인구!S476="마을",0,IF(계획인구!S476="소규모",0,IF(계획인구!S476=급수인구!$F476,계획인구!AC476,0))))</f>
        <v>0</v>
      </c>
      <c r="R476" s="152">
        <f>IF(계획인구!T476="미급수",0,IF(계획인구!T476="마을",0,IF(계획인구!T476="소규모",0,IF(계획인구!T476=급수인구!$F476,계획인구!AD476,0))))</f>
        <v>0</v>
      </c>
      <c r="S476" s="152">
        <f>IF(계획인구!U476="미급수",0,IF(계획인구!U476="마을",0,IF(계획인구!U476="소규모",0,IF(계획인구!U476=급수인구!$F476,계획인구!AE476,0))))</f>
        <v>0</v>
      </c>
      <c r="T476" s="152">
        <f>IF(계획인구!Q476="미급수",0,IF(계획인구!Q476="마을",0,IF(계획인구!Q476="소규모",0,IF(계획인구!Q476=급수인구!$F476,계획인구!AF476,0))))</f>
        <v>0</v>
      </c>
      <c r="U476" s="152">
        <f>IF(계획인구!R476="미급수",0,IF(계획인구!R476="마을",0,IF(계획인구!R476="소규모",0,IF(계획인구!R476=급수인구!$F476,계획인구!AG476,0))))</f>
        <v>0</v>
      </c>
      <c r="V476" s="152">
        <f>IF(계획인구!S476="미급수",0,IF(계획인구!S476="마을",0,IF(계획인구!S476="소규모",0,IF(계획인구!S476=급수인구!$F476,계획인구!AH476,0))))</f>
        <v>0</v>
      </c>
      <c r="W476" s="152">
        <f>IF(계획인구!T476="미급수",0,IF(계획인구!T476="마을",0,IF(계획인구!T476="소규모",0,IF(계획인구!T476=급수인구!$F476,계획인구!AI476,0))))</f>
        <v>0</v>
      </c>
      <c r="X476" s="152">
        <f>IF(계획인구!U476="미급수",0,IF(계획인구!U476="마을",0,IF(계획인구!U476="소규모",0,IF(계획인구!U476=급수인구!$F476,계획인구!AJ476,0))))</f>
        <v>0</v>
      </c>
    </row>
    <row r="477" spans="1:24" s="11" customFormat="1" ht="16.350000000000001" customHeight="1">
      <c r="A477" s="308" t="s">
        <v>302</v>
      </c>
      <c r="B477" s="57" t="s">
        <v>600</v>
      </c>
      <c r="C477" s="57" t="s">
        <v>601</v>
      </c>
      <c r="D477" s="53">
        <f>계획인구!J477</f>
        <v>49</v>
      </c>
      <c r="E477" s="53">
        <f>계획인구!K477</f>
        <v>85</v>
      </c>
      <c r="F477" s="54" t="str">
        <f>계획인구!L477</f>
        <v>미급수</v>
      </c>
      <c r="G477" s="54" t="str">
        <f>계획인구!M477</f>
        <v>미급수</v>
      </c>
      <c r="H477" s="54" t="str">
        <f>계획인구!N477</f>
        <v>미급수</v>
      </c>
      <c r="I477" s="55">
        <f>IF(F477="마을",0,IF(F477="소규모",0,계획인구!P477))</f>
        <v>0</v>
      </c>
      <c r="J477" s="135">
        <f t="shared" si="153"/>
        <v>0</v>
      </c>
      <c r="K477" s="135">
        <f t="shared" si="154"/>
        <v>0</v>
      </c>
      <c r="L477" s="135">
        <f t="shared" si="155"/>
        <v>0</v>
      </c>
      <c r="M477" s="135">
        <f t="shared" si="156"/>
        <v>0</v>
      </c>
      <c r="N477" s="136">
        <f t="shared" si="157"/>
        <v>0</v>
      </c>
      <c r="O477" s="152">
        <f>IF(계획인구!Q477="미급수",0,IF(계획인구!Q477="마을",0,IF(계획인구!Q477="소규모",0,IF(계획인구!Q477=급수인구!$F477,계획인구!AA477,0))))</f>
        <v>0</v>
      </c>
      <c r="P477" s="152">
        <f>IF(계획인구!R477="미급수",0,IF(계획인구!R477="마을",0,IF(계획인구!R477="소규모",0,IF(계획인구!R477=급수인구!$F477,계획인구!AB477,0))))</f>
        <v>0</v>
      </c>
      <c r="Q477" s="152">
        <f>IF(계획인구!S477="미급수",0,IF(계획인구!S477="마을",0,IF(계획인구!S477="소규모",0,IF(계획인구!S477=급수인구!$F477,계획인구!AC477,0))))</f>
        <v>0</v>
      </c>
      <c r="R477" s="152">
        <f>IF(계획인구!T477="미급수",0,IF(계획인구!T477="마을",0,IF(계획인구!T477="소규모",0,IF(계획인구!T477=급수인구!$F477,계획인구!AD477,0))))</f>
        <v>0</v>
      </c>
      <c r="S477" s="152">
        <f>IF(계획인구!U477="미급수",0,IF(계획인구!U477="마을",0,IF(계획인구!U477="소규모",0,IF(계획인구!U477=급수인구!$F477,계획인구!AE477,0))))</f>
        <v>0</v>
      </c>
      <c r="T477" s="152">
        <f>IF(계획인구!Q477="미급수",0,IF(계획인구!Q477="마을",0,IF(계획인구!Q477="소규모",0,IF(계획인구!Q477=급수인구!$F477,계획인구!AF477,0))))</f>
        <v>0</v>
      </c>
      <c r="U477" s="152">
        <f>IF(계획인구!R477="미급수",0,IF(계획인구!R477="마을",0,IF(계획인구!R477="소규모",0,IF(계획인구!R477=급수인구!$F477,계획인구!AG477,0))))</f>
        <v>0</v>
      </c>
      <c r="V477" s="152">
        <f>IF(계획인구!S477="미급수",0,IF(계획인구!S477="마을",0,IF(계획인구!S477="소규모",0,IF(계획인구!S477=급수인구!$F477,계획인구!AH477,0))))</f>
        <v>0</v>
      </c>
      <c r="W477" s="152">
        <f>IF(계획인구!T477="미급수",0,IF(계획인구!T477="마을",0,IF(계획인구!T477="소규모",0,IF(계획인구!T477=급수인구!$F477,계획인구!AI477,0))))</f>
        <v>0</v>
      </c>
      <c r="X477" s="152">
        <f>IF(계획인구!U477="미급수",0,IF(계획인구!U477="마을",0,IF(계획인구!U477="소규모",0,IF(계획인구!U477=급수인구!$F477,계획인구!AJ477,0))))</f>
        <v>0</v>
      </c>
    </row>
    <row r="478" spans="1:24" s="11" customFormat="1" ht="16.350000000000001" customHeight="1">
      <c r="A478" s="308" t="s">
        <v>302</v>
      </c>
      <c r="B478" s="247" t="s">
        <v>602</v>
      </c>
      <c r="C478" s="57" t="s">
        <v>894</v>
      </c>
      <c r="D478" s="53">
        <f>계획인구!J478</f>
        <v>17</v>
      </c>
      <c r="E478" s="53">
        <f>계획인구!K478</f>
        <v>25</v>
      </c>
      <c r="F478" s="54" t="str">
        <f>계획인구!L478</f>
        <v>소규모</v>
      </c>
      <c r="G478" s="54" t="str">
        <f>계획인구!M478</f>
        <v>소규모</v>
      </c>
      <c r="H478" s="54" t="str">
        <f>계획인구!N478</f>
        <v>가랫제</v>
      </c>
      <c r="I478" s="55">
        <f>IF(F478="마을",0,IF(F478="소규모",0,계획인구!P478))</f>
        <v>0</v>
      </c>
      <c r="J478" s="135">
        <f t="shared" si="153"/>
        <v>0</v>
      </c>
      <c r="K478" s="135">
        <f t="shared" si="154"/>
        <v>0</v>
      </c>
      <c r="L478" s="135">
        <f t="shared" si="155"/>
        <v>0</v>
      </c>
      <c r="M478" s="135">
        <f t="shared" si="156"/>
        <v>0</v>
      </c>
      <c r="N478" s="136">
        <f t="shared" si="157"/>
        <v>0</v>
      </c>
      <c r="O478" s="152">
        <f>IF(계획인구!Q478="미급수",0,IF(계획인구!Q478="마을",0,IF(계획인구!Q478="소규모",0,IF(계획인구!Q478=급수인구!$F478,계획인구!AA478,0))))</f>
        <v>0</v>
      </c>
      <c r="P478" s="152">
        <f>IF(계획인구!R478="미급수",0,IF(계획인구!R478="마을",0,IF(계획인구!R478="소규모",0,IF(계획인구!R478=급수인구!$F478,계획인구!AB478,0))))</f>
        <v>0</v>
      </c>
      <c r="Q478" s="152">
        <f>IF(계획인구!S478="미급수",0,IF(계획인구!S478="마을",0,IF(계획인구!S478="소규모",0,IF(계획인구!S478=급수인구!$F478,계획인구!AC478,0))))</f>
        <v>0</v>
      </c>
      <c r="R478" s="152">
        <f>IF(계획인구!T478="미급수",0,IF(계획인구!T478="마을",0,IF(계획인구!T478="소규모",0,IF(계획인구!T478=급수인구!$F478,계획인구!AD478,0))))</f>
        <v>0</v>
      </c>
      <c r="S478" s="152">
        <f>IF(계획인구!U478="미급수",0,IF(계획인구!U478="마을",0,IF(계획인구!U478="소규모",0,IF(계획인구!U478=급수인구!$F478,계획인구!AE478,0))))</f>
        <v>0</v>
      </c>
      <c r="T478" s="152">
        <f>IF(계획인구!Q478="미급수",0,IF(계획인구!Q478="마을",0,IF(계획인구!Q478="소규모",0,IF(계획인구!Q478=급수인구!$F478,계획인구!AF478,0))))</f>
        <v>0</v>
      </c>
      <c r="U478" s="152">
        <f>IF(계획인구!R478="미급수",0,IF(계획인구!R478="마을",0,IF(계획인구!R478="소규모",0,IF(계획인구!R478=급수인구!$F478,계획인구!AG478,0))))</f>
        <v>0</v>
      </c>
      <c r="V478" s="152">
        <f>IF(계획인구!S478="미급수",0,IF(계획인구!S478="마을",0,IF(계획인구!S478="소규모",0,IF(계획인구!S478=급수인구!$F478,계획인구!AH478,0))))</f>
        <v>0</v>
      </c>
      <c r="W478" s="152">
        <f>IF(계획인구!T478="미급수",0,IF(계획인구!T478="마을",0,IF(계획인구!T478="소규모",0,IF(계획인구!T478=급수인구!$F478,계획인구!AI478,0))))</f>
        <v>0</v>
      </c>
      <c r="X478" s="152">
        <f>IF(계획인구!U478="미급수",0,IF(계획인구!U478="마을",0,IF(계획인구!U478="소규모",0,IF(계획인구!U478=급수인구!$F478,계획인구!AJ478,0))))</f>
        <v>0</v>
      </c>
    </row>
    <row r="479" spans="1:24" s="11" customFormat="1" ht="16.350000000000001" customHeight="1">
      <c r="A479" s="308" t="s">
        <v>302</v>
      </c>
      <c r="B479" s="334"/>
      <c r="C479" s="57" t="s">
        <v>603</v>
      </c>
      <c r="D479" s="53">
        <f>계획인구!J479</f>
        <v>52</v>
      </c>
      <c r="E479" s="53">
        <f>계획인구!K479</f>
        <v>158</v>
      </c>
      <c r="F479" s="54" t="str">
        <f>계획인구!L479</f>
        <v>마을</v>
      </c>
      <c r="G479" s="54" t="str">
        <f>계획인구!M479</f>
        <v>마을</v>
      </c>
      <c r="H479" s="54" t="str">
        <f>계획인구!N479</f>
        <v>원평촌</v>
      </c>
      <c r="I479" s="55">
        <f>IF(F479="마을",0,IF(F479="소규모",0,계획인구!P479))</f>
        <v>0</v>
      </c>
      <c r="J479" s="135">
        <f t="shared" si="153"/>
        <v>0</v>
      </c>
      <c r="K479" s="135">
        <f t="shared" si="154"/>
        <v>0</v>
      </c>
      <c r="L479" s="135">
        <f t="shared" si="155"/>
        <v>0</v>
      </c>
      <c r="M479" s="135">
        <f t="shared" si="156"/>
        <v>0</v>
      </c>
      <c r="N479" s="136">
        <f t="shared" si="157"/>
        <v>0</v>
      </c>
      <c r="O479" s="152">
        <f>IF(계획인구!Q479="미급수",0,IF(계획인구!Q479="마을",0,IF(계획인구!Q479="소규모",0,IF(계획인구!Q479=급수인구!$F479,계획인구!AA479,0))))</f>
        <v>0</v>
      </c>
      <c r="P479" s="152">
        <f>IF(계획인구!R479="미급수",0,IF(계획인구!R479="마을",0,IF(계획인구!R479="소규모",0,IF(계획인구!R479=급수인구!$F479,계획인구!AB479,0))))</f>
        <v>0</v>
      </c>
      <c r="Q479" s="152">
        <f>IF(계획인구!S479="미급수",0,IF(계획인구!S479="마을",0,IF(계획인구!S479="소규모",0,IF(계획인구!S479=급수인구!$F479,계획인구!AC479,0))))</f>
        <v>0</v>
      </c>
      <c r="R479" s="152">
        <f>IF(계획인구!T479="미급수",0,IF(계획인구!T479="마을",0,IF(계획인구!T479="소규모",0,IF(계획인구!T479=급수인구!$F479,계획인구!AD479,0))))</f>
        <v>0</v>
      </c>
      <c r="S479" s="152">
        <f>IF(계획인구!U479="미급수",0,IF(계획인구!U479="마을",0,IF(계획인구!U479="소규모",0,IF(계획인구!U479=급수인구!$F479,계획인구!AE479,0))))</f>
        <v>0</v>
      </c>
      <c r="T479" s="152">
        <f>IF(계획인구!Q479="미급수",0,IF(계획인구!Q479="마을",0,IF(계획인구!Q479="소규모",0,IF(계획인구!Q479=급수인구!$F479,계획인구!AF479,0))))</f>
        <v>0</v>
      </c>
      <c r="U479" s="152">
        <f>IF(계획인구!R479="미급수",0,IF(계획인구!R479="마을",0,IF(계획인구!R479="소규모",0,IF(계획인구!R479=급수인구!$F479,계획인구!AG479,0))))</f>
        <v>0</v>
      </c>
      <c r="V479" s="152">
        <f>IF(계획인구!S479="미급수",0,IF(계획인구!S479="마을",0,IF(계획인구!S479="소규모",0,IF(계획인구!S479=급수인구!$F479,계획인구!AH479,0))))</f>
        <v>0</v>
      </c>
      <c r="W479" s="152">
        <f>IF(계획인구!T479="미급수",0,IF(계획인구!T479="마을",0,IF(계획인구!T479="소규모",0,IF(계획인구!T479=급수인구!$F479,계획인구!AI479,0))))</f>
        <v>0</v>
      </c>
      <c r="X479" s="152">
        <f>IF(계획인구!U479="미급수",0,IF(계획인구!U479="마을",0,IF(계획인구!U479="소규모",0,IF(계획인구!U479=급수인구!$F479,계획인구!AJ479,0))))</f>
        <v>0</v>
      </c>
    </row>
    <row r="480" spans="1:24" s="11" customFormat="1" ht="16.350000000000001" customHeight="1">
      <c r="A480" s="308" t="s">
        <v>302</v>
      </c>
      <c r="B480" s="333"/>
      <c r="C480" s="57" t="s">
        <v>896</v>
      </c>
      <c r="D480" s="53">
        <f>계획인구!J480</f>
        <v>33</v>
      </c>
      <c r="E480" s="53">
        <f>계획인구!K480</f>
        <v>69</v>
      </c>
      <c r="F480" s="54" t="str">
        <f>계획인구!L480</f>
        <v>소규모</v>
      </c>
      <c r="G480" s="54" t="str">
        <f>계획인구!M480</f>
        <v>소규모</v>
      </c>
      <c r="H480" s="54" t="str">
        <f>계획인구!N480</f>
        <v>장평</v>
      </c>
      <c r="I480" s="55">
        <f>IF(F480="마을",0,IF(F480="소규모",0,계획인구!P480))</f>
        <v>0</v>
      </c>
      <c r="J480" s="135">
        <f t="shared" si="153"/>
        <v>0</v>
      </c>
      <c r="K480" s="135">
        <f t="shared" si="154"/>
        <v>0</v>
      </c>
      <c r="L480" s="135">
        <f t="shared" si="155"/>
        <v>0</v>
      </c>
      <c r="M480" s="135">
        <f t="shared" si="156"/>
        <v>0</v>
      </c>
      <c r="N480" s="136">
        <f t="shared" si="157"/>
        <v>0</v>
      </c>
      <c r="O480" s="152">
        <f>IF(계획인구!Q480="미급수",0,IF(계획인구!Q480="마을",0,IF(계획인구!Q480="소규모",0,IF(계획인구!Q480=급수인구!$F480,계획인구!AA480,0))))</f>
        <v>0</v>
      </c>
      <c r="P480" s="152">
        <f>IF(계획인구!R480="미급수",0,IF(계획인구!R480="마을",0,IF(계획인구!R480="소규모",0,IF(계획인구!R480=급수인구!$F480,계획인구!AB480,0))))</f>
        <v>0</v>
      </c>
      <c r="Q480" s="152">
        <f>IF(계획인구!S480="미급수",0,IF(계획인구!S480="마을",0,IF(계획인구!S480="소규모",0,IF(계획인구!S480=급수인구!$F480,계획인구!AC480,0))))</f>
        <v>0</v>
      </c>
      <c r="R480" s="152">
        <f>IF(계획인구!T480="미급수",0,IF(계획인구!T480="마을",0,IF(계획인구!T480="소규모",0,IF(계획인구!T480=급수인구!$F480,계획인구!AD480,0))))</f>
        <v>0</v>
      </c>
      <c r="S480" s="152">
        <f>IF(계획인구!U480="미급수",0,IF(계획인구!U480="마을",0,IF(계획인구!U480="소규모",0,IF(계획인구!U480=급수인구!$F480,계획인구!AE480,0))))</f>
        <v>0</v>
      </c>
      <c r="T480" s="152">
        <f>IF(계획인구!Q480="미급수",0,IF(계획인구!Q480="마을",0,IF(계획인구!Q480="소규모",0,IF(계획인구!Q480=급수인구!$F480,계획인구!AF480,0))))</f>
        <v>0</v>
      </c>
      <c r="U480" s="152">
        <f>IF(계획인구!R480="미급수",0,IF(계획인구!R480="마을",0,IF(계획인구!R480="소규모",0,IF(계획인구!R480=급수인구!$F480,계획인구!AG480,0))))</f>
        <v>0</v>
      </c>
      <c r="V480" s="152">
        <f>IF(계획인구!S480="미급수",0,IF(계획인구!S480="마을",0,IF(계획인구!S480="소규모",0,IF(계획인구!S480=급수인구!$F480,계획인구!AH480,0))))</f>
        <v>0</v>
      </c>
      <c r="W480" s="152">
        <f>IF(계획인구!T480="미급수",0,IF(계획인구!T480="마을",0,IF(계획인구!T480="소규모",0,IF(계획인구!T480=급수인구!$F480,계획인구!AI480,0))))</f>
        <v>0</v>
      </c>
      <c r="X480" s="152">
        <f>IF(계획인구!U480="미급수",0,IF(계획인구!U480="마을",0,IF(계획인구!U480="소규모",0,IF(계획인구!U480=급수인구!$F480,계획인구!AJ480,0))))</f>
        <v>0</v>
      </c>
    </row>
    <row r="481" spans="1:24" s="11" customFormat="1" ht="16.350000000000001" customHeight="1">
      <c r="A481" s="308" t="s">
        <v>302</v>
      </c>
      <c r="B481" s="57" t="s">
        <v>604</v>
      </c>
      <c r="C481" s="57" t="s">
        <v>605</v>
      </c>
      <c r="D481" s="53">
        <f>계획인구!J481</f>
        <v>43</v>
      </c>
      <c r="E481" s="53">
        <f>계획인구!K481</f>
        <v>87</v>
      </c>
      <c r="F481" s="54" t="str">
        <f>계획인구!L481</f>
        <v>소규모</v>
      </c>
      <c r="G481" s="54" t="str">
        <f>계획인구!M481</f>
        <v>소규모</v>
      </c>
      <c r="H481" s="54" t="str">
        <f>계획인구!N481</f>
        <v>수도</v>
      </c>
      <c r="I481" s="55">
        <f>IF(F481="마을",0,IF(F481="소규모",0,계획인구!P481))</f>
        <v>0</v>
      </c>
      <c r="J481" s="135">
        <f t="shared" si="153"/>
        <v>0</v>
      </c>
      <c r="K481" s="135">
        <f t="shared" si="154"/>
        <v>0</v>
      </c>
      <c r="L481" s="135">
        <f t="shared" si="155"/>
        <v>0</v>
      </c>
      <c r="M481" s="135">
        <f t="shared" si="156"/>
        <v>0</v>
      </c>
      <c r="N481" s="136">
        <f t="shared" si="157"/>
        <v>0</v>
      </c>
      <c r="O481" s="152">
        <f>IF(계획인구!Q481="미급수",0,IF(계획인구!Q481="마을",0,IF(계획인구!Q481="소규모",0,IF(계획인구!Q481=급수인구!$F481,계획인구!AA481,0))))</f>
        <v>0</v>
      </c>
      <c r="P481" s="152">
        <f>IF(계획인구!R481="미급수",0,IF(계획인구!R481="마을",0,IF(계획인구!R481="소규모",0,IF(계획인구!R481=급수인구!$F481,계획인구!AB481,0))))</f>
        <v>0</v>
      </c>
      <c r="Q481" s="152">
        <f>IF(계획인구!S481="미급수",0,IF(계획인구!S481="마을",0,IF(계획인구!S481="소규모",0,IF(계획인구!S481=급수인구!$F481,계획인구!AC481,0))))</f>
        <v>0</v>
      </c>
      <c r="R481" s="152">
        <f>IF(계획인구!T481="미급수",0,IF(계획인구!T481="마을",0,IF(계획인구!T481="소규모",0,IF(계획인구!T481=급수인구!$F481,계획인구!AD481,0))))</f>
        <v>0</v>
      </c>
      <c r="S481" s="152">
        <f>IF(계획인구!U481="미급수",0,IF(계획인구!U481="마을",0,IF(계획인구!U481="소규모",0,IF(계획인구!U481=급수인구!$F481,계획인구!AE481,0))))</f>
        <v>0</v>
      </c>
      <c r="T481" s="152">
        <f>IF(계획인구!Q481="미급수",0,IF(계획인구!Q481="마을",0,IF(계획인구!Q481="소규모",0,IF(계획인구!Q481=급수인구!$F481,계획인구!AF481,0))))</f>
        <v>0</v>
      </c>
      <c r="U481" s="152">
        <f>IF(계획인구!R481="미급수",0,IF(계획인구!R481="마을",0,IF(계획인구!R481="소규모",0,IF(계획인구!R481=급수인구!$F481,계획인구!AG481,0))))</f>
        <v>0</v>
      </c>
      <c r="V481" s="152">
        <f>IF(계획인구!S481="미급수",0,IF(계획인구!S481="마을",0,IF(계획인구!S481="소규모",0,IF(계획인구!S481=급수인구!$F481,계획인구!AH481,0))))</f>
        <v>0</v>
      </c>
      <c r="W481" s="152">
        <f>IF(계획인구!T481="미급수",0,IF(계획인구!T481="마을",0,IF(계획인구!T481="소규모",0,IF(계획인구!T481=급수인구!$F481,계획인구!AI481,0))))</f>
        <v>0</v>
      </c>
      <c r="X481" s="152">
        <f>IF(계획인구!U481="미급수",0,IF(계획인구!U481="마을",0,IF(계획인구!U481="소규모",0,IF(계획인구!U481=급수인구!$F481,계획인구!AJ481,0))))</f>
        <v>0</v>
      </c>
    </row>
    <row r="482" spans="1:24" s="11" customFormat="1" ht="16.350000000000001" customHeight="1">
      <c r="A482" s="308" t="s">
        <v>302</v>
      </c>
      <c r="B482" s="57" t="s">
        <v>606</v>
      </c>
      <c r="C482" s="57" t="s">
        <v>607</v>
      </c>
      <c r="D482" s="53">
        <f>계획인구!J482</f>
        <v>85</v>
      </c>
      <c r="E482" s="53">
        <f>계획인구!K482</f>
        <v>134</v>
      </c>
      <c r="F482" s="54" t="str">
        <f>계획인구!L482</f>
        <v>마을</v>
      </c>
      <c r="G482" s="54" t="str">
        <f>계획인구!M482</f>
        <v>마을</v>
      </c>
      <c r="H482" s="54" t="str">
        <f>계획인구!N482</f>
        <v>옥동</v>
      </c>
      <c r="I482" s="55">
        <f>IF(F482="마을",0,IF(F482="소규모",0,계획인구!P482))</f>
        <v>0</v>
      </c>
      <c r="J482" s="135">
        <f t="shared" si="153"/>
        <v>0</v>
      </c>
      <c r="K482" s="135">
        <f t="shared" si="154"/>
        <v>0</v>
      </c>
      <c r="L482" s="135">
        <f t="shared" si="155"/>
        <v>0</v>
      </c>
      <c r="M482" s="135">
        <f t="shared" si="156"/>
        <v>0</v>
      </c>
      <c r="N482" s="136">
        <f t="shared" si="157"/>
        <v>0</v>
      </c>
      <c r="O482" s="152">
        <f>IF(계획인구!Q482="미급수",0,IF(계획인구!Q482="마을",0,IF(계획인구!Q482="소규모",0,IF(계획인구!Q482=급수인구!$F482,계획인구!AA482,0))))</f>
        <v>0</v>
      </c>
      <c r="P482" s="152">
        <f>IF(계획인구!R482="미급수",0,IF(계획인구!R482="마을",0,IF(계획인구!R482="소규모",0,IF(계획인구!R482=급수인구!$F482,계획인구!AB482,0))))</f>
        <v>0</v>
      </c>
      <c r="Q482" s="152">
        <f>IF(계획인구!S482="미급수",0,IF(계획인구!S482="마을",0,IF(계획인구!S482="소규모",0,IF(계획인구!S482=급수인구!$F482,계획인구!AC482,0))))</f>
        <v>0</v>
      </c>
      <c r="R482" s="152">
        <f>IF(계획인구!T482="미급수",0,IF(계획인구!T482="마을",0,IF(계획인구!T482="소규모",0,IF(계획인구!T482=급수인구!$F482,계획인구!AD482,0))))</f>
        <v>0</v>
      </c>
      <c r="S482" s="152">
        <f>IF(계획인구!U482="미급수",0,IF(계획인구!U482="마을",0,IF(계획인구!U482="소규모",0,IF(계획인구!U482=급수인구!$F482,계획인구!AE482,0))))</f>
        <v>0</v>
      </c>
      <c r="T482" s="152">
        <f>IF(계획인구!Q482="미급수",0,IF(계획인구!Q482="마을",0,IF(계획인구!Q482="소규모",0,IF(계획인구!Q482=급수인구!$F482,계획인구!AF482,0))))</f>
        <v>0</v>
      </c>
      <c r="U482" s="152">
        <f>IF(계획인구!R482="미급수",0,IF(계획인구!R482="마을",0,IF(계획인구!R482="소규모",0,IF(계획인구!R482=급수인구!$F482,계획인구!AG482,0))))</f>
        <v>0</v>
      </c>
      <c r="V482" s="152">
        <f>IF(계획인구!S482="미급수",0,IF(계획인구!S482="마을",0,IF(계획인구!S482="소규모",0,IF(계획인구!S482=급수인구!$F482,계획인구!AH482,0))))</f>
        <v>0</v>
      </c>
      <c r="W482" s="152">
        <f>IF(계획인구!T482="미급수",0,IF(계획인구!T482="마을",0,IF(계획인구!T482="소규모",0,IF(계획인구!T482=급수인구!$F482,계획인구!AI482,0))))</f>
        <v>0</v>
      </c>
      <c r="X482" s="152">
        <f>IF(계획인구!U482="미급수",0,IF(계획인구!U482="마을",0,IF(계획인구!U482="소규모",0,IF(계획인구!U482=급수인구!$F482,계획인구!AJ482,0))))</f>
        <v>0</v>
      </c>
    </row>
    <row r="483" spans="1:24" s="11" customFormat="1" ht="16.350000000000001" customHeight="1">
      <c r="A483" s="308" t="s">
        <v>302</v>
      </c>
      <c r="B483" s="247" t="s">
        <v>608</v>
      </c>
      <c r="C483" s="57" t="s">
        <v>609</v>
      </c>
      <c r="D483" s="53">
        <f>계획인구!J483</f>
        <v>11</v>
      </c>
      <c r="E483" s="53">
        <f>계획인구!K483</f>
        <v>22</v>
      </c>
      <c r="F483" s="54" t="str">
        <f>계획인구!L483</f>
        <v>소규모</v>
      </c>
      <c r="G483" s="54" t="str">
        <f>계획인구!M483</f>
        <v>소규모</v>
      </c>
      <c r="H483" s="54" t="str">
        <f>계획인구!N483</f>
        <v>지소</v>
      </c>
      <c r="I483" s="55">
        <f>IF(F483="마을",0,IF(F483="소규모",0,계획인구!P483))</f>
        <v>0</v>
      </c>
      <c r="J483" s="135">
        <f t="shared" si="153"/>
        <v>0</v>
      </c>
      <c r="K483" s="135">
        <f t="shared" si="154"/>
        <v>0</v>
      </c>
      <c r="L483" s="135">
        <f t="shared" si="155"/>
        <v>0</v>
      </c>
      <c r="M483" s="135">
        <f t="shared" si="156"/>
        <v>0</v>
      </c>
      <c r="N483" s="136">
        <f t="shared" si="157"/>
        <v>0</v>
      </c>
      <c r="O483" s="152">
        <f>IF(계획인구!Q483="미급수",0,IF(계획인구!Q483="마을",0,IF(계획인구!Q483="소규모",0,IF(계획인구!Q483=급수인구!$F483,계획인구!AA483,0))))</f>
        <v>0</v>
      </c>
      <c r="P483" s="152">
        <f>IF(계획인구!R483="미급수",0,IF(계획인구!R483="마을",0,IF(계획인구!R483="소규모",0,IF(계획인구!R483=급수인구!$F483,계획인구!AB483,0))))</f>
        <v>0</v>
      </c>
      <c r="Q483" s="152">
        <f>IF(계획인구!S483="미급수",0,IF(계획인구!S483="마을",0,IF(계획인구!S483="소규모",0,IF(계획인구!S483=급수인구!$F483,계획인구!AC483,0))))</f>
        <v>0</v>
      </c>
      <c r="R483" s="152">
        <f>IF(계획인구!T483="미급수",0,IF(계획인구!T483="마을",0,IF(계획인구!T483="소규모",0,IF(계획인구!T483=급수인구!$F483,계획인구!AD483,0))))</f>
        <v>0</v>
      </c>
      <c r="S483" s="152">
        <f>IF(계획인구!U483="미급수",0,IF(계획인구!U483="마을",0,IF(계획인구!U483="소규모",0,IF(계획인구!U483=급수인구!$F483,계획인구!AE483,0))))</f>
        <v>0</v>
      </c>
      <c r="T483" s="152">
        <f>IF(계획인구!Q483="미급수",0,IF(계획인구!Q483="마을",0,IF(계획인구!Q483="소규모",0,IF(계획인구!Q483=급수인구!$F483,계획인구!AF483,0))))</f>
        <v>0</v>
      </c>
      <c r="U483" s="152">
        <f>IF(계획인구!R483="미급수",0,IF(계획인구!R483="마을",0,IF(계획인구!R483="소규모",0,IF(계획인구!R483=급수인구!$F483,계획인구!AG483,0))))</f>
        <v>0</v>
      </c>
      <c r="V483" s="152">
        <f>IF(계획인구!S483="미급수",0,IF(계획인구!S483="마을",0,IF(계획인구!S483="소규모",0,IF(계획인구!S483=급수인구!$F483,계획인구!AH483,0))))</f>
        <v>0</v>
      </c>
      <c r="W483" s="152">
        <f>IF(계획인구!T483="미급수",0,IF(계획인구!T483="마을",0,IF(계획인구!T483="소규모",0,IF(계획인구!T483=급수인구!$F483,계획인구!AI483,0))))</f>
        <v>0</v>
      </c>
      <c r="X483" s="152">
        <f>IF(계획인구!U483="미급수",0,IF(계획인구!U483="마을",0,IF(계획인구!U483="소규모",0,IF(계획인구!U483=급수인구!$F483,계획인구!AJ483,0))))</f>
        <v>0</v>
      </c>
    </row>
    <row r="484" spans="1:24" s="11" customFormat="1" ht="16.350000000000001" customHeight="1">
      <c r="A484" s="308" t="s">
        <v>302</v>
      </c>
      <c r="B484" s="333"/>
      <c r="C484" s="57" t="s">
        <v>610</v>
      </c>
      <c r="D484" s="53">
        <f>계획인구!J484</f>
        <v>37</v>
      </c>
      <c r="E484" s="53">
        <f>계획인구!K484</f>
        <v>65</v>
      </c>
      <c r="F484" s="54" t="str">
        <f>계획인구!L484</f>
        <v>소규모</v>
      </c>
      <c r="G484" s="54" t="str">
        <f>계획인구!M484</f>
        <v>소규모</v>
      </c>
      <c r="H484" s="54" t="str">
        <f>계획인구!N484</f>
        <v>유성</v>
      </c>
      <c r="I484" s="55">
        <f>IF(F484="마을",0,IF(F484="소규모",0,계획인구!P484))</f>
        <v>0</v>
      </c>
      <c r="J484" s="135">
        <f t="shared" si="153"/>
        <v>0</v>
      </c>
      <c r="K484" s="135">
        <f t="shared" si="154"/>
        <v>0</v>
      </c>
      <c r="L484" s="135">
        <f t="shared" si="155"/>
        <v>0</v>
      </c>
      <c r="M484" s="135">
        <f t="shared" si="156"/>
        <v>0</v>
      </c>
      <c r="N484" s="136">
        <f t="shared" si="157"/>
        <v>0</v>
      </c>
      <c r="O484" s="152">
        <f>IF(계획인구!Q484="미급수",0,IF(계획인구!Q484="마을",0,IF(계획인구!Q484="소규모",0,IF(계획인구!Q484=급수인구!$F484,계획인구!AA484,0))))</f>
        <v>0</v>
      </c>
      <c r="P484" s="152">
        <f>IF(계획인구!R484="미급수",0,IF(계획인구!R484="마을",0,IF(계획인구!R484="소규모",0,IF(계획인구!R484=급수인구!$F484,계획인구!AB484,0))))</f>
        <v>0</v>
      </c>
      <c r="Q484" s="152">
        <f>IF(계획인구!S484="미급수",0,IF(계획인구!S484="마을",0,IF(계획인구!S484="소규모",0,IF(계획인구!S484=급수인구!$F484,계획인구!AC484,0))))</f>
        <v>0</v>
      </c>
      <c r="R484" s="152">
        <f>IF(계획인구!T484="미급수",0,IF(계획인구!T484="마을",0,IF(계획인구!T484="소규모",0,IF(계획인구!T484=급수인구!$F484,계획인구!AD484,0))))</f>
        <v>0</v>
      </c>
      <c r="S484" s="152">
        <f>IF(계획인구!U484="미급수",0,IF(계획인구!U484="마을",0,IF(계획인구!U484="소규모",0,IF(계획인구!U484=급수인구!$F484,계획인구!AE484,0))))</f>
        <v>0</v>
      </c>
      <c r="T484" s="152">
        <f>IF(계획인구!Q484="미급수",0,IF(계획인구!Q484="마을",0,IF(계획인구!Q484="소규모",0,IF(계획인구!Q484=급수인구!$F484,계획인구!AF484,0))))</f>
        <v>0</v>
      </c>
      <c r="U484" s="152">
        <f>IF(계획인구!R484="미급수",0,IF(계획인구!R484="마을",0,IF(계획인구!R484="소규모",0,IF(계획인구!R484=급수인구!$F484,계획인구!AG484,0))))</f>
        <v>0</v>
      </c>
      <c r="V484" s="152">
        <f>IF(계획인구!S484="미급수",0,IF(계획인구!S484="마을",0,IF(계획인구!S484="소규모",0,IF(계획인구!S484=급수인구!$F484,계획인구!AH484,0))))</f>
        <v>0</v>
      </c>
      <c r="W484" s="152">
        <f>IF(계획인구!T484="미급수",0,IF(계획인구!T484="마을",0,IF(계획인구!T484="소규모",0,IF(계획인구!T484=급수인구!$F484,계획인구!AI484,0))))</f>
        <v>0</v>
      </c>
      <c r="X484" s="152">
        <f>IF(계획인구!U484="미급수",0,IF(계획인구!U484="마을",0,IF(계획인구!U484="소규모",0,IF(계획인구!U484=급수인구!$F484,계획인구!AJ484,0))))</f>
        <v>0</v>
      </c>
    </row>
    <row r="485" spans="1:24" s="11" customFormat="1" ht="16.350000000000001" customHeight="1">
      <c r="A485" s="308" t="s">
        <v>302</v>
      </c>
      <c r="B485" s="247" t="s">
        <v>611</v>
      </c>
      <c r="C485" s="57" t="s">
        <v>612</v>
      </c>
      <c r="D485" s="53">
        <f>계획인구!J485</f>
        <v>7</v>
      </c>
      <c r="E485" s="53">
        <f>계획인구!K485</f>
        <v>14</v>
      </c>
      <c r="F485" s="54" t="str">
        <f>계획인구!L485</f>
        <v>소규모</v>
      </c>
      <c r="G485" s="54" t="str">
        <f>계획인구!M485</f>
        <v>소규모</v>
      </c>
      <c r="H485" s="54" t="str">
        <f>계획인구!N485</f>
        <v>가정지</v>
      </c>
      <c r="I485" s="55">
        <f>IF(F485="마을",0,IF(F485="소규모",0,계획인구!P485))</f>
        <v>0</v>
      </c>
      <c r="J485" s="135">
        <f t="shared" si="153"/>
        <v>0</v>
      </c>
      <c r="K485" s="135">
        <f t="shared" si="154"/>
        <v>0</v>
      </c>
      <c r="L485" s="135">
        <f t="shared" si="155"/>
        <v>0</v>
      </c>
      <c r="M485" s="135">
        <f t="shared" si="156"/>
        <v>0</v>
      </c>
      <c r="N485" s="136">
        <f t="shared" si="157"/>
        <v>0</v>
      </c>
      <c r="O485" s="152">
        <f>IF(계획인구!Q485="미급수",0,IF(계획인구!Q485="마을",0,IF(계획인구!Q485="소규모",0,IF(계획인구!Q485=급수인구!$F485,계획인구!AA485,0))))</f>
        <v>0</v>
      </c>
      <c r="P485" s="152">
        <f>IF(계획인구!R485="미급수",0,IF(계획인구!R485="마을",0,IF(계획인구!R485="소규모",0,IF(계획인구!R485=급수인구!$F485,계획인구!AB485,0))))</f>
        <v>0</v>
      </c>
      <c r="Q485" s="152">
        <f>IF(계획인구!S485="미급수",0,IF(계획인구!S485="마을",0,IF(계획인구!S485="소규모",0,IF(계획인구!S485=급수인구!$F485,계획인구!AC485,0))))</f>
        <v>0</v>
      </c>
      <c r="R485" s="152">
        <f>IF(계획인구!T485="미급수",0,IF(계획인구!T485="마을",0,IF(계획인구!T485="소규모",0,IF(계획인구!T485=급수인구!$F485,계획인구!AD485,0))))</f>
        <v>0</v>
      </c>
      <c r="S485" s="152">
        <f>IF(계획인구!U485="미급수",0,IF(계획인구!U485="마을",0,IF(계획인구!U485="소규모",0,IF(계획인구!U485=급수인구!$F485,계획인구!AE485,0))))</f>
        <v>0</v>
      </c>
      <c r="T485" s="152">
        <f>IF(계획인구!Q485="미급수",0,IF(계획인구!Q485="마을",0,IF(계획인구!Q485="소규모",0,IF(계획인구!Q485=급수인구!$F485,계획인구!AF485,0))))</f>
        <v>0</v>
      </c>
      <c r="U485" s="152">
        <f>IF(계획인구!R485="미급수",0,IF(계획인구!R485="마을",0,IF(계획인구!R485="소규모",0,IF(계획인구!R485=급수인구!$F485,계획인구!AG485,0))))</f>
        <v>0</v>
      </c>
      <c r="V485" s="152">
        <f>IF(계획인구!S485="미급수",0,IF(계획인구!S485="마을",0,IF(계획인구!S485="소규모",0,IF(계획인구!S485=급수인구!$F485,계획인구!AH485,0))))</f>
        <v>0</v>
      </c>
      <c r="W485" s="152">
        <f>IF(계획인구!T485="미급수",0,IF(계획인구!T485="마을",0,IF(계획인구!T485="소규모",0,IF(계획인구!T485=급수인구!$F485,계획인구!AI485,0))))</f>
        <v>0</v>
      </c>
      <c r="X485" s="152">
        <f>IF(계획인구!U485="미급수",0,IF(계획인구!U485="마을",0,IF(계획인구!U485="소규모",0,IF(계획인구!U485=급수인구!$F485,계획인구!AJ485,0))))</f>
        <v>0</v>
      </c>
    </row>
    <row r="486" spans="1:24" s="13" customFormat="1" ht="16.350000000000001" customHeight="1">
      <c r="A486" s="308" t="s">
        <v>302</v>
      </c>
      <c r="B486" s="334"/>
      <c r="C486" s="57" t="s">
        <v>546</v>
      </c>
      <c r="D486" s="53">
        <f>계획인구!J486</f>
        <v>13</v>
      </c>
      <c r="E486" s="53">
        <f>계획인구!K486</f>
        <v>30</v>
      </c>
      <c r="F486" s="54" t="str">
        <f>계획인구!L486</f>
        <v>소규모</v>
      </c>
      <c r="G486" s="54" t="str">
        <f>계획인구!M486</f>
        <v>소규모</v>
      </c>
      <c r="H486" s="54" t="str">
        <f>계획인구!N486</f>
        <v>거물리</v>
      </c>
      <c r="I486" s="55">
        <f>IF(F486="마을",0,IF(F486="소규모",0,계획인구!P486))</f>
        <v>0</v>
      </c>
      <c r="J486" s="135">
        <f t="shared" si="153"/>
        <v>0</v>
      </c>
      <c r="K486" s="135">
        <f t="shared" si="154"/>
        <v>0</v>
      </c>
      <c r="L486" s="135">
        <f t="shared" si="155"/>
        <v>0</v>
      </c>
      <c r="M486" s="135">
        <f t="shared" si="156"/>
        <v>0</v>
      </c>
      <c r="N486" s="136">
        <f t="shared" si="157"/>
        <v>0</v>
      </c>
      <c r="O486" s="152">
        <f>IF(계획인구!Q486="미급수",0,IF(계획인구!Q486="마을",0,IF(계획인구!Q486="소규모",0,IF(계획인구!Q486=급수인구!$F486,계획인구!AA486,0))))</f>
        <v>0</v>
      </c>
      <c r="P486" s="152">
        <f>IF(계획인구!R486="미급수",0,IF(계획인구!R486="마을",0,IF(계획인구!R486="소규모",0,IF(계획인구!R486=급수인구!$F486,계획인구!AB486,0))))</f>
        <v>0</v>
      </c>
      <c r="Q486" s="152">
        <f>IF(계획인구!S486="미급수",0,IF(계획인구!S486="마을",0,IF(계획인구!S486="소규모",0,IF(계획인구!S486=급수인구!$F486,계획인구!AC486,0))))</f>
        <v>0</v>
      </c>
      <c r="R486" s="152">
        <f>IF(계획인구!T486="미급수",0,IF(계획인구!T486="마을",0,IF(계획인구!T486="소규모",0,IF(계획인구!T486=급수인구!$F486,계획인구!AD486,0))))</f>
        <v>0</v>
      </c>
      <c r="S486" s="152">
        <f>IF(계획인구!U486="미급수",0,IF(계획인구!U486="마을",0,IF(계획인구!U486="소규모",0,IF(계획인구!U486=급수인구!$F486,계획인구!AE486,0))))</f>
        <v>0</v>
      </c>
      <c r="T486" s="152">
        <f>IF(계획인구!Q486="미급수",0,IF(계획인구!Q486="마을",0,IF(계획인구!Q486="소규모",0,IF(계획인구!Q486=급수인구!$F486,계획인구!AF486,0))))</f>
        <v>0</v>
      </c>
      <c r="U486" s="152">
        <f>IF(계획인구!R486="미급수",0,IF(계획인구!R486="마을",0,IF(계획인구!R486="소규모",0,IF(계획인구!R486=급수인구!$F486,계획인구!AG486,0))))</f>
        <v>0</v>
      </c>
      <c r="V486" s="152">
        <f>IF(계획인구!S486="미급수",0,IF(계획인구!S486="마을",0,IF(계획인구!S486="소규모",0,IF(계획인구!S486=급수인구!$F486,계획인구!AH486,0))))</f>
        <v>0</v>
      </c>
      <c r="W486" s="152">
        <f>IF(계획인구!T486="미급수",0,IF(계획인구!T486="마을",0,IF(계획인구!T486="소규모",0,IF(계획인구!T486=급수인구!$F486,계획인구!AI486,0))))</f>
        <v>0</v>
      </c>
      <c r="X486" s="152">
        <f>IF(계획인구!U486="미급수",0,IF(계획인구!U486="마을",0,IF(계획인구!U486="소규모",0,IF(계획인구!U486=급수인구!$F486,계획인구!AJ486,0))))</f>
        <v>0</v>
      </c>
    </row>
    <row r="487" spans="1:24" s="11" customFormat="1" ht="16.350000000000001" customHeight="1">
      <c r="A487" s="308" t="s">
        <v>302</v>
      </c>
      <c r="B487" s="334"/>
      <c r="C487" s="57" t="s">
        <v>904</v>
      </c>
      <c r="D487" s="53">
        <f>계획인구!J487</f>
        <v>13</v>
      </c>
      <c r="E487" s="53">
        <f>계획인구!K487</f>
        <v>28</v>
      </c>
      <c r="F487" s="54" t="str">
        <f>계획인구!L487</f>
        <v>소규모</v>
      </c>
      <c r="G487" s="54" t="str">
        <f>계획인구!M487</f>
        <v>소규모</v>
      </c>
      <c r="H487" s="54" t="str">
        <f>계획인구!N487</f>
        <v>구금록</v>
      </c>
      <c r="I487" s="55">
        <f>IF(F487="마을",0,IF(F487="소규모",0,계획인구!P487))</f>
        <v>0</v>
      </c>
      <c r="J487" s="135">
        <f t="shared" si="153"/>
        <v>0</v>
      </c>
      <c r="K487" s="135">
        <f t="shared" si="154"/>
        <v>0</v>
      </c>
      <c r="L487" s="135">
        <f t="shared" si="155"/>
        <v>0</v>
      </c>
      <c r="M487" s="135">
        <f t="shared" si="156"/>
        <v>0</v>
      </c>
      <c r="N487" s="136">
        <f t="shared" si="157"/>
        <v>0</v>
      </c>
      <c r="O487" s="152">
        <f>IF(계획인구!Q487="미급수",0,IF(계획인구!Q487="마을",0,IF(계획인구!Q487="소규모",0,IF(계획인구!Q487=급수인구!$F487,계획인구!AA487,0))))</f>
        <v>0</v>
      </c>
      <c r="P487" s="152">
        <f>IF(계획인구!R487="미급수",0,IF(계획인구!R487="마을",0,IF(계획인구!R487="소규모",0,IF(계획인구!R487=급수인구!$F487,계획인구!AB487,0))))</f>
        <v>0</v>
      </c>
      <c r="Q487" s="152">
        <f>IF(계획인구!S487="미급수",0,IF(계획인구!S487="마을",0,IF(계획인구!S487="소규모",0,IF(계획인구!S487=급수인구!$F487,계획인구!AC487,0))))</f>
        <v>0</v>
      </c>
      <c r="R487" s="152">
        <f>IF(계획인구!T487="미급수",0,IF(계획인구!T487="마을",0,IF(계획인구!T487="소규모",0,IF(계획인구!T487=급수인구!$F487,계획인구!AD487,0))))</f>
        <v>0</v>
      </c>
      <c r="S487" s="152">
        <f>IF(계획인구!U487="미급수",0,IF(계획인구!U487="마을",0,IF(계획인구!U487="소규모",0,IF(계획인구!U487=급수인구!$F487,계획인구!AE487,0))))</f>
        <v>0</v>
      </c>
      <c r="T487" s="152">
        <f>IF(계획인구!Q487="미급수",0,IF(계획인구!Q487="마을",0,IF(계획인구!Q487="소규모",0,IF(계획인구!Q487=급수인구!$F487,계획인구!AF487,0))))</f>
        <v>0</v>
      </c>
      <c r="U487" s="152">
        <f>IF(계획인구!R487="미급수",0,IF(계획인구!R487="마을",0,IF(계획인구!R487="소규모",0,IF(계획인구!R487=급수인구!$F487,계획인구!AG487,0))))</f>
        <v>0</v>
      </c>
      <c r="V487" s="152">
        <f>IF(계획인구!S487="미급수",0,IF(계획인구!S487="마을",0,IF(계획인구!S487="소규모",0,IF(계획인구!S487=급수인구!$F487,계획인구!AH487,0))))</f>
        <v>0</v>
      </c>
      <c r="W487" s="152">
        <f>IF(계획인구!T487="미급수",0,IF(계획인구!T487="마을",0,IF(계획인구!T487="소규모",0,IF(계획인구!T487=급수인구!$F487,계획인구!AI487,0))))</f>
        <v>0</v>
      </c>
      <c r="X487" s="152">
        <f>IF(계획인구!U487="미급수",0,IF(계획인구!U487="마을",0,IF(계획인구!U487="소규모",0,IF(계획인구!U487=급수인구!$F487,계획인구!AJ487,0))))</f>
        <v>0</v>
      </c>
    </row>
    <row r="488" spans="1:24" s="11" customFormat="1" ht="16.350000000000001" customHeight="1">
      <c r="A488" s="308" t="s">
        <v>302</v>
      </c>
      <c r="B488" s="333"/>
      <c r="C488" s="57" t="s">
        <v>613</v>
      </c>
      <c r="D488" s="53">
        <f>계획인구!J488</f>
        <v>33</v>
      </c>
      <c r="E488" s="53">
        <f>계획인구!K488</f>
        <v>72</v>
      </c>
      <c r="F488" s="54" t="str">
        <f>계획인구!L488</f>
        <v>소규모</v>
      </c>
      <c r="G488" s="54" t="str">
        <f>계획인구!M488</f>
        <v>소규모</v>
      </c>
      <c r="H488" s="54" t="str">
        <f>계획인구!N488</f>
        <v>안터</v>
      </c>
      <c r="I488" s="55">
        <f>IF(F488="마을",0,IF(F488="소규모",0,계획인구!P488))</f>
        <v>0</v>
      </c>
      <c r="J488" s="135">
        <f t="shared" si="153"/>
        <v>0</v>
      </c>
      <c r="K488" s="135">
        <f t="shared" si="154"/>
        <v>0</v>
      </c>
      <c r="L488" s="135">
        <f t="shared" si="155"/>
        <v>0</v>
      </c>
      <c r="M488" s="135">
        <f t="shared" si="156"/>
        <v>0</v>
      </c>
      <c r="N488" s="136">
        <f t="shared" si="157"/>
        <v>0</v>
      </c>
      <c r="O488" s="152">
        <f>IF(계획인구!Q488="미급수",0,IF(계획인구!Q488="마을",0,IF(계획인구!Q488="소규모",0,IF(계획인구!Q488=급수인구!$F488,계획인구!AA488,0))))</f>
        <v>0</v>
      </c>
      <c r="P488" s="152">
        <f>IF(계획인구!R488="미급수",0,IF(계획인구!R488="마을",0,IF(계획인구!R488="소규모",0,IF(계획인구!R488=급수인구!$F488,계획인구!AB488,0))))</f>
        <v>0</v>
      </c>
      <c r="Q488" s="152">
        <f>IF(계획인구!S488="미급수",0,IF(계획인구!S488="마을",0,IF(계획인구!S488="소규모",0,IF(계획인구!S488=급수인구!$F488,계획인구!AC488,0))))</f>
        <v>0</v>
      </c>
      <c r="R488" s="152">
        <f>IF(계획인구!T488="미급수",0,IF(계획인구!T488="마을",0,IF(계획인구!T488="소규모",0,IF(계획인구!T488=급수인구!$F488,계획인구!AD488,0))))</f>
        <v>0</v>
      </c>
      <c r="S488" s="152">
        <f>IF(계획인구!U488="미급수",0,IF(계획인구!U488="마을",0,IF(계획인구!U488="소규모",0,IF(계획인구!U488=급수인구!$F488,계획인구!AE488,0))))</f>
        <v>0</v>
      </c>
      <c r="T488" s="152">
        <f>IF(계획인구!Q488="미급수",0,IF(계획인구!Q488="마을",0,IF(계획인구!Q488="소규모",0,IF(계획인구!Q488=급수인구!$F488,계획인구!AF488,0))))</f>
        <v>0</v>
      </c>
      <c r="U488" s="152">
        <f>IF(계획인구!R488="미급수",0,IF(계획인구!R488="마을",0,IF(계획인구!R488="소규모",0,IF(계획인구!R488=급수인구!$F488,계획인구!AG488,0))))</f>
        <v>0</v>
      </c>
      <c r="V488" s="152">
        <f>IF(계획인구!S488="미급수",0,IF(계획인구!S488="마을",0,IF(계획인구!S488="소규모",0,IF(계획인구!S488=급수인구!$F488,계획인구!AH488,0))))</f>
        <v>0</v>
      </c>
      <c r="W488" s="152">
        <f>IF(계획인구!T488="미급수",0,IF(계획인구!T488="마을",0,IF(계획인구!T488="소규모",0,IF(계획인구!T488=급수인구!$F488,계획인구!AI488,0))))</f>
        <v>0</v>
      </c>
      <c r="X488" s="152">
        <f>IF(계획인구!U488="미급수",0,IF(계획인구!U488="마을",0,IF(계획인구!U488="소규모",0,IF(계획인구!U488=급수인구!$F488,계획인구!AJ488,0))))</f>
        <v>0</v>
      </c>
    </row>
    <row r="489" spans="1:24" s="11" customFormat="1" ht="16.350000000000001" customHeight="1">
      <c r="A489" s="308" t="s">
        <v>302</v>
      </c>
      <c r="B489" s="247" t="s">
        <v>614</v>
      </c>
      <c r="C489" s="57" t="s">
        <v>907</v>
      </c>
      <c r="D489" s="53">
        <f>계획인구!J489</f>
        <v>10</v>
      </c>
      <c r="E489" s="53">
        <f>계획인구!K489</f>
        <v>19</v>
      </c>
      <c r="F489" s="54" t="str">
        <f>계획인구!L489</f>
        <v>소규모</v>
      </c>
      <c r="G489" s="54" t="str">
        <f>계획인구!M489</f>
        <v>소규모</v>
      </c>
      <c r="H489" s="54" t="str">
        <f>계획인구!N489</f>
        <v>선무터</v>
      </c>
      <c r="I489" s="55">
        <f>IF(F489="마을",0,IF(F489="소규모",0,계획인구!P489))</f>
        <v>0</v>
      </c>
      <c r="J489" s="135">
        <f t="shared" si="153"/>
        <v>0</v>
      </c>
      <c r="K489" s="135">
        <f t="shared" si="154"/>
        <v>0</v>
      </c>
      <c r="L489" s="135">
        <f t="shared" si="155"/>
        <v>0</v>
      </c>
      <c r="M489" s="135">
        <f t="shared" si="156"/>
        <v>0</v>
      </c>
      <c r="N489" s="136">
        <f t="shared" si="157"/>
        <v>0</v>
      </c>
      <c r="O489" s="152">
        <f>IF(계획인구!Q489="미급수",0,IF(계획인구!Q489="마을",0,IF(계획인구!Q489="소규모",0,IF(계획인구!Q489=급수인구!$F489,계획인구!AA489,0))))</f>
        <v>0</v>
      </c>
      <c r="P489" s="152">
        <f>IF(계획인구!R489="미급수",0,IF(계획인구!R489="마을",0,IF(계획인구!R489="소규모",0,IF(계획인구!R489=급수인구!$F489,계획인구!AB489,0))))</f>
        <v>0</v>
      </c>
      <c r="Q489" s="152">
        <f>IF(계획인구!S489="미급수",0,IF(계획인구!S489="마을",0,IF(계획인구!S489="소규모",0,IF(계획인구!S489=급수인구!$F489,계획인구!AC489,0))))</f>
        <v>0</v>
      </c>
      <c r="R489" s="152">
        <f>IF(계획인구!T489="미급수",0,IF(계획인구!T489="마을",0,IF(계획인구!T489="소규모",0,IF(계획인구!T489=급수인구!$F489,계획인구!AD489,0))))</f>
        <v>0</v>
      </c>
      <c r="S489" s="152">
        <f>IF(계획인구!U489="미급수",0,IF(계획인구!U489="마을",0,IF(계획인구!U489="소규모",0,IF(계획인구!U489=급수인구!$F489,계획인구!AE489,0))))</f>
        <v>0</v>
      </c>
      <c r="T489" s="152">
        <f>IF(계획인구!Q489="미급수",0,IF(계획인구!Q489="마을",0,IF(계획인구!Q489="소규모",0,IF(계획인구!Q489=급수인구!$F489,계획인구!AF489,0))))</f>
        <v>0</v>
      </c>
      <c r="U489" s="152">
        <f>IF(계획인구!R489="미급수",0,IF(계획인구!R489="마을",0,IF(계획인구!R489="소규모",0,IF(계획인구!R489=급수인구!$F489,계획인구!AG489,0))))</f>
        <v>0</v>
      </c>
      <c r="V489" s="152">
        <f>IF(계획인구!S489="미급수",0,IF(계획인구!S489="마을",0,IF(계획인구!S489="소규모",0,IF(계획인구!S489=급수인구!$F489,계획인구!AH489,0))))</f>
        <v>0</v>
      </c>
      <c r="W489" s="152">
        <f>IF(계획인구!T489="미급수",0,IF(계획인구!T489="마을",0,IF(계획인구!T489="소규모",0,IF(계획인구!T489=급수인구!$F489,계획인구!AI489,0))))</f>
        <v>0</v>
      </c>
      <c r="X489" s="152">
        <f>IF(계획인구!U489="미급수",0,IF(계획인구!U489="마을",0,IF(계획인구!U489="소규모",0,IF(계획인구!U489=급수인구!$F489,계획인구!AJ489,0))))</f>
        <v>0</v>
      </c>
    </row>
    <row r="490" spans="1:24" s="11" customFormat="1" ht="16.350000000000001" customHeight="1">
      <c r="A490" s="308" t="s">
        <v>302</v>
      </c>
      <c r="B490" s="334"/>
      <c r="C490" s="57" t="s">
        <v>615</v>
      </c>
      <c r="D490" s="53">
        <f>계획인구!J490</f>
        <v>17</v>
      </c>
      <c r="E490" s="53">
        <f>계획인구!K490</f>
        <v>31</v>
      </c>
      <c r="F490" s="54" t="str">
        <f>계획인구!L490</f>
        <v>소규모</v>
      </c>
      <c r="G490" s="54" t="str">
        <f>계획인구!M490</f>
        <v>소규모</v>
      </c>
      <c r="H490" s="54" t="str">
        <f>계획인구!N490</f>
        <v>청천</v>
      </c>
      <c r="I490" s="55">
        <f>IF(F490="마을",0,IF(F490="소규모",0,계획인구!P490))</f>
        <v>0</v>
      </c>
      <c r="J490" s="135">
        <f t="shared" si="153"/>
        <v>0</v>
      </c>
      <c r="K490" s="135">
        <f t="shared" si="154"/>
        <v>0</v>
      </c>
      <c r="L490" s="135">
        <f t="shared" si="155"/>
        <v>0</v>
      </c>
      <c r="M490" s="135">
        <f t="shared" si="156"/>
        <v>0</v>
      </c>
      <c r="N490" s="136">
        <f t="shared" si="157"/>
        <v>0</v>
      </c>
      <c r="O490" s="152">
        <f>IF(계획인구!Q490="미급수",0,IF(계획인구!Q490="마을",0,IF(계획인구!Q490="소규모",0,IF(계획인구!Q490=급수인구!$F490,계획인구!AA490,0))))</f>
        <v>0</v>
      </c>
      <c r="P490" s="152">
        <f>IF(계획인구!R490="미급수",0,IF(계획인구!R490="마을",0,IF(계획인구!R490="소규모",0,IF(계획인구!R490=급수인구!$F490,계획인구!AB490,0))))</f>
        <v>0</v>
      </c>
      <c r="Q490" s="152">
        <f>IF(계획인구!S490="미급수",0,IF(계획인구!S490="마을",0,IF(계획인구!S490="소규모",0,IF(계획인구!S490=급수인구!$F490,계획인구!AC490,0))))</f>
        <v>0</v>
      </c>
      <c r="R490" s="152">
        <f>IF(계획인구!T490="미급수",0,IF(계획인구!T490="마을",0,IF(계획인구!T490="소규모",0,IF(계획인구!T490=급수인구!$F490,계획인구!AD490,0))))</f>
        <v>0</v>
      </c>
      <c r="S490" s="152">
        <f>IF(계획인구!U490="미급수",0,IF(계획인구!U490="마을",0,IF(계획인구!U490="소규모",0,IF(계획인구!U490=급수인구!$F490,계획인구!AE490,0))))</f>
        <v>0</v>
      </c>
      <c r="T490" s="152">
        <f>IF(계획인구!Q490="미급수",0,IF(계획인구!Q490="마을",0,IF(계획인구!Q490="소규모",0,IF(계획인구!Q490=급수인구!$F490,계획인구!AF490,0))))</f>
        <v>0</v>
      </c>
      <c r="U490" s="152">
        <f>IF(계획인구!R490="미급수",0,IF(계획인구!R490="마을",0,IF(계획인구!R490="소규모",0,IF(계획인구!R490=급수인구!$F490,계획인구!AG490,0))))</f>
        <v>0</v>
      </c>
      <c r="V490" s="152">
        <f>IF(계획인구!S490="미급수",0,IF(계획인구!S490="마을",0,IF(계획인구!S490="소규모",0,IF(계획인구!S490=급수인구!$F490,계획인구!AH490,0))))</f>
        <v>0</v>
      </c>
      <c r="W490" s="152">
        <f>IF(계획인구!T490="미급수",0,IF(계획인구!T490="마을",0,IF(계획인구!T490="소규모",0,IF(계획인구!T490=급수인구!$F490,계획인구!AI490,0))))</f>
        <v>0</v>
      </c>
      <c r="X490" s="152">
        <f>IF(계획인구!U490="미급수",0,IF(계획인구!U490="마을",0,IF(계획인구!U490="소규모",0,IF(계획인구!U490=급수인구!$F490,계획인구!AJ490,0))))</f>
        <v>0</v>
      </c>
    </row>
    <row r="491" spans="1:24" s="11" customFormat="1" ht="16.350000000000001" customHeight="1">
      <c r="A491" s="308" t="s">
        <v>302</v>
      </c>
      <c r="B491" s="333"/>
      <c r="C491" s="57" t="s">
        <v>616</v>
      </c>
      <c r="D491" s="53">
        <f>계획인구!J491</f>
        <v>39</v>
      </c>
      <c r="E491" s="53">
        <f>계획인구!K491</f>
        <v>77</v>
      </c>
      <c r="F491" s="54" t="str">
        <f>계획인구!L491</f>
        <v>소규모</v>
      </c>
      <c r="G491" s="54" t="str">
        <f>계획인구!M491</f>
        <v>소규모</v>
      </c>
      <c r="H491" s="54" t="str">
        <f>계획인구!N491</f>
        <v>마고실</v>
      </c>
      <c r="I491" s="55">
        <f>IF(F491="마을",0,IF(F491="소규모",0,계획인구!P491))</f>
        <v>0</v>
      </c>
      <c r="J491" s="135">
        <f t="shared" si="153"/>
        <v>0</v>
      </c>
      <c r="K491" s="135">
        <f t="shared" si="154"/>
        <v>0</v>
      </c>
      <c r="L491" s="135">
        <f t="shared" si="155"/>
        <v>0</v>
      </c>
      <c r="M491" s="135">
        <f t="shared" si="156"/>
        <v>0</v>
      </c>
      <c r="N491" s="136">
        <f t="shared" si="157"/>
        <v>0</v>
      </c>
      <c r="O491" s="152">
        <f>IF(계획인구!Q491="미급수",0,IF(계획인구!Q491="마을",0,IF(계획인구!Q491="소규모",0,IF(계획인구!Q491=급수인구!$F491,계획인구!AA491,0))))</f>
        <v>0</v>
      </c>
      <c r="P491" s="152">
        <f>IF(계획인구!R491="미급수",0,IF(계획인구!R491="마을",0,IF(계획인구!R491="소규모",0,IF(계획인구!R491=급수인구!$F491,계획인구!AB491,0))))</f>
        <v>0</v>
      </c>
      <c r="Q491" s="152">
        <f>IF(계획인구!S491="미급수",0,IF(계획인구!S491="마을",0,IF(계획인구!S491="소규모",0,IF(계획인구!S491=급수인구!$F491,계획인구!AC491,0))))</f>
        <v>0</v>
      </c>
      <c r="R491" s="152">
        <f>IF(계획인구!T491="미급수",0,IF(계획인구!T491="마을",0,IF(계획인구!T491="소규모",0,IF(계획인구!T491=급수인구!$F491,계획인구!AD491,0))))</f>
        <v>0</v>
      </c>
      <c r="S491" s="152">
        <f>IF(계획인구!U491="미급수",0,IF(계획인구!U491="마을",0,IF(계획인구!U491="소규모",0,IF(계획인구!U491=급수인구!$F491,계획인구!AE491,0))))</f>
        <v>0</v>
      </c>
      <c r="T491" s="152">
        <f>IF(계획인구!Q491="미급수",0,IF(계획인구!Q491="마을",0,IF(계획인구!Q491="소규모",0,IF(계획인구!Q491=급수인구!$F491,계획인구!AF491,0))))</f>
        <v>0</v>
      </c>
      <c r="U491" s="152">
        <f>IF(계획인구!R491="미급수",0,IF(계획인구!R491="마을",0,IF(계획인구!R491="소규모",0,IF(계획인구!R491=급수인구!$F491,계획인구!AG491,0))))</f>
        <v>0</v>
      </c>
      <c r="V491" s="152">
        <f>IF(계획인구!S491="미급수",0,IF(계획인구!S491="마을",0,IF(계획인구!S491="소규모",0,IF(계획인구!S491=급수인구!$F491,계획인구!AH491,0))))</f>
        <v>0</v>
      </c>
      <c r="W491" s="152">
        <f>IF(계획인구!T491="미급수",0,IF(계획인구!T491="마을",0,IF(계획인구!T491="소규모",0,IF(계획인구!T491=급수인구!$F491,계획인구!AI491,0))))</f>
        <v>0</v>
      </c>
      <c r="X491" s="152">
        <f>IF(계획인구!U491="미급수",0,IF(계획인구!U491="마을",0,IF(계획인구!U491="소규모",0,IF(계획인구!U491=급수인구!$F491,계획인구!AJ491,0))))</f>
        <v>0</v>
      </c>
    </row>
    <row r="492" spans="1:24" s="11" customFormat="1" ht="16.350000000000001" customHeight="1">
      <c r="A492" s="308" t="s">
        <v>302</v>
      </c>
      <c r="B492" s="247" t="s">
        <v>617</v>
      </c>
      <c r="C492" s="57" t="s">
        <v>618</v>
      </c>
      <c r="D492" s="53">
        <f>계획인구!J492</f>
        <v>15</v>
      </c>
      <c r="E492" s="53">
        <f>계획인구!K492</f>
        <v>26</v>
      </c>
      <c r="F492" s="54" t="str">
        <f>계획인구!L492</f>
        <v>소규모</v>
      </c>
      <c r="G492" s="54" t="str">
        <f>계획인구!M492</f>
        <v>소규모</v>
      </c>
      <c r="H492" s="54" t="str">
        <f>계획인구!N492</f>
        <v>초동</v>
      </c>
      <c r="I492" s="55">
        <f>IF(F492="마을",0,IF(F492="소규모",0,계획인구!P492))</f>
        <v>0</v>
      </c>
      <c r="J492" s="135">
        <f t="shared" si="153"/>
        <v>0</v>
      </c>
      <c r="K492" s="135">
        <f t="shared" si="154"/>
        <v>0</v>
      </c>
      <c r="L492" s="135">
        <f t="shared" si="155"/>
        <v>0</v>
      </c>
      <c r="M492" s="135">
        <f t="shared" si="156"/>
        <v>0</v>
      </c>
      <c r="N492" s="136">
        <f t="shared" si="157"/>
        <v>0</v>
      </c>
      <c r="O492" s="152">
        <f>IF(계획인구!Q492="미급수",0,IF(계획인구!Q492="마을",0,IF(계획인구!Q492="소규모",0,IF(계획인구!Q492=급수인구!$F492,계획인구!AA492,0))))</f>
        <v>0</v>
      </c>
      <c r="P492" s="152">
        <f>IF(계획인구!R492="미급수",0,IF(계획인구!R492="마을",0,IF(계획인구!R492="소규모",0,IF(계획인구!R492=급수인구!$F492,계획인구!AB492,0))))</f>
        <v>0</v>
      </c>
      <c r="Q492" s="152">
        <f>IF(계획인구!S492="미급수",0,IF(계획인구!S492="마을",0,IF(계획인구!S492="소규모",0,IF(계획인구!S492=급수인구!$F492,계획인구!AC492,0))))</f>
        <v>0</v>
      </c>
      <c r="R492" s="152">
        <f>IF(계획인구!T492="미급수",0,IF(계획인구!T492="마을",0,IF(계획인구!T492="소규모",0,IF(계획인구!T492=급수인구!$F492,계획인구!AD492,0))))</f>
        <v>0</v>
      </c>
      <c r="S492" s="152">
        <f>IF(계획인구!U492="미급수",0,IF(계획인구!U492="마을",0,IF(계획인구!U492="소규모",0,IF(계획인구!U492=급수인구!$F492,계획인구!AE492,0))))</f>
        <v>0</v>
      </c>
      <c r="T492" s="152">
        <f>IF(계획인구!Q492="미급수",0,IF(계획인구!Q492="마을",0,IF(계획인구!Q492="소규모",0,IF(계획인구!Q492=급수인구!$F492,계획인구!AF492,0))))</f>
        <v>0</v>
      </c>
      <c r="U492" s="152">
        <f>IF(계획인구!R492="미급수",0,IF(계획인구!R492="마을",0,IF(계획인구!R492="소규모",0,IF(계획인구!R492=급수인구!$F492,계획인구!AG492,0))))</f>
        <v>0</v>
      </c>
      <c r="V492" s="152">
        <f>IF(계획인구!S492="미급수",0,IF(계획인구!S492="마을",0,IF(계획인구!S492="소규모",0,IF(계획인구!S492=급수인구!$F492,계획인구!AH492,0))))</f>
        <v>0</v>
      </c>
      <c r="W492" s="152">
        <f>IF(계획인구!T492="미급수",0,IF(계획인구!T492="마을",0,IF(계획인구!T492="소규모",0,IF(계획인구!T492=급수인구!$F492,계획인구!AI492,0))))</f>
        <v>0</v>
      </c>
      <c r="X492" s="152">
        <f>IF(계획인구!U492="미급수",0,IF(계획인구!U492="마을",0,IF(계획인구!U492="소규모",0,IF(계획인구!U492=급수인구!$F492,계획인구!AJ492,0))))</f>
        <v>0</v>
      </c>
    </row>
    <row r="493" spans="1:24" s="11" customFormat="1" ht="16.350000000000001" customHeight="1">
      <c r="A493" s="308" t="s">
        <v>302</v>
      </c>
      <c r="B493" s="334"/>
      <c r="C493" s="57" t="s">
        <v>619</v>
      </c>
      <c r="D493" s="53">
        <f>계획인구!J493</f>
        <v>14</v>
      </c>
      <c r="E493" s="53">
        <f>계획인구!K493</f>
        <v>24</v>
      </c>
      <c r="F493" s="54" t="str">
        <f>계획인구!L493</f>
        <v>소규모</v>
      </c>
      <c r="G493" s="54" t="str">
        <f>계획인구!M493</f>
        <v>소규모</v>
      </c>
      <c r="H493" s="54" t="str">
        <f>계획인구!N493</f>
        <v>원황점</v>
      </c>
      <c r="I493" s="55">
        <f>IF(F493="마을",0,IF(F493="소규모",0,계획인구!P493))</f>
        <v>0</v>
      </c>
      <c r="J493" s="135">
        <f t="shared" si="153"/>
        <v>0</v>
      </c>
      <c r="K493" s="135">
        <f t="shared" si="154"/>
        <v>0</v>
      </c>
      <c r="L493" s="135">
        <f t="shared" si="155"/>
        <v>0</v>
      </c>
      <c r="M493" s="135">
        <f t="shared" si="156"/>
        <v>0</v>
      </c>
      <c r="N493" s="136">
        <f t="shared" si="157"/>
        <v>0</v>
      </c>
      <c r="O493" s="152">
        <f>IF(계획인구!Q493="미급수",0,IF(계획인구!Q493="마을",0,IF(계획인구!Q493="소규모",0,IF(계획인구!Q493=급수인구!$F493,계획인구!AA493,0))))</f>
        <v>0</v>
      </c>
      <c r="P493" s="152">
        <f>IF(계획인구!R493="미급수",0,IF(계획인구!R493="마을",0,IF(계획인구!R493="소규모",0,IF(계획인구!R493=급수인구!$F493,계획인구!AB493,0))))</f>
        <v>0</v>
      </c>
      <c r="Q493" s="152">
        <f>IF(계획인구!S493="미급수",0,IF(계획인구!S493="마을",0,IF(계획인구!S493="소규모",0,IF(계획인구!S493=급수인구!$F493,계획인구!AC493,0))))</f>
        <v>0</v>
      </c>
      <c r="R493" s="152">
        <f>IF(계획인구!T493="미급수",0,IF(계획인구!T493="마을",0,IF(계획인구!T493="소규모",0,IF(계획인구!T493=급수인구!$F493,계획인구!AD493,0))))</f>
        <v>0</v>
      </c>
      <c r="S493" s="152">
        <f>IF(계획인구!U493="미급수",0,IF(계획인구!U493="마을",0,IF(계획인구!U493="소규모",0,IF(계획인구!U493=급수인구!$F493,계획인구!AE493,0))))</f>
        <v>0</v>
      </c>
      <c r="T493" s="152">
        <f>IF(계획인구!Q493="미급수",0,IF(계획인구!Q493="마을",0,IF(계획인구!Q493="소규모",0,IF(계획인구!Q493=급수인구!$F493,계획인구!AF493,0))))</f>
        <v>0</v>
      </c>
      <c r="U493" s="152">
        <f>IF(계획인구!R493="미급수",0,IF(계획인구!R493="마을",0,IF(계획인구!R493="소규모",0,IF(계획인구!R493=급수인구!$F493,계획인구!AG493,0))))</f>
        <v>0</v>
      </c>
      <c r="V493" s="152">
        <f>IF(계획인구!S493="미급수",0,IF(계획인구!S493="마을",0,IF(계획인구!S493="소규모",0,IF(계획인구!S493=급수인구!$F493,계획인구!AH493,0))))</f>
        <v>0</v>
      </c>
      <c r="W493" s="152">
        <f>IF(계획인구!T493="미급수",0,IF(계획인구!T493="마을",0,IF(계획인구!T493="소규모",0,IF(계획인구!T493=급수인구!$F493,계획인구!AI493,0))))</f>
        <v>0</v>
      </c>
      <c r="X493" s="152">
        <f>IF(계획인구!U493="미급수",0,IF(계획인구!U493="마을",0,IF(계획인구!U493="소규모",0,IF(계획인구!U493=급수인구!$F493,계획인구!AJ493,0))))</f>
        <v>0</v>
      </c>
    </row>
    <row r="494" spans="1:24" s="11" customFormat="1" ht="16.350000000000001" customHeight="1">
      <c r="A494" s="308" t="s">
        <v>302</v>
      </c>
      <c r="B494" s="334"/>
      <c r="C494" s="57" t="s">
        <v>620</v>
      </c>
      <c r="D494" s="53">
        <f>계획인구!J494</f>
        <v>5</v>
      </c>
      <c r="E494" s="53">
        <f>계획인구!K494</f>
        <v>9</v>
      </c>
      <c r="F494" s="54" t="str">
        <f>계획인구!L494</f>
        <v>미급수</v>
      </c>
      <c r="G494" s="54" t="str">
        <f>계획인구!M494</f>
        <v>미급수</v>
      </c>
      <c r="H494" s="54" t="str">
        <f>계획인구!N494</f>
        <v>미급수</v>
      </c>
      <c r="I494" s="55">
        <f>IF(F494="마을",0,IF(F494="소규모",0,계획인구!P494))</f>
        <v>0</v>
      </c>
      <c r="J494" s="135">
        <f t="shared" si="153"/>
        <v>0</v>
      </c>
      <c r="K494" s="135">
        <f t="shared" si="154"/>
        <v>0</v>
      </c>
      <c r="L494" s="135">
        <f t="shared" si="155"/>
        <v>0</v>
      </c>
      <c r="M494" s="135">
        <f t="shared" si="156"/>
        <v>0</v>
      </c>
      <c r="N494" s="136">
        <f t="shared" si="157"/>
        <v>0</v>
      </c>
      <c r="O494" s="152">
        <f>IF(계획인구!Q494="미급수",0,IF(계획인구!Q494="마을",0,IF(계획인구!Q494="소규모",0,IF(계획인구!Q494=급수인구!$F494,계획인구!AA494,0))))</f>
        <v>0</v>
      </c>
      <c r="P494" s="152">
        <f>IF(계획인구!R494="미급수",0,IF(계획인구!R494="마을",0,IF(계획인구!R494="소규모",0,IF(계획인구!R494=급수인구!$F494,계획인구!AB494,0))))</f>
        <v>0</v>
      </c>
      <c r="Q494" s="152">
        <f>IF(계획인구!S494="미급수",0,IF(계획인구!S494="마을",0,IF(계획인구!S494="소규모",0,IF(계획인구!S494=급수인구!$F494,계획인구!AC494,0))))</f>
        <v>0</v>
      </c>
      <c r="R494" s="152">
        <f>IF(계획인구!T494="미급수",0,IF(계획인구!T494="마을",0,IF(계획인구!T494="소규모",0,IF(계획인구!T494=급수인구!$F494,계획인구!AD494,0))))</f>
        <v>0</v>
      </c>
      <c r="S494" s="152">
        <f>IF(계획인구!U494="미급수",0,IF(계획인구!U494="마을",0,IF(계획인구!U494="소규모",0,IF(계획인구!U494=급수인구!$F494,계획인구!AE494,0))))</f>
        <v>0</v>
      </c>
      <c r="T494" s="152">
        <f>IF(계획인구!Q494="미급수",0,IF(계획인구!Q494="마을",0,IF(계획인구!Q494="소규모",0,IF(계획인구!Q494=급수인구!$F494,계획인구!AF494,0))))</f>
        <v>0</v>
      </c>
      <c r="U494" s="152">
        <f>IF(계획인구!R494="미급수",0,IF(계획인구!R494="마을",0,IF(계획인구!R494="소규모",0,IF(계획인구!R494=급수인구!$F494,계획인구!AG494,0))))</f>
        <v>0</v>
      </c>
      <c r="V494" s="152">
        <f>IF(계획인구!S494="미급수",0,IF(계획인구!S494="마을",0,IF(계획인구!S494="소규모",0,IF(계획인구!S494=급수인구!$F494,계획인구!AH494,0))))</f>
        <v>0</v>
      </c>
      <c r="W494" s="152">
        <f>IF(계획인구!T494="미급수",0,IF(계획인구!T494="마을",0,IF(계획인구!T494="소규모",0,IF(계획인구!T494=급수인구!$F494,계획인구!AI494,0))))</f>
        <v>0</v>
      </c>
      <c r="X494" s="152">
        <f>IF(계획인구!U494="미급수",0,IF(계획인구!U494="마을",0,IF(계획인구!U494="소규모",0,IF(계획인구!U494=급수인구!$F494,계획인구!AJ494,0))))</f>
        <v>0</v>
      </c>
    </row>
    <row r="495" spans="1:24" s="11" customFormat="1" ht="16.350000000000001" customHeight="1">
      <c r="A495" s="309" t="s">
        <v>302</v>
      </c>
      <c r="B495" s="337"/>
      <c r="C495" s="58" t="s">
        <v>913</v>
      </c>
      <c r="D495" s="56">
        <f>계획인구!J495</f>
        <v>11</v>
      </c>
      <c r="E495" s="56">
        <f>계획인구!K495</f>
        <v>24</v>
      </c>
      <c r="F495" s="63" t="str">
        <f>계획인구!L495</f>
        <v>소규모</v>
      </c>
      <c r="G495" s="63" t="str">
        <f>계획인구!M495</f>
        <v>소규모</v>
      </c>
      <c r="H495" s="63" t="str">
        <f>계획인구!N495</f>
        <v>문의</v>
      </c>
      <c r="I495" s="64">
        <f>IF(F495="마을",0,IF(F495="소규모",0,계획인구!P495))</f>
        <v>0</v>
      </c>
      <c r="J495" s="147">
        <f t="shared" si="153"/>
        <v>0</v>
      </c>
      <c r="K495" s="147">
        <f t="shared" si="154"/>
        <v>0</v>
      </c>
      <c r="L495" s="147">
        <f t="shared" si="155"/>
        <v>0</v>
      </c>
      <c r="M495" s="147">
        <f t="shared" si="156"/>
        <v>0</v>
      </c>
      <c r="N495" s="148">
        <f t="shared" si="157"/>
        <v>0</v>
      </c>
      <c r="O495" s="152">
        <f>IF(계획인구!Q495="미급수",0,IF(계획인구!Q495="마을",0,IF(계획인구!Q495="소규모",0,IF(계획인구!Q495=급수인구!$F495,계획인구!AA495,0))))</f>
        <v>0</v>
      </c>
      <c r="P495" s="152">
        <f>IF(계획인구!R495="미급수",0,IF(계획인구!R495="마을",0,IF(계획인구!R495="소규모",0,IF(계획인구!R495=급수인구!$F495,계획인구!AB495,0))))</f>
        <v>0</v>
      </c>
      <c r="Q495" s="152">
        <f>IF(계획인구!S495="미급수",0,IF(계획인구!S495="마을",0,IF(계획인구!S495="소규모",0,IF(계획인구!S495=급수인구!$F495,계획인구!AC495,0))))</f>
        <v>0</v>
      </c>
      <c r="R495" s="152">
        <f>IF(계획인구!T495="미급수",0,IF(계획인구!T495="마을",0,IF(계획인구!T495="소규모",0,IF(계획인구!T495=급수인구!$F495,계획인구!AD495,0))))</f>
        <v>0</v>
      </c>
      <c r="S495" s="152">
        <f>IF(계획인구!U495="미급수",0,IF(계획인구!U495="마을",0,IF(계획인구!U495="소규모",0,IF(계획인구!U495=급수인구!$F495,계획인구!AE495,0))))</f>
        <v>0</v>
      </c>
      <c r="T495" s="152">
        <f>IF(계획인구!Q495="미급수",0,IF(계획인구!Q495="마을",0,IF(계획인구!Q495="소규모",0,IF(계획인구!Q495=급수인구!$F495,계획인구!AF495,0))))</f>
        <v>0</v>
      </c>
      <c r="U495" s="152">
        <f>IF(계획인구!R495="미급수",0,IF(계획인구!R495="마을",0,IF(계획인구!R495="소규모",0,IF(계획인구!R495=급수인구!$F495,계획인구!AG495,0))))</f>
        <v>0</v>
      </c>
      <c r="V495" s="152">
        <f>IF(계획인구!S495="미급수",0,IF(계획인구!S495="마을",0,IF(계획인구!S495="소규모",0,IF(계획인구!S495=급수인구!$F495,계획인구!AH495,0))))</f>
        <v>0</v>
      </c>
      <c r="W495" s="152">
        <f>IF(계획인구!T495="미급수",0,IF(계획인구!T495="마을",0,IF(계획인구!T495="소규모",0,IF(계획인구!T495=급수인구!$F495,계획인구!AI495,0))))</f>
        <v>0</v>
      </c>
      <c r="X495" s="152">
        <f>IF(계획인구!U495="미급수",0,IF(계획인구!U495="마을",0,IF(계획인구!U495="소규모",0,IF(계획인구!U495=급수인구!$F495,계획인구!AJ495,0))))</f>
        <v>0</v>
      </c>
    </row>
    <row r="500" spans="9:9" ht="16.350000000000001" customHeight="1">
      <c r="I500" s="16">
        <f>SUMIF($F$8:$F$495,"마을",$J$8:$J$495)</f>
        <v>0</v>
      </c>
    </row>
    <row r="501" spans="9:9" ht="16.350000000000001" customHeight="1">
      <c r="I501" s="16">
        <f>SUMIF($F$8:$F$495,"소규모",$J$8:$J$495)</f>
        <v>0</v>
      </c>
    </row>
  </sheetData>
  <mergeCells count="12">
    <mergeCell ref="I3:I4"/>
    <mergeCell ref="T3:X3"/>
    <mergeCell ref="A5:C5"/>
    <mergeCell ref="F3:F4"/>
    <mergeCell ref="G3:G4"/>
    <mergeCell ref="H3:H4"/>
    <mergeCell ref="A3:A4"/>
    <mergeCell ref="B3:B4"/>
    <mergeCell ref="C3:C4"/>
    <mergeCell ref="O3:S3"/>
    <mergeCell ref="J3:N3"/>
    <mergeCell ref="D3:E3"/>
  </mergeCells>
  <phoneticPr fontId="4" type="noConversion"/>
  <printOptions horizontalCentered="1"/>
  <pageMargins left="0.39370078740157483" right="0.39370078740157483" top="0.74803149606299213" bottom="0.74803149606299213" header="0.31496062992125984" footer="0.31496062992125984"/>
  <pageSetup paperSize="9" scale="55" fitToWidth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2:Q29"/>
  <sheetViews>
    <sheetView showGridLines="0" view="pageBreakPreview" zoomScale="85" zoomScaleNormal="100" zoomScaleSheetLayoutView="85" workbookViewId="0">
      <selection activeCell="J5" sqref="J5"/>
    </sheetView>
  </sheetViews>
  <sheetFormatPr defaultColWidth="8.09765625" defaultRowHeight="20.100000000000001" customHeight="1"/>
  <cols>
    <col min="1" max="1" width="6.796875" style="17" customWidth="1"/>
    <col min="2" max="2" width="8.09765625" style="17" customWidth="1"/>
    <col min="3" max="17" width="7.796875" style="17" customWidth="1"/>
    <col min="18" max="16384" width="8.09765625" style="17"/>
  </cols>
  <sheetData>
    <row r="2" spans="1:17" s="40" customFormat="1" ht="20.100000000000001" customHeight="1">
      <c r="A2" s="41" t="s">
        <v>692</v>
      </c>
      <c r="B2" s="36"/>
      <c r="C2" s="37"/>
      <c r="D2" s="38"/>
      <c r="E2" s="38"/>
      <c r="F2" s="36"/>
      <c r="G2" s="36"/>
      <c r="H2" s="36"/>
      <c r="I2" s="39"/>
      <c r="J2" s="39"/>
    </row>
    <row r="3" spans="1:17" ht="20.100000000000001" customHeight="1">
      <c r="A3" s="399" t="s">
        <v>649</v>
      </c>
      <c r="B3" s="400"/>
      <c r="C3" s="403" t="s">
        <v>626</v>
      </c>
      <c r="D3" s="384"/>
      <c r="E3" s="384"/>
      <c r="F3" s="384"/>
      <c r="G3" s="385"/>
      <c r="H3" s="403" t="s">
        <v>1</v>
      </c>
      <c r="I3" s="384"/>
      <c r="J3" s="384"/>
      <c r="K3" s="384"/>
      <c r="L3" s="385"/>
      <c r="M3" s="403" t="s">
        <v>0</v>
      </c>
      <c r="N3" s="384"/>
      <c r="O3" s="384"/>
      <c r="P3" s="384"/>
      <c r="Q3" s="404"/>
    </row>
    <row r="4" spans="1:17" ht="20.100000000000001" customHeight="1" thickBot="1">
      <c r="A4" s="401"/>
      <c r="B4" s="402"/>
      <c r="C4" s="154" t="s">
        <v>634</v>
      </c>
      <c r="D4" s="94" t="s">
        <v>635</v>
      </c>
      <c r="E4" s="94" t="s">
        <v>636</v>
      </c>
      <c r="F4" s="94" t="s">
        <v>637</v>
      </c>
      <c r="G4" s="94" t="s">
        <v>687</v>
      </c>
      <c r="H4" s="154" t="s">
        <v>634</v>
      </c>
      <c r="I4" s="94" t="s">
        <v>635</v>
      </c>
      <c r="J4" s="94" t="s">
        <v>636</v>
      </c>
      <c r="K4" s="94" t="s">
        <v>637</v>
      </c>
      <c r="L4" s="94" t="s">
        <v>687</v>
      </c>
      <c r="M4" s="94" t="s">
        <v>634</v>
      </c>
      <c r="N4" s="94" t="s">
        <v>635</v>
      </c>
      <c r="O4" s="94" t="s">
        <v>636</v>
      </c>
      <c r="P4" s="94" t="s">
        <v>637</v>
      </c>
      <c r="Q4" s="24" t="s">
        <v>687</v>
      </c>
    </row>
    <row r="5" spans="1:17" ht="20.100000000000001" customHeight="1" thickTop="1">
      <c r="A5" s="25" t="s">
        <v>650</v>
      </c>
      <c r="B5" s="26" t="s">
        <v>651</v>
      </c>
      <c r="C5" s="44">
        <f>C6+C14</f>
        <v>141987</v>
      </c>
      <c r="D5" s="44">
        <f t="shared" ref="D5:P5" si="0">D6+D14</f>
        <v>149281</v>
      </c>
      <c r="E5" s="44">
        <f t="shared" si="0"/>
        <v>163035</v>
      </c>
      <c r="F5" s="44">
        <f t="shared" si="0"/>
        <v>162553</v>
      </c>
      <c r="G5" s="44">
        <f>G6+G14</f>
        <v>161447</v>
      </c>
      <c r="H5" s="44">
        <f t="shared" si="0"/>
        <v>141987</v>
      </c>
      <c r="I5" s="44">
        <f t="shared" si="0"/>
        <v>136329</v>
      </c>
      <c r="J5" s="44">
        <f t="shared" si="0"/>
        <v>135817</v>
      </c>
      <c r="K5" s="44">
        <f t="shared" si="0"/>
        <v>135335</v>
      </c>
      <c r="L5" s="44">
        <f>L6+L14</f>
        <v>134229</v>
      </c>
      <c r="M5" s="44">
        <f t="shared" si="0"/>
        <v>0</v>
      </c>
      <c r="N5" s="44">
        <f t="shared" si="0"/>
        <v>12952</v>
      </c>
      <c r="O5" s="44">
        <f t="shared" si="0"/>
        <v>27218</v>
      </c>
      <c r="P5" s="44">
        <f t="shared" si="0"/>
        <v>27218</v>
      </c>
      <c r="Q5" s="45">
        <f>Q6+Q14</f>
        <v>27218</v>
      </c>
    </row>
    <row r="6" spans="1:17" ht="20.100000000000001" customHeight="1">
      <c r="A6" s="27" t="s">
        <v>652</v>
      </c>
      <c r="B6" s="34" t="s">
        <v>653</v>
      </c>
      <c r="C6" s="46">
        <f>SUM(C7:C13)</f>
        <v>91727</v>
      </c>
      <c r="D6" s="46">
        <f t="shared" ref="D6:Q6" si="1">SUM(D7:D13)</f>
        <v>100722</v>
      </c>
      <c r="E6" s="46">
        <f t="shared" si="1"/>
        <v>110273</v>
      </c>
      <c r="F6" s="46">
        <f t="shared" si="1"/>
        <v>109961</v>
      </c>
      <c r="G6" s="46">
        <f t="shared" si="1"/>
        <v>109246</v>
      </c>
      <c r="H6" s="46">
        <f t="shared" si="1"/>
        <v>91727</v>
      </c>
      <c r="I6" s="46">
        <f t="shared" si="1"/>
        <v>88071</v>
      </c>
      <c r="J6" s="46">
        <f t="shared" si="1"/>
        <v>87741</v>
      </c>
      <c r="K6" s="46">
        <f t="shared" si="1"/>
        <v>87429</v>
      </c>
      <c r="L6" s="46">
        <f t="shared" si="1"/>
        <v>86714</v>
      </c>
      <c r="M6" s="46">
        <f t="shared" si="1"/>
        <v>0</v>
      </c>
      <c r="N6" s="46">
        <f t="shared" si="1"/>
        <v>12651</v>
      </c>
      <c r="O6" s="46">
        <f t="shared" si="1"/>
        <v>22532</v>
      </c>
      <c r="P6" s="46">
        <f t="shared" si="1"/>
        <v>22532</v>
      </c>
      <c r="Q6" s="47">
        <f t="shared" si="1"/>
        <v>22532</v>
      </c>
    </row>
    <row r="7" spans="1:17" ht="20.100000000000001" customHeight="1">
      <c r="A7" s="29"/>
      <c r="B7" s="30" t="s">
        <v>654</v>
      </c>
      <c r="C7" s="48">
        <f t="shared" ref="C7:G13" si="2">H7+M7</f>
        <v>8581</v>
      </c>
      <c r="D7" s="48">
        <f t="shared" si="2"/>
        <v>8239</v>
      </c>
      <c r="E7" s="48">
        <f t="shared" si="2"/>
        <v>8208</v>
      </c>
      <c r="F7" s="48">
        <f t="shared" si="2"/>
        <v>8179</v>
      </c>
      <c r="G7" s="48">
        <f t="shared" si="2"/>
        <v>8112</v>
      </c>
      <c r="H7" s="48">
        <f>계획인구!AA7</f>
        <v>8581</v>
      </c>
      <c r="I7" s="48">
        <f>계획인구!AB7</f>
        <v>8239</v>
      </c>
      <c r="J7" s="48">
        <f>계획인구!AC7</f>
        <v>8208</v>
      </c>
      <c r="K7" s="48">
        <f>계획인구!AD7</f>
        <v>8179</v>
      </c>
      <c r="L7" s="48">
        <f>계획인구!AE7</f>
        <v>8112</v>
      </c>
      <c r="M7" s="48">
        <f>계획인구!AF7</f>
        <v>0</v>
      </c>
      <c r="N7" s="48">
        <f>계획인구!AG7</f>
        <v>0</v>
      </c>
      <c r="O7" s="48">
        <f>계획인구!AH7</f>
        <v>0</v>
      </c>
      <c r="P7" s="48">
        <f>계획인구!AI7</f>
        <v>0</v>
      </c>
      <c r="Q7" s="49">
        <f>계획인구!AJ7</f>
        <v>0</v>
      </c>
    </row>
    <row r="8" spans="1:17" ht="20.100000000000001" customHeight="1">
      <c r="A8" s="29"/>
      <c r="B8" s="30" t="s">
        <v>655</v>
      </c>
      <c r="C8" s="48">
        <f t="shared" si="2"/>
        <v>9953</v>
      </c>
      <c r="D8" s="48">
        <f t="shared" si="2"/>
        <v>9556</v>
      </c>
      <c r="E8" s="48">
        <f t="shared" si="2"/>
        <v>9520</v>
      </c>
      <c r="F8" s="48">
        <f t="shared" si="2"/>
        <v>9487</v>
      </c>
      <c r="G8" s="48">
        <f t="shared" si="2"/>
        <v>9409</v>
      </c>
      <c r="H8" s="48">
        <f>계획인구!AA12</f>
        <v>9953</v>
      </c>
      <c r="I8" s="48">
        <f>계획인구!AB12</f>
        <v>9556</v>
      </c>
      <c r="J8" s="48">
        <f>계획인구!AC12</f>
        <v>9520</v>
      </c>
      <c r="K8" s="48">
        <f>계획인구!AD12</f>
        <v>9487</v>
      </c>
      <c r="L8" s="48">
        <f>계획인구!AE12</f>
        <v>9409</v>
      </c>
      <c r="M8" s="48">
        <f>계획인구!AF12</f>
        <v>0</v>
      </c>
      <c r="N8" s="48">
        <f>계획인구!AG12</f>
        <v>0</v>
      </c>
      <c r="O8" s="48">
        <f>계획인구!AH12</f>
        <v>0</v>
      </c>
      <c r="P8" s="48">
        <f>계획인구!AI12</f>
        <v>0</v>
      </c>
      <c r="Q8" s="49">
        <f>계획인구!AJ12</f>
        <v>0</v>
      </c>
    </row>
    <row r="9" spans="1:17" ht="20.100000000000001" customHeight="1">
      <c r="A9" s="29"/>
      <c r="B9" s="30" t="s">
        <v>656</v>
      </c>
      <c r="C9" s="48">
        <f t="shared" si="2"/>
        <v>4993</v>
      </c>
      <c r="D9" s="48">
        <f t="shared" si="2"/>
        <v>4794</v>
      </c>
      <c r="E9" s="48">
        <f t="shared" si="2"/>
        <v>4776</v>
      </c>
      <c r="F9" s="48">
        <f t="shared" si="2"/>
        <v>4759</v>
      </c>
      <c r="G9" s="48">
        <f t="shared" si="2"/>
        <v>4720</v>
      </c>
      <c r="H9" s="48">
        <f>계획인구!AA18</f>
        <v>4993</v>
      </c>
      <c r="I9" s="48">
        <f>계획인구!AB18</f>
        <v>4794</v>
      </c>
      <c r="J9" s="48">
        <f>계획인구!AC18</f>
        <v>4776</v>
      </c>
      <c r="K9" s="48">
        <f>계획인구!AD18</f>
        <v>4759</v>
      </c>
      <c r="L9" s="48">
        <f>계획인구!AE18</f>
        <v>4720</v>
      </c>
      <c r="M9" s="48">
        <f>계획인구!AF18</f>
        <v>0</v>
      </c>
      <c r="N9" s="48">
        <f>계획인구!AG18</f>
        <v>0</v>
      </c>
      <c r="O9" s="48">
        <f>계획인구!AH18</f>
        <v>0</v>
      </c>
      <c r="P9" s="48">
        <f>계획인구!AI18</f>
        <v>0</v>
      </c>
      <c r="Q9" s="49">
        <f>계획인구!AJ18</f>
        <v>0</v>
      </c>
    </row>
    <row r="10" spans="1:17" ht="20.100000000000001" customHeight="1">
      <c r="A10" s="29"/>
      <c r="B10" s="30" t="s">
        <v>657</v>
      </c>
      <c r="C10" s="48">
        <f t="shared" si="2"/>
        <v>26480</v>
      </c>
      <c r="D10" s="48">
        <f t="shared" si="2"/>
        <v>26506</v>
      </c>
      <c r="E10" s="48">
        <f t="shared" si="2"/>
        <v>36291</v>
      </c>
      <c r="F10" s="48">
        <f t="shared" si="2"/>
        <v>36201</v>
      </c>
      <c r="G10" s="48">
        <f t="shared" si="2"/>
        <v>35995</v>
      </c>
      <c r="H10" s="48">
        <f>계획인구!AA22</f>
        <v>26480</v>
      </c>
      <c r="I10" s="48">
        <f>계획인구!AB22</f>
        <v>25425</v>
      </c>
      <c r="J10" s="48">
        <f>계획인구!AC22</f>
        <v>25329</v>
      </c>
      <c r="K10" s="48">
        <f>계획인구!AD22</f>
        <v>25239</v>
      </c>
      <c r="L10" s="48">
        <f>계획인구!AE22</f>
        <v>25033</v>
      </c>
      <c r="M10" s="48">
        <f>계획인구!AF22</f>
        <v>0</v>
      </c>
      <c r="N10" s="48">
        <f>계획인구!AG22</f>
        <v>1081</v>
      </c>
      <c r="O10" s="48">
        <f>계획인구!AH22</f>
        <v>10962</v>
      </c>
      <c r="P10" s="48">
        <f>계획인구!AI22</f>
        <v>10962</v>
      </c>
      <c r="Q10" s="49">
        <f>계획인구!AJ22</f>
        <v>10962</v>
      </c>
    </row>
    <row r="11" spans="1:17" ht="20.100000000000001" customHeight="1">
      <c r="A11" s="29"/>
      <c r="B11" s="30" t="s">
        <v>658</v>
      </c>
      <c r="C11" s="48">
        <f t="shared" si="2"/>
        <v>21707</v>
      </c>
      <c r="D11" s="48">
        <f t="shared" si="2"/>
        <v>21630</v>
      </c>
      <c r="E11" s="48">
        <f t="shared" si="2"/>
        <v>21552</v>
      </c>
      <c r="F11" s="48">
        <f t="shared" si="2"/>
        <v>21478</v>
      </c>
      <c r="G11" s="48">
        <f t="shared" si="2"/>
        <v>21309</v>
      </c>
      <c r="H11" s="48">
        <f>계획인구!AA35</f>
        <v>21707</v>
      </c>
      <c r="I11" s="48">
        <f>계획인구!AB35</f>
        <v>20842</v>
      </c>
      <c r="J11" s="48">
        <f>계획인구!AC35</f>
        <v>20764</v>
      </c>
      <c r="K11" s="48">
        <f>계획인구!AD35</f>
        <v>20690</v>
      </c>
      <c r="L11" s="48">
        <f>계획인구!AE35</f>
        <v>20521</v>
      </c>
      <c r="M11" s="48">
        <f>계획인구!AF35</f>
        <v>0</v>
      </c>
      <c r="N11" s="48">
        <f>계획인구!AG35</f>
        <v>788</v>
      </c>
      <c r="O11" s="48">
        <f>계획인구!AH35</f>
        <v>788</v>
      </c>
      <c r="P11" s="48">
        <f>계획인구!AI35</f>
        <v>788</v>
      </c>
      <c r="Q11" s="49">
        <f>계획인구!AJ35</f>
        <v>788</v>
      </c>
    </row>
    <row r="12" spans="1:17" ht="20.100000000000001" customHeight="1">
      <c r="A12" s="29"/>
      <c r="B12" s="30" t="s">
        <v>659</v>
      </c>
      <c r="C12" s="48">
        <f t="shared" si="2"/>
        <v>10755</v>
      </c>
      <c r="D12" s="48">
        <f t="shared" si="2"/>
        <v>10919</v>
      </c>
      <c r="E12" s="48">
        <f t="shared" si="2"/>
        <v>10881</v>
      </c>
      <c r="F12" s="48">
        <f t="shared" si="2"/>
        <v>10844</v>
      </c>
      <c r="G12" s="48">
        <f t="shared" si="2"/>
        <v>10760</v>
      </c>
      <c r="H12" s="48">
        <f>계획인구!AA42</f>
        <v>10755</v>
      </c>
      <c r="I12" s="48">
        <f>계획인구!AB42</f>
        <v>10326</v>
      </c>
      <c r="J12" s="48">
        <f>계획인구!AC42</f>
        <v>10288</v>
      </c>
      <c r="K12" s="48">
        <f>계획인구!AD42</f>
        <v>10251</v>
      </c>
      <c r="L12" s="48">
        <f>계획인구!AE42</f>
        <v>10167</v>
      </c>
      <c r="M12" s="48">
        <f>계획인구!AF42</f>
        <v>0</v>
      </c>
      <c r="N12" s="48">
        <f>계획인구!AG42</f>
        <v>593</v>
      </c>
      <c r="O12" s="48">
        <f>계획인구!AH42</f>
        <v>593</v>
      </c>
      <c r="P12" s="48">
        <f>계획인구!AI42</f>
        <v>593</v>
      </c>
      <c r="Q12" s="49">
        <f>계획인구!AJ42</f>
        <v>593</v>
      </c>
    </row>
    <row r="13" spans="1:17" ht="20.100000000000001" customHeight="1">
      <c r="A13" s="29"/>
      <c r="B13" s="30" t="s">
        <v>694</v>
      </c>
      <c r="C13" s="48">
        <f t="shared" si="2"/>
        <v>9258</v>
      </c>
      <c r="D13" s="48">
        <f t="shared" si="2"/>
        <v>19078</v>
      </c>
      <c r="E13" s="48">
        <f t="shared" si="2"/>
        <v>19045</v>
      </c>
      <c r="F13" s="48">
        <f t="shared" si="2"/>
        <v>19013</v>
      </c>
      <c r="G13" s="48">
        <f t="shared" si="2"/>
        <v>18941</v>
      </c>
      <c r="H13" s="48">
        <f>계획인구!AA47</f>
        <v>9258</v>
      </c>
      <c r="I13" s="48">
        <f>계획인구!AB47</f>
        <v>8889</v>
      </c>
      <c r="J13" s="48">
        <f>계획인구!AC47</f>
        <v>8856</v>
      </c>
      <c r="K13" s="48">
        <f>계획인구!AD47</f>
        <v>8824</v>
      </c>
      <c r="L13" s="48">
        <f>계획인구!AE47</f>
        <v>8752</v>
      </c>
      <c r="M13" s="48">
        <f>계획인구!AF47</f>
        <v>0</v>
      </c>
      <c r="N13" s="48">
        <f>계획인구!AG47</f>
        <v>10189</v>
      </c>
      <c r="O13" s="48">
        <f>계획인구!AH47</f>
        <v>10189</v>
      </c>
      <c r="P13" s="48">
        <f>계획인구!AI47</f>
        <v>10189</v>
      </c>
      <c r="Q13" s="49">
        <f>계획인구!AJ47</f>
        <v>10189</v>
      </c>
    </row>
    <row r="14" spans="1:17" ht="20.100000000000001" customHeight="1">
      <c r="A14" s="31" t="s">
        <v>660</v>
      </c>
      <c r="B14" s="28" t="s">
        <v>661</v>
      </c>
      <c r="C14" s="46">
        <f>SUM(C15:C29)</f>
        <v>50260</v>
      </c>
      <c r="D14" s="46">
        <f t="shared" ref="D14:P14" si="3">SUM(D15:D29)</f>
        <v>48559</v>
      </c>
      <c r="E14" s="46">
        <f t="shared" si="3"/>
        <v>52762</v>
      </c>
      <c r="F14" s="46">
        <f t="shared" si="3"/>
        <v>52592</v>
      </c>
      <c r="G14" s="46">
        <f>SUM(G15:G29)</f>
        <v>52201</v>
      </c>
      <c r="H14" s="46">
        <f t="shared" si="3"/>
        <v>50260</v>
      </c>
      <c r="I14" s="46">
        <f t="shared" si="3"/>
        <v>48258</v>
      </c>
      <c r="J14" s="46">
        <f t="shared" si="3"/>
        <v>48076</v>
      </c>
      <c r="K14" s="46">
        <f t="shared" si="3"/>
        <v>47906</v>
      </c>
      <c r="L14" s="46">
        <f>SUM(L15:L29)</f>
        <v>47515</v>
      </c>
      <c r="M14" s="46">
        <f t="shared" si="3"/>
        <v>0</v>
      </c>
      <c r="N14" s="46">
        <f t="shared" si="3"/>
        <v>301</v>
      </c>
      <c r="O14" s="46">
        <f t="shared" si="3"/>
        <v>4686</v>
      </c>
      <c r="P14" s="46">
        <f t="shared" si="3"/>
        <v>4686</v>
      </c>
      <c r="Q14" s="47">
        <f>SUM(Q15:Q29)</f>
        <v>4686</v>
      </c>
    </row>
    <row r="15" spans="1:17" ht="20.100000000000001" customHeight="1">
      <c r="A15" s="29"/>
      <c r="B15" s="30" t="s">
        <v>662</v>
      </c>
      <c r="C15" s="48">
        <f t="shared" ref="C15:C29" si="4">H15+M15</f>
        <v>8582</v>
      </c>
      <c r="D15" s="48">
        <f t="shared" ref="D15:D29" si="5">I15+N15</f>
        <v>8240</v>
      </c>
      <c r="E15" s="48">
        <f t="shared" ref="E15:E29" si="6">J15+O15</f>
        <v>12594</v>
      </c>
      <c r="F15" s="48">
        <f t="shared" ref="F15:F29" si="7">K15+P15</f>
        <v>12565</v>
      </c>
      <c r="G15" s="48">
        <f t="shared" ref="G15:G29" si="8">L15+Q15</f>
        <v>12498</v>
      </c>
      <c r="H15" s="48">
        <f>계획인구!AA48</f>
        <v>8582</v>
      </c>
      <c r="I15" s="48">
        <f>계획인구!AB48</f>
        <v>8240</v>
      </c>
      <c r="J15" s="48">
        <f>계획인구!AC48</f>
        <v>8209</v>
      </c>
      <c r="K15" s="48">
        <f>계획인구!AD48</f>
        <v>8180</v>
      </c>
      <c r="L15" s="48">
        <f>계획인구!AE48</f>
        <v>8113</v>
      </c>
      <c r="M15" s="48">
        <f>계획인구!AF48</f>
        <v>0</v>
      </c>
      <c r="N15" s="48">
        <f>계획인구!AG48</f>
        <v>0</v>
      </c>
      <c r="O15" s="48">
        <f>계획인구!AH48</f>
        <v>4385</v>
      </c>
      <c r="P15" s="48">
        <f>계획인구!AI48</f>
        <v>4385</v>
      </c>
      <c r="Q15" s="49">
        <f>계획인구!AJ48</f>
        <v>4385</v>
      </c>
    </row>
    <row r="16" spans="1:17" ht="20.100000000000001" customHeight="1">
      <c r="A16" s="29"/>
      <c r="B16" s="30" t="s">
        <v>663</v>
      </c>
      <c r="C16" s="48">
        <f t="shared" si="4"/>
        <v>3351</v>
      </c>
      <c r="D16" s="48">
        <f t="shared" si="5"/>
        <v>3386</v>
      </c>
      <c r="E16" s="48">
        <f t="shared" si="6"/>
        <v>3374</v>
      </c>
      <c r="F16" s="48">
        <f t="shared" si="7"/>
        <v>3363</v>
      </c>
      <c r="G16" s="48">
        <f t="shared" si="8"/>
        <v>3337</v>
      </c>
      <c r="H16" s="48">
        <f>계획인구!AA85</f>
        <v>3351</v>
      </c>
      <c r="I16" s="48">
        <f>계획인구!AB85</f>
        <v>3217</v>
      </c>
      <c r="J16" s="48">
        <f>계획인구!AC85</f>
        <v>3205</v>
      </c>
      <c r="K16" s="48">
        <f>계획인구!AD85</f>
        <v>3194</v>
      </c>
      <c r="L16" s="48">
        <f>계획인구!AE85</f>
        <v>3168</v>
      </c>
      <c r="M16" s="48">
        <f>계획인구!AF85</f>
        <v>0</v>
      </c>
      <c r="N16" s="48">
        <f>계획인구!AG85</f>
        <v>169</v>
      </c>
      <c r="O16" s="48">
        <f>계획인구!AH85</f>
        <v>169</v>
      </c>
      <c r="P16" s="48">
        <f>계획인구!AI85</f>
        <v>169</v>
      </c>
      <c r="Q16" s="49">
        <f>계획인구!AJ85</f>
        <v>169</v>
      </c>
    </row>
    <row r="17" spans="1:17" ht="20.100000000000001" customHeight="1">
      <c r="A17" s="29"/>
      <c r="B17" s="30" t="s">
        <v>664</v>
      </c>
      <c r="C17" s="48">
        <f t="shared" si="4"/>
        <v>3672</v>
      </c>
      <c r="D17" s="48">
        <f t="shared" si="5"/>
        <v>3526</v>
      </c>
      <c r="E17" s="48">
        <f t="shared" si="6"/>
        <v>3512</v>
      </c>
      <c r="F17" s="48">
        <f t="shared" si="7"/>
        <v>3500</v>
      </c>
      <c r="G17" s="48">
        <f t="shared" si="8"/>
        <v>3471</v>
      </c>
      <c r="H17" s="48">
        <f>계획인구!AA106</f>
        <v>3672</v>
      </c>
      <c r="I17" s="48">
        <f>계획인구!AB106</f>
        <v>3526</v>
      </c>
      <c r="J17" s="48">
        <f>계획인구!AC106</f>
        <v>3512</v>
      </c>
      <c r="K17" s="48">
        <f>계획인구!AD106</f>
        <v>3500</v>
      </c>
      <c r="L17" s="48">
        <f>계획인구!AE106</f>
        <v>3471</v>
      </c>
      <c r="M17" s="48">
        <f>계획인구!AF106</f>
        <v>0</v>
      </c>
      <c r="N17" s="48">
        <f>계획인구!AG106</f>
        <v>0</v>
      </c>
      <c r="O17" s="48">
        <f>계획인구!AH106</f>
        <v>0</v>
      </c>
      <c r="P17" s="48">
        <f>계획인구!AI106</f>
        <v>0</v>
      </c>
      <c r="Q17" s="49">
        <f>계획인구!AJ106</f>
        <v>0</v>
      </c>
    </row>
    <row r="18" spans="1:17" ht="20.100000000000001" customHeight="1">
      <c r="A18" s="29"/>
      <c r="B18" s="30" t="s">
        <v>665</v>
      </c>
      <c r="C18" s="48">
        <f t="shared" si="4"/>
        <v>2921</v>
      </c>
      <c r="D18" s="48">
        <f t="shared" si="5"/>
        <v>2805</v>
      </c>
      <c r="E18" s="48">
        <f t="shared" si="6"/>
        <v>2794</v>
      </c>
      <c r="F18" s="48">
        <f t="shared" si="7"/>
        <v>2784</v>
      </c>
      <c r="G18" s="48">
        <f t="shared" si="8"/>
        <v>2761</v>
      </c>
      <c r="H18" s="48">
        <f>계획인구!AA138</f>
        <v>2921</v>
      </c>
      <c r="I18" s="48">
        <f>계획인구!AB138</f>
        <v>2805</v>
      </c>
      <c r="J18" s="48">
        <f>계획인구!AC138</f>
        <v>2794</v>
      </c>
      <c r="K18" s="48">
        <f>계획인구!AD138</f>
        <v>2784</v>
      </c>
      <c r="L18" s="48">
        <f>계획인구!AE138</f>
        <v>2761</v>
      </c>
      <c r="M18" s="48">
        <f>계획인구!AF138</f>
        <v>0</v>
      </c>
      <c r="N18" s="48">
        <f>계획인구!AG138</f>
        <v>0</v>
      </c>
      <c r="O18" s="48">
        <f>계획인구!AH138</f>
        <v>0</v>
      </c>
      <c r="P18" s="48">
        <f>계획인구!AI138</f>
        <v>0</v>
      </c>
      <c r="Q18" s="49">
        <f>계획인구!AJ138</f>
        <v>0</v>
      </c>
    </row>
    <row r="19" spans="1:17" ht="20.100000000000001" customHeight="1">
      <c r="A19" s="29"/>
      <c r="B19" s="30" t="s">
        <v>666</v>
      </c>
      <c r="C19" s="48">
        <f t="shared" si="4"/>
        <v>3885</v>
      </c>
      <c r="D19" s="48">
        <f t="shared" si="5"/>
        <v>3730</v>
      </c>
      <c r="E19" s="48">
        <f t="shared" si="6"/>
        <v>3716</v>
      </c>
      <c r="F19" s="48">
        <f t="shared" si="7"/>
        <v>3703</v>
      </c>
      <c r="G19" s="48">
        <f t="shared" si="8"/>
        <v>3673</v>
      </c>
      <c r="H19" s="48">
        <f>계획인구!AA155</f>
        <v>3885</v>
      </c>
      <c r="I19" s="48">
        <f>계획인구!AB155</f>
        <v>3730</v>
      </c>
      <c r="J19" s="48">
        <f>계획인구!AC155</f>
        <v>3716</v>
      </c>
      <c r="K19" s="48">
        <f>계획인구!AD155</f>
        <v>3703</v>
      </c>
      <c r="L19" s="48">
        <f>계획인구!AE155</f>
        <v>3673</v>
      </c>
      <c r="M19" s="48">
        <f>계획인구!AF155</f>
        <v>0</v>
      </c>
      <c r="N19" s="48">
        <f>계획인구!AG155</f>
        <v>0</v>
      </c>
      <c r="O19" s="48">
        <f>계획인구!AH155</f>
        <v>0</v>
      </c>
      <c r="P19" s="48">
        <f>계획인구!AI155</f>
        <v>0</v>
      </c>
      <c r="Q19" s="49">
        <f>계획인구!AJ155</f>
        <v>0</v>
      </c>
    </row>
    <row r="20" spans="1:17" ht="20.100000000000001" customHeight="1">
      <c r="A20" s="29"/>
      <c r="B20" s="30" t="s">
        <v>667</v>
      </c>
      <c r="C20" s="48">
        <f t="shared" si="4"/>
        <v>4921</v>
      </c>
      <c r="D20" s="48">
        <f t="shared" si="5"/>
        <v>4857</v>
      </c>
      <c r="E20" s="48">
        <f t="shared" si="6"/>
        <v>4839</v>
      </c>
      <c r="F20" s="48">
        <f t="shared" si="7"/>
        <v>4822</v>
      </c>
      <c r="G20" s="48">
        <f t="shared" si="8"/>
        <v>4784</v>
      </c>
      <c r="H20" s="48">
        <f>계획인구!AA187</f>
        <v>4921</v>
      </c>
      <c r="I20" s="48">
        <f>계획인구!AB187</f>
        <v>4725</v>
      </c>
      <c r="J20" s="48">
        <f>계획인구!AC187</f>
        <v>4707</v>
      </c>
      <c r="K20" s="48">
        <f>계획인구!AD187</f>
        <v>4690</v>
      </c>
      <c r="L20" s="48">
        <f>계획인구!AE187</f>
        <v>4652</v>
      </c>
      <c r="M20" s="48">
        <f>계획인구!AF187</f>
        <v>0</v>
      </c>
      <c r="N20" s="48">
        <f>계획인구!AG187</f>
        <v>132</v>
      </c>
      <c r="O20" s="48">
        <f>계획인구!AH187</f>
        <v>132</v>
      </c>
      <c r="P20" s="48">
        <f>계획인구!AI187</f>
        <v>132</v>
      </c>
      <c r="Q20" s="49">
        <f>계획인구!AJ187</f>
        <v>132</v>
      </c>
    </row>
    <row r="21" spans="1:17" ht="20.100000000000001" customHeight="1">
      <c r="A21" s="29"/>
      <c r="B21" s="30" t="s">
        <v>668</v>
      </c>
      <c r="C21" s="48">
        <f t="shared" si="4"/>
        <v>3734</v>
      </c>
      <c r="D21" s="48">
        <f t="shared" si="5"/>
        <v>3585</v>
      </c>
      <c r="E21" s="48">
        <f t="shared" si="6"/>
        <v>3572</v>
      </c>
      <c r="F21" s="48">
        <f t="shared" si="7"/>
        <v>3559</v>
      </c>
      <c r="G21" s="48">
        <f t="shared" si="8"/>
        <v>3530</v>
      </c>
      <c r="H21" s="48">
        <f>계획인구!AA223</f>
        <v>3734</v>
      </c>
      <c r="I21" s="48">
        <f>계획인구!AB223</f>
        <v>3585</v>
      </c>
      <c r="J21" s="48">
        <f>계획인구!AC223</f>
        <v>3572</v>
      </c>
      <c r="K21" s="48">
        <f>계획인구!AD223</f>
        <v>3559</v>
      </c>
      <c r="L21" s="48">
        <f>계획인구!AE223</f>
        <v>3530</v>
      </c>
      <c r="M21" s="48">
        <f>계획인구!AF223</f>
        <v>0</v>
      </c>
      <c r="N21" s="48">
        <f>계획인구!AG223</f>
        <v>0</v>
      </c>
      <c r="O21" s="48">
        <f>계획인구!AH223</f>
        <v>0</v>
      </c>
      <c r="P21" s="48">
        <f>계획인구!AI223</f>
        <v>0</v>
      </c>
      <c r="Q21" s="49">
        <f>계획인구!AJ223</f>
        <v>0</v>
      </c>
    </row>
    <row r="22" spans="1:17" ht="20.100000000000001" customHeight="1">
      <c r="A22" s="29"/>
      <c r="B22" s="30" t="s">
        <v>669</v>
      </c>
      <c r="C22" s="48">
        <f t="shared" si="4"/>
        <v>4061</v>
      </c>
      <c r="D22" s="48">
        <f t="shared" si="5"/>
        <v>3899</v>
      </c>
      <c r="E22" s="48">
        <f t="shared" si="6"/>
        <v>3885</v>
      </c>
      <c r="F22" s="48">
        <f t="shared" si="7"/>
        <v>3871</v>
      </c>
      <c r="G22" s="48">
        <f t="shared" si="8"/>
        <v>3839</v>
      </c>
      <c r="H22" s="48">
        <f>계획인구!AA256</f>
        <v>4061</v>
      </c>
      <c r="I22" s="48">
        <f>계획인구!AB256</f>
        <v>3899</v>
      </c>
      <c r="J22" s="48">
        <f>계획인구!AC256</f>
        <v>3885</v>
      </c>
      <c r="K22" s="48">
        <f>계획인구!AD256</f>
        <v>3871</v>
      </c>
      <c r="L22" s="48">
        <f>계획인구!AE256</f>
        <v>3839</v>
      </c>
      <c r="M22" s="48">
        <f>계획인구!AF256</f>
        <v>0</v>
      </c>
      <c r="N22" s="48">
        <f>계획인구!AG256</f>
        <v>0</v>
      </c>
      <c r="O22" s="48">
        <f>계획인구!AH256</f>
        <v>0</v>
      </c>
      <c r="P22" s="48">
        <f>계획인구!AI256</f>
        <v>0</v>
      </c>
      <c r="Q22" s="49">
        <f>계획인구!AJ256</f>
        <v>0</v>
      </c>
    </row>
    <row r="23" spans="1:17" ht="20.100000000000001" customHeight="1">
      <c r="A23" s="29"/>
      <c r="B23" s="30" t="s">
        <v>670</v>
      </c>
      <c r="C23" s="48">
        <f t="shared" si="4"/>
        <v>2267</v>
      </c>
      <c r="D23" s="48">
        <f t="shared" si="5"/>
        <v>2177</v>
      </c>
      <c r="E23" s="48">
        <f t="shared" si="6"/>
        <v>2168</v>
      </c>
      <c r="F23" s="48">
        <f t="shared" si="7"/>
        <v>2161</v>
      </c>
      <c r="G23" s="48">
        <f t="shared" si="8"/>
        <v>2143</v>
      </c>
      <c r="H23" s="48">
        <f>계획인구!AA281</f>
        <v>2267</v>
      </c>
      <c r="I23" s="48">
        <f>계획인구!AB281</f>
        <v>2177</v>
      </c>
      <c r="J23" s="48">
        <f>계획인구!AC281</f>
        <v>2168</v>
      </c>
      <c r="K23" s="48">
        <f>계획인구!AD281</f>
        <v>2161</v>
      </c>
      <c r="L23" s="48">
        <f>계획인구!AE281</f>
        <v>2143</v>
      </c>
      <c r="M23" s="48">
        <f>계획인구!AF281</f>
        <v>0</v>
      </c>
      <c r="N23" s="48">
        <f>계획인구!AG281</f>
        <v>0</v>
      </c>
      <c r="O23" s="48">
        <f>계획인구!AH281</f>
        <v>0</v>
      </c>
      <c r="P23" s="48">
        <f>계획인구!AI281</f>
        <v>0</v>
      </c>
      <c r="Q23" s="49">
        <f>계획인구!AJ281</f>
        <v>0</v>
      </c>
    </row>
    <row r="24" spans="1:17" ht="20.100000000000001" customHeight="1">
      <c r="A24" s="29"/>
      <c r="B24" s="30" t="s">
        <v>671</v>
      </c>
      <c r="C24" s="48">
        <f t="shared" si="4"/>
        <v>2657</v>
      </c>
      <c r="D24" s="48">
        <f t="shared" si="5"/>
        <v>2551</v>
      </c>
      <c r="E24" s="48">
        <f t="shared" si="6"/>
        <v>2542</v>
      </c>
      <c r="F24" s="48">
        <f t="shared" si="7"/>
        <v>2533</v>
      </c>
      <c r="G24" s="48">
        <f t="shared" si="8"/>
        <v>2512</v>
      </c>
      <c r="H24" s="48">
        <f>계획인구!AA296</f>
        <v>2657</v>
      </c>
      <c r="I24" s="48">
        <f>계획인구!AB296</f>
        <v>2551</v>
      </c>
      <c r="J24" s="48">
        <f>계획인구!AC296</f>
        <v>2542</v>
      </c>
      <c r="K24" s="48">
        <f>계획인구!AD296</f>
        <v>2533</v>
      </c>
      <c r="L24" s="48">
        <f>계획인구!AE296</f>
        <v>2512</v>
      </c>
      <c r="M24" s="48">
        <f>계획인구!AF296</f>
        <v>0</v>
      </c>
      <c r="N24" s="48">
        <f>계획인구!AG296</f>
        <v>0</v>
      </c>
      <c r="O24" s="48">
        <f>계획인구!AH296</f>
        <v>0</v>
      </c>
      <c r="P24" s="48">
        <f>계획인구!AI296</f>
        <v>0</v>
      </c>
      <c r="Q24" s="49">
        <f>계획인구!AJ296</f>
        <v>0</v>
      </c>
    </row>
    <row r="25" spans="1:17" ht="20.100000000000001" customHeight="1">
      <c r="A25" s="29"/>
      <c r="B25" s="30" t="s">
        <v>672</v>
      </c>
      <c r="C25" s="48">
        <f t="shared" si="4"/>
        <v>3235</v>
      </c>
      <c r="D25" s="48">
        <f t="shared" si="5"/>
        <v>3106</v>
      </c>
      <c r="E25" s="48">
        <f t="shared" si="6"/>
        <v>3094</v>
      </c>
      <c r="F25" s="48">
        <f t="shared" si="7"/>
        <v>3083</v>
      </c>
      <c r="G25" s="48">
        <f t="shared" si="8"/>
        <v>3058</v>
      </c>
      <c r="H25" s="48">
        <f>계획인구!AA324</f>
        <v>3235</v>
      </c>
      <c r="I25" s="48">
        <f>계획인구!AB324</f>
        <v>3106</v>
      </c>
      <c r="J25" s="48">
        <f>계획인구!AC324</f>
        <v>3094</v>
      </c>
      <c r="K25" s="48">
        <f>계획인구!AD324</f>
        <v>3083</v>
      </c>
      <c r="L25" s="48">
        <f>계획인구!AE324</f>
        <v>3058</v>
      </c>
      <c r="M25" s="48">
        <f>계획인구!AF324</f>
        <v>0</v>
      </c>
      <c r="N25" s="48">
        <f>계획인구!AG324</f>
        <v>0</v>
      </c>
      <c r="O25" s="48">
        <f>계획인구!AH324</f>
        <v>0</v>
      </c>
      <c r="P25" s="48">
        <f>계획인구!AI324</f>
        <v>0</v>
      </c>
      <c r="Q25" s="49">
        <f>계획인구!AJ324</f>
        <v>0</v>
      </c>
    </row>
    <row r="26" spans="1:17" ht="20.100000000000001" customHeight="1">
      <c r="A26" s="29"/>
      <c r="B26" s="30" t="s">
        <v>673</v>
      </c>
      <c r="C26" s="48">
        <f t="shared" si="4"/>
        <v>1913</v>
      </c>
      <c r="D26" s="48">
        <f t="shared" si="5"/>
        <v>1837</v>
      </c>
      <c r="E26" s="48">
        <f t="shared" si="6"/>
        <v>1830</v>
      </c>
      <c r="F26" s="48">
        <f t="shared" si="7"/>
        <v>1823</v>
      </c>
      <c r="G26" s="48">
        <f t="shared" si="8"/>
        <v>1808</v>
      </c>
      <c r="H26" s="48">
        <f>계획인구!AA378</f>
        <v>1913</v>
      </c>
      <c r="I26" s="48">
        <f>계획인구!AB378</f>
        <v>1837</v>
      </c>
      <c r="J26" s="48">
        <f>계획인구!AC378</f>
        <v>1830</v>
      </c>
      <c r="K26" s="48">
        <f>계획인구!AD378</f>
        <v>1823</v>
      </c>
      <c r="L26" s="48">
        <f>계획인구!AE378</f>
        <v>1808</v>
      </c>
      <c r="M26" s="48">
        <f>계획인구!AF378</f>
        <v>0</v>
      </c>
      <c r="N26" s="48">
        <f>계획인구!AG378</f>
        <v>0</v>
      </c>
      <c r="O26" s="48">
        <f>계획인구!AH378</f>
        <v>0</v>
      </c>
      <c r="P26" s="48">
        <f>계획인구!AI378</f>
        <v>0</v>
      </c>
      <c r="Q26" s="49">
        <f>계획인구!AJ378</f>
        <v>0</v>
      </c>
    </row>
    <row r="27" spans="1:17" ht="20.100000000000001" customHeight="1">
      <c r="A27" s="29"/>
      <c r="B27" s="30" t="s">
        <v>674</v>
      </c>
      <c r="C27" s="48">
        <f t="shared" si="4"/>
        <v>1363</v>
      </c>
      <c r="D27" s="48">
        <f t="shared" si="5"/>
        <v>1309</v>
      </c>
      <c r="E27" s="48">
        <f t="shared" si="6"/>
        <v>1304</v>
      </c>
      <c r="F27" s="48">
        <f t="shared" si="7"/>
        <v>1299</v>
      </c>
      <c r="G27" s="48">
        <f t="shared" si="8"/>
        <v>1289</v>
      </c>
      <c r="H27" s="48">
        <f>계획인구!AA406</f>
        <v>1363</v>
      </c>
      <c r="I27" s="48">
        <f>계획인구!AB406</f>
        <v>1309</v>
      </c>
      <c r="J27" s="48">
        <f>계획인구!AC406</f>
        <v>1304</v>
      </c>
      <c r="K27" s="48">
        <f>계획인구!AD406</f>
        <v>1299</v>
      </c>
      <c r="L27" s="48">
        <f>계획인구!AE406</f>
        <v>1289</v>
      </c>
      <c r="M27" s="48">
        <f>계획인구!AF406</f>
        <v>0</v>
      </c>
      <c r="N27" s="48">
        <f>계획인구!AG406</f>
        <v>0</v>
      </c>
      <c r="O27" s="48">
        <f>계획인구!AH406</f>
        <v>0</v>
      </c>
      <c r="P27" s="48">
        <f>계획인구!AI406</f>
        <v>0</v>
      </c>
      <c r="Q27" s="49">
        <f>계획인구!AJ406</f>
        <v>0</v>
      </c>
    </row>
    <row r="28" spans="1:17" ht="20.100000000000001" customHeight="1">
      <c r="A28" s="29"/>
      <c r="B28" s="30" t="s">
        <v>675</v>
      </c>
      <c r="C28" s="48">
        <f t="shared" si="4"/>
        <v>2432</v>
      </c>
      <c r="D28" s="48">
        <f t="shared" si="5"/>
        <v>2335</v>
      </c>
      <c r="E28" s="48">
        <f t="shared" si="6"/>
        <v>2326</v>
      </c>
      <c r="F28" s="48">
        <f t="shared" si="7"/>
        <v>2318</v>
      </c>
      <c r="G28" s="48">
        <f t="shared" si="8"/>
        <v>2299</v>
      </c>
      <c r="H28" s="48">
        <f>계획인구!AA437</f>
        <v>2432</v>
      </c>
      <c r="I28" s="48">
        <f>계획인구!AB437</f>
        <v>2335</v>
      </c>
      <c r="J28" s="48">
        <f>계획인구!AC437</f>
        <v>2326</v>
      </c>
      <c r="K28" s="48">
        <f>계획인구!AD437</f>
        <v>2318</v>
      </c>
      <c r="L28" s="48">
        <f>계획인구!AE437</f>
        <v>2299</v>
      </c>
      <c r="M28" s="48">
        <f>계획인구!AF437</f>
        <v>0</v>
      </c>
      <c r="N28" s="48">
        <f>계획인구!AG437</f>
        <v>0</v>
      </c>
      <c r="O28" s="48">
        <f>계획인구!AH437</f>
        <v>0</v>
      </c>
      <c r="P28" s="48">
        <f>계획인구!AI437</f>
        <v>0</v>
      </c>
      <c r="Q28" s="49">
        <f>계획인구!AJ437</f>
        <v>0</v>
      </c>
    </row>
    <row r="29" spans="1:17" ht="20.100000000000001" customHeight="1">
      <c r="A29" s="32"/>
      <c r="B29" s="33" t="s">
        <v>676</v>
      </c>
      <c r="C29" s="50">
        <f t="shared" si="4"/>
        <v>1266</v>
      </c>
      <c r="D29" s="50">
        <f t="shared" si="5"/>
        <v>1216</v>
      </c>
      <c r="E29" s="50">
        <f t="shared" si="6"/>
        <v>1212</v>
      </c>
      <c r="F29" s="50">
        <f t="shared" si="7"/>
        <v>1208</v>
      </c>
      <c r="G29" s="50">
        <f t="shared" si="8"/>
        <v>1199</v>
      </c>
      <c r="H29" s="50">
        <f>계획인구!AA471</f>
        <v>1266</v>
      </c>
      <c r="I29" s="50">
        <f>계획인구!AB471</f>
        <v>1216</v>
      </c>
      <c r="J29" s="50">
        <f>계획인구!AC471</f>
        <v>1212</v>
      </c>
      <c r="K29" s="50">
        <f>계획인구!AD471</f>
        <v>1208</v>
      </c>
      <c r="L29" s="50">
        <f>계획인구!AE471</f>
        <v>1199</v>
      </c>
      <c r="M29" s="50">
        <f>계획인구!AF471</f>
        <v>0</v>
      </c>
      <c r="N29" s="50">
        <f>계획인구!AG471</f>
        <v>0</v>
      </c>
      <c r="O29" s="50">
        <f>계획인구!AH471</f>
        <v>0</v>
      </c>
      <c r="P29" s="50">
        <f>계획인구!AI471</f>
        <v>0</v>
      </c>
      <c r="Q29" s="51">
        <f>계획인구!AJ471</f>
        <v>0</v>
      </c>
    </row>
  </sheetData>
  <mergeCells count="4">
    <mergeCell ref="A3:B4"/>
    <mergeCell ref="H3:L3"/>
    <mergeCell ref="M3:Q3"/>
    <mergeCell ref="C3:G3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7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2:Q29"/>
  <sheetViews>
    <sheetView showGridLines="0" view="pageBreakPreview" zoomScale="85" zoomScaleNormal="100" zoomScaleSheetLayoutView="85" workbookViewId="0">
      <selection activeCell="J5" sqref="J5"/>
    </sheetView>
  </sheetViews>
  <sheetFormatPr defaultColWidth="8.09765625" defaultRowHeight="20.100000000000001" customHeight="1"/>
  <cols>
    <col min="1" max="1" width="6.796875" style="17" customWidth="1"/>
    <col min="2" max="2" width="8.09765625" style="17" customWidth="1"/>
    <col min="3" max="17" width="7.796875" style="17" customWidth="1"/>
    <col min="18" max="16384" width="8.09765625" style="17"/>
  </cols>
  <sheetData>
    <row r="2" spans="1:17" s="40" customFormat="1" ht="20.100000000000001" customHeight="1">
      <c r="A2" s="41" t="s">
        <v>923</v>
      </c>
      <c r="B2" s="36"/>
      <c r="C2" s="37"/>
      <c r="D2" s="38"/>
      <c r="E2" s="38"/>
      <c r="F2" s="36"/>
      <c r="G2" s="36"/>
      <c r="H2" s="36"/>
      <c r="I2" s="39"/>
      <c r="J2" s="39"/>
    </row>
    <row r="3" spans="1:17" ht="20.100000000000001" customHeight="1">
      <c r="A3" s="405" t="s">
        <v>649</v>
      </c>
      <c r="B3" s="406"/>
      <c r="C3" s="388" t="s">
        <v>979</v>
      </c>
      <c r="D3" s="388"/>
      <c r="E3" s="388"/>
      <c r="F3" s="388"/>
      <c r="G3" s="388"/>
      <c r="H3" s="388" t="s">
        <v>980</v>
      </c>
      <c r="I3" s="388"/>
      <c r="J3" s="388"/>
      <c r="K3" s="388"/>
      <c r="L3" s="388"/>
      <c r="M3" s="388" t="s">
        <v>981</v>
      </c>
      <c r="N3" s="388"/>
      <c r="O3" s="388"/>
      <c r="P3" s="388"/>
      <c r="Q3" s="389"/>
    </row>
    <row r="4" spans="1:17" ht="20.100000000000001" customHeight="1" thickBot="1">
      <c r="A4" s="407"/>
      <c r="B4" s="408"/>
      <c r="C4" s="153">
        <v>2015</v>
      </c>
      <c r="D4" s="60">
        <v>2020</v>
      </c>
      <c r="E4" s="60">
        <v>2025</v>
      </c>
      <c r="F4" s="60">
        <v>2030</v>
      </c>
      <c r="G4" s="60">
        <v>2035</v>
      </c>
      <c r="H4" s="153">
        <v>2015</v>
      </c>
      <c r="I4" s="60">
        <v>2020</v>
      </c>
      <c r="J4" s="60">
        <v>2025</v>
      </c>
      <c r="K4" s="60">
        <v>2030</v>
      </c>
      <c r="L4" s="60">
        <v>2035</v>
      </c>
      <c r="M4" s="153">
        <v>2015</v>
      </c>
      <c r="N4" s="60">
        <v>2020</v>
      </c>
      <c r="O4" s="60">
        <v>2025</v>
      </c>
      <c r="P4" s="60">
        <v>2030</v>
      </c>
      <c r="Q4" s="43">
        <v>2035</v>
      </c>
    </row>
    <row r="5" spans="1:17" ht="20.100000000000001" customHeight="1" thickTop="1">
      <c r="A5" s="25" t="s">
        <v>650</v>
      </c>
      <c r="B5" s="26" t="s">
        <v>651</v>
      </c>
      <c r="C5" s="44">
        <f t="shared" ref="C5:H5" si="0">C6+C14</f>
        <v>122910</v>
      </c>
      <c r="D5" s="44">
        <f t="shared" si="0"/>
        <v>134713</v>
      </c>
      <c r="E5" s="44">
        <f t="shared" si="0"/>
        <v>152024</v>
      </c>
      <c r="F5" s="44">
        <f t="shared" si="0"/>
        <v>154411</v>
      </c>
      <c r="G5" s="44">
        <f t="shared" si="0"/>
        <v>153366</v>
      </c>
      <c r="H5" s="44">
        <f t="shared" si="0"/>
        <v>122910</v>
      </c>
      <c r="I5" s="44">
        <f t="shared" ref="I5:Q5" si="1">I6+I14</f>
        <v>121893</v>
      </c>
      <c r="J5" s="44">
        <f t="shared" si="1"/>
        <v>124938</v>
      </c>
      <c r="K5" s="44">
        <f t="shared" si="1"/>
        <v>127325</v>
      </c>
      <c r="L5" s="44">
        <f t="shared" si="1"/>
        <v>126280</v>
      </c>
      <c r="M5" s="44">
        <f t="shared" si="1"/>
        <v>0</v>
      </c>
      <c r="N5" s="44">
        <f t="shared" si="1"/>
        <v>12820</v>
      </c>
      <c r="O5" s="44">
        <f t="shared" si="1"/>
        <v>27086</v>
      </c>
      <c r="P5" s="44">
        <f t="shared" si="1"/>
        <v>27086</v>
      </c>
      <c r="Q5" s="45">
        <f t="shared" si="1"/>
        <v>27086</v>
      </c>
    </row>
    <row r="6" spans="1:17" ht="20.100000000000001" customHeight="1">
      <c r="A6" s="27" t="s">
        <v>652</v>
      </c>
      <c r="B6" s="28" t="s">
        <v>653</v>
      </c>
      <c r="C6" s="46">
        <f>SUM(C7:C13)</f>
        <v>91727</v>
      </c>
      <c r="D6" s="46">
        <f>SUM(D7:D13)</f>
        <v>100722</v>
      </c>
      <c r="E6" s="46">
        <f>SUM(E7:E13)</f>
        <v>110273</v>
      </c>
      <c r="F6" s="46">
        <f>SUM(F7:F13)</f>
        <v>109961</v>
      </c>
      <c r="G6" s="46">
        <f>SUM(G7:G13)</f>
        <v>109246</v>
      </c>
      <c r="H6" s="46">
        <f t="shared" ref="H6:Q6" si="2">SUM(H7:H13)</f>
        <v>91727</v>
      </c>
      <c r="I6" s="46">
        <f t="shared" si="2"/>
        <v>88071</v>
      </c>
      <c r="J6" s="46">
        <f t="shared" si="2"/>
        <v>87741</v>
      </c>
      <c r="K6" s="46">
        <f t="shared" si="2"/>
        <v>87429</v>
      </c>
      <c r="L6" s="46">
        <f t="shared" si="2"/>
        <v>86714</v>
      </c>
      <c r="M6" s="46">
        <f t="shared" si="2"/>
        <v>0</v>
      </c>
      <c r="N6" s="46">
        <f t="shared" si="2"/>
        <v>12651</v>
      </c>
      <c r="O6" s="46">
        <f t="shared" si="2"/>
        <v>22532</v>
      </c>
      <c r="P6" s="46">
        <f t="shared" si="2"/>
        <v>22532</v>
      </c>
      <c r="Q6" s="47">
        <f t="shared" si="2"/>
        <v>22532</v>
      </c>
    </row>
    <row r="7" spans="1:17" ht="20.100000000000001" customHeight="1">
      <c r="A7" s="29"/>
      <c r="B7" s="30" t="s">
        <v>654</v>
      </c>
      <c r="C7" s="48">
        <f t="shared" ref="C7:G13" si="3">H7+M7</f>
        <v>8581</v>
      </c>
      <c r="D7" s="48">
        <f t="shared" si="3"/>
        <v>8239</v>
      </c>
      <c r="E7" s="48">
        <f t="shared" si="3"/>
        <v>8208</v>
      </c>
      <c r="F7" s="48">
        <f t="shared" si="3"/>
        <v>8179</v>
      </c>
      <c r="G7" s="48">
        <f t="shared" si="3"/>
        <v>8112</v>
      </c>
      <c r="H7" s="48">
        <f>급수인구!O7</f>
        <v>8581</v>
      </c>
      <c r="I7" s="48">
        <f>급수인구!P7</f>
        <v>8239</v>
      </c>
      <c r="J7" s="48">
        <f>급수인구!Q7</f>
        <v>8208</v>
      </c>
      <c r="K7" s="48">
        <f>급수인구!R7</f>
        <v>8179</v>
      </c>
      <c r="L7" s="48">
        <f>급수인구!S7</f>
        <v>8112</v>
      </c>
      <c r="M7" s="48">
        <f>급수인구!T7</f>
        <v>0</v>
      </c>
      <c r="N7" s="48">
        <f>급수인구!U7</f>
        <v>0</v>
      </c>
      <c r="O7" s="48">
        <f>급수인구!V7</f>
        <v>0</v>
      </c>
      <c r="P7" s="48">
        <f>급수인구!W7</f>
        <v>0</v>
      </c>
      <c r="Q7" s="49">
        <f>급수인구!X7</f>
        <v>0</v>
      </c>
    </row>
    <row r="8" spans="1:17" ht="20.100000000000001" customHeight="1">
      <c r="A8" s="29"/>
      <c r="B8" s="30" t="s">
        <v>655</v>
      </c>
      <c r="C8" s="48">
        <f t="shared" si="3"/>
        <v>9953</v>
      </c>
      <c r="D8" s="48">
        <f t="shared" si="3"/>
        <v>9556</v>
      </c>
      <c r="E8" s="48">
        <f t="shared" si="3"/>
        <v>9520</v>
      </c>
      <c r="F8" s="48">
        <f t="shared" si="3"/>
        <v>9487</v>
      </c>
      <c r="G8" s="48">
        <f t="shared" si="3"/>
        <v>9409</v>
      </c>
      <c r="H8" s="48">
        <f>급수인구!O12</f>
        <v>9953</v>
      </c>
      <c r="I8" s="48">
        <f>급수인구!P12</f>
        <v>9556</v>
      </c>
      <c r="J8" s="48">
        <f>급수인구!Q12</f>
        <v>9520</v>
      </c>
      <c r="K8" s="48">
        <f>급수인구!R12</f>
        <v>9487</v>
      </c>
      <c r="L8" s="48">
        <f>급수인구!S12</f>
        <v>9409</v>
      </c>
      <c r="M8" s="48">
        <f>급수인구!T12</f>
        <v>0</v>
      </c>
      <c r="N8" s="48">
        <f>급수인구!U12</f>
        <v>0</v>
      </c>
      <c r="O8" s="48">
        <f>급수인구!V12</f>
        <v>0</v>
      </c>
      <c r="P8" s="48">
        <f>급수인구!W12</f>
        <v>0</v>
      </c>
      <c r="Q8" s="49">
        <f>급수인구!X12</f>
        <v>0</v>
      </c>
    </row>
    <row r="9" spans="1:17" ht="20.100000000000001" customHeight="1">
      <c r="A9" s="29"/>
      <c r="B9" s="30" t="s">
        <v>656</v>
      </c>
      <c r="C9" s="48">
        <f t="shared" si="3"/>
        <v>4993</v>
      </c>
      <c r="D9" s="48">
        <f t="shared" si="3"/>
        <v>4794</v>
      </c>
      <c r="E9" s="48">
        <f t="shared" si="3"/>
        <v>4776</v>
      </c>
      <c r="F9" s="48">
        <f t="shared" si="3"/>
        <v>4759</v>
      </c>
      <c r="G9" s="48">
        <f t="shared" si="3"/>
        <v>4720</v>
      </c>
      <c r="H9" s="48">
        <f>급수인구!O18</f>
        <v>4993</v>
      </c>
      <c r="I9" s="48">
        <f>급수인구!P18</f>
        <v>4794</v>
      </c>
      <c r="J9" s="48">
        <f>급수인구!Q18</f>
        <v>4776</v>
      </c>
      <c r="K9" s="48">
        <f>급수인구!R18</f>
        <v>4759</v>
      </c>
      <c r="L9" s="48">
        <f>급수인구!S18</f>
        <v>4720</v>
      </c>
      <c r="M9" s="48">
        <f>급수인구!T18</f>
        <v>0</v>
      </c>
      <c r="N9" s="48">
        <f>급수인구!U18</f>
        <v>0</v>
      </c>
      <c r="O9" s="48">
        <f>급수인구!V18</f>
        <v>0</v>
      </c>
      <c r="P9" s="48">
        <f>급수인구!W18</f>
        <v>0</v>
      </c>
      <c r="Q9" s="49">
        <f>급수인구!X18</f>
        <v>0</v>
      </c>
    </row>
    <row r="10" spans="1:17" ht="20.100000000000001" customHeight="1">
      <c r="A10" s="29"/>
      <c r="B10" s="30" t="s">
        <v>657</v>
      </c>
      <c r="C10" s="48">
        <f t="shared" si="3"/>
        <v>26480</v>
      </c>
      <c r="D10" s="48">
        <f t="shared" si="3"/>
        <v>26506</v>
      </c>
      <c r="E10" s="48">
        <f t="shared" si="3"/>
        <v>36291</v>
      </c>
      <c r="F10" s="48">
        <f t="shared" si="3"/>
        <v>36201</v>
      </c>
      <c r="G10" s="48">
        <f t="shared" si="3"/>
        <v>35995</v>
      </c>
      <c r="H10" s="48">
        <f>급수인구!O22</f>
        <v>26480</v>
      </c>
      <c r="I10" s="48">
        <f>급수인구!P22</f>
        <v>25425</v>
      </c>
      <c r="J10" s="48">
        <f>급수인구!Q22</f>
        <v>25329</v>
      </c>
      <c r="K10" s="48">
        <f>급수인구!R22</f>
        <v>25239</v>
      </c>
      <c r="L10" s="48">
        <f>급수인구!S22</f>
        <v>25033</v>
      </c>
      <c r="M10" s="48">
        <f>급수인구!T22</f>
        <v>0</v>
      </c>
      <c r="N10" s="48">
        <f>급수인구!U22</f>
        <v>1081</v>
      </c>
      <c r="O10" s="48">
        <f>급수인구!V22</f>
        <v>10962</v>
      </c>
      <c r="P10" s="48">
        <f>급수인구!W22</f>
        <v>10962</v>
      </c>
      <c r="Q10" s="49">
        <f>급수인구!X22</f>
        <v>10962</v>
      </c>
    </row>
    <row r="11" spans="1:17" ht="20.100000000000001" customHeight="1">
      <c r="A11" s="29"/>
      <c r="B11" s="30" t="s">
        <v>658</v>
      </c>
      <c r="C11" s="48">
        <f t="shared" si="3"/>
        <v>21707</v>
      </c>
      <c r="D11" s="48">
        <f t="shared" si="3"/>
        <v>21630</v>
      </c>
      <c r="E11" s="48">
        <f t="shared" si="3"/>
        <v>21552</v>
      </c>
      <c r="F11" s="48">
        <f t="shared" si="3"/>
        <v>21478</v>
      </c>
      <c r="G11" s="48">
        <f t="shared" si="3"/>
        <v>21309</v>
      </c>
      <c r="H11" s="48">
        <f>급수인구!O35</f>
        <v>21707</v>
      </c>
      <c r="I11" s="48">
        <f>급수인구!P35</f>
        <v>20842</v>
      </c>
      <c r="J11" s="48">
        <f>급수인구!Q35</f>
        <v>20764</v>
      </c>
      <c r="K11" s="48">
        <f>급수인구!R35</f>
        <v>20690</v>
      </c>
      <c r="L11" s="48">
        <f>급수인구!S35</f>
        <v>20521</v>
      </c>
      <c r="M11" s="48">
        <f>급수인구!T35</f>
        <v>0</v>
      </c>
      <c r="N11" s="48">
        <f>급수인구!U35</f>
        <v>788</v>
      </c>
      <c r="O11" s="48">
        <f>급수인구!V35</f>
        <v>788</v>
      </c>
      <c r="P11" s="48">
        <f>급수인구!W35</f>
        <v>788</v>
      </c>
      <c r="Q11" s="49">
        <f>급수인구!X35</f>
        <v>788</v>
      </c>
    </row>
    <row r="12" spans="1:17" ht="20.100000000000001" customHeight="1">
      <c r="A12" s="29"/>
      <c r="B12" s="30" t="s">
        <v>659</v>
      </c>
      <c r="C12" s="48">
        <f t="shared" si="3"/>
        <v>10755</v>
      </c>
      <c r="D12" s="48">
        <f t="shared" si="3"/>
        <v>10919</v>
      </c>
      <c r="E12" s="48">
        <f t="shared" si="3"/>
        <v>10881</v>
      </c>
      <c r="F12" s="48">
        <f t="shared" si="3"/>
        <v>10844</v>
      </c>
      <c r="G12" s="48">
        <f t="shared" si="3"/>
        <v>10760</v>
      </c>
      <c r="H12" s="48">
        <f>급수인구!O42</f>
        <v>10755</v>
      </c>
      <c r="I12" s="48">
        <f>급수인구!P42</f>
        <v>10326</v>
      </c>
      <c r="J12" s="48">
        <f>급수인구!Q42</f>
        <v>10288</v>
      </c>
      <c r="K12" s="48">
        <f>급수인구!R42</f>
        <v>10251</v>
      </c>
      <c r="L12" s="48">
        <f>급수인구!S42</f>
        <v>10167</v>
      </c>
      <c r="M12" s="48">
        <f>급수인구!T42</f>
        <v>0</v>
      </c>
      <c r="N12" s="48">
        <f>급수인구!U42</f>
        <v>593</v>
      </c>
      <c r="O12" s="48">
        <f>급수인구!V42</f>
        <v>593</v>
      </c>
      <c r="P12" s="48">
        <f>급수인구!W42</f>
        <v>593</v>
      </c>
      <c r="Q12" s="49">
        <f>급수인구!X42</f>
        <v>593</v>
      </c>
    </row>
    <row r="13" spans="1:17" ht="20.100000000000001" customHeight="1">
      <c r="A13" s="29"/>
      <c r="B13" s="30" t="s">
        <v>694</v>
      </c>
      <c r="C13" s="48">
        <f t="shared" si="3"/>
        <v>9258</v>
      </c>
      <c r="D13" s="48">
        <f t="shared" si="3"/>
        <v>19078</v>
      </c>
      <c r="E13" s="48">
        <f t="shared" si="3"/>
        <v>19045</v>
      </c>
      <c r="F13" s="48">
        <f t="shared" si="3"/>
        <v>19013</v>
      </c>
      <c r="G13" s="48">
        <f t="shared" si="3"/>
        <v>18941</v>
      </c>
      <c r="H13" s="48">
        <f>급수인구!O47</f>
        <v>9258</v>
      </c>
      <c r="I13" s="48">
        <f>급수인구!P47</f>
        <v>8889</v>
      </c>
      <c r="J13" s="48">
        <f>급수인구!Q47</f>
        <v>8856</v>
      </c>
      <c r="K13" s="48">
        <f>급수인구!R47</f>
        <v>8824</v>
      </c>
      <c r="L13" s="48">
        <f>급수인구!S47</f>
        <v>8752</v>
      </c>
      <c r="M13" s="48">
        <f>급수인구!T47</f>
        <v>0</v>
      </c>
      <c r="N13" s="48">
        <f>급수인구!U47</f>
        <v>10189</v>
      </c>
      <c r="O13" s="48">
        <f>급수인구!V47</f>
        <v>10189</v>
      </c>
      <c r="P13" s="48">
        <f>급수인구!W47</f>
        <v>10189</v>
      </c>
      <c r="Q13" s="49">
        <f>급수인구!X47</f>
        <v>10189</v>
      </c>
    </row>
    <row r="14" spans="1:17" ht="20.100000000000001" customHeight="1">
      <c r="A14" s="31" t="s">
        <v>660</v>
      </c>
      <c r="B14" s="28" t="s">
        <v>661</v>
      </c>
      <c r="C14" s="46">
        <f>SUM(C15:C29)</f>
        <v>31183</v>
      </c>
      <c r="D14" s="46">
        <f>SUM(D15:D29)</f>
        <v>33991</v>
      </c>
      <c r="E14" s="46">
        <f>SUM(E15:E29)</f>
        <v>41751</v>
      </c>
      <c r="F14" s="46">
        <f>SUM(F15:F29)</f>
        <v>44450</v>
      </c>
      <c r="G14" s="46">
        <f>SUM(G15:G29)</f>
        <v>44120</v>
      </c>
      <c r="H14" s="46">
        <f t="shared" ref="H14:Q14" si="4">SUM(H15:H29)</f>
        <v>31183</v>
      </c>
      <c r="I14" s="46">
        <f t="shared" si="4"/>
        <v>33822</v>
      </c>
      <c r="J14" s="46">
        <f t="shared" si="4"/>
        <v>37197</v>
      </c>
      <c r="K14" s="46">
        <f t="shared" si="4"/>
        <v>39896</v>
      </c>
      <c r="L14" s="46">
        <f t="shared" si="4"/>
        <v>39566</v>
      </c>
      <c r="M14" s="46">
        <f t="shared" si="4"/>
        <v>0</v>
      </c>
      <c r="N14" s="46">
        <f t="shared" si="4"/>
        <v>169</v>
      </c>
      <c r="O14" s="46">
        <f t="shared" si="4"/>
        <v>4554</v>
      </c>
      <c r="P14" s="46">
        <f t="shared" si="4"/>
        <v>4554</v>
      </c>
      <c r="Q14" s="47">
        <f t="shared" si="4"/>
        <v>4554</v>
      </c>
    </row>
    <row r="15" spans="1:17" ht="20.100000000000001" customHeight="1">
      <c r="A15" s="29"/>
      <c r="B15" s="30" t="s">
        <v>662</v>
      </c>
      <c r="C15" s="48">
        <f t="shared" ref="C15:C29" si="5">H15+M15</f>
        <v>7900</v>
      </c>
      <c r="D15" s="48">
        <f t="shared" ref="D15:D29" si="6">I15+N15</f>
        <v>7746</v>
      </c>
      <c r="E15" s="48">
        <f t="shared" ref="E15:E29" si="7">J15+O15</f>
        <v>12350</v>
      </c>
      <c r="F15" s="48">
        <f t="shared" ref="F15:F29" si="8">K15+P15</f>
        <v>12404</v>
      </c>
      <c r="G15" s="48">
        <f t="shared" ref="G15:G29" si="9">L15+Q15</f>
        <v>12334</v>
      </c>
      <c r="H15" s="48">
        <f>급수인구!O48</f>
        <v>7900</v>
      </c>
      <c r="I15" s="48">
        <f>급수인구!P48</f>
        <v>7746</v>
      </c>
      <c r="J15" s="48">
        <f>급수인구!Q48</f>
        <v>7965</v>
      </c>
      <c r="K15" s="48">
        <f>급수인구!R48</f>
        <v>8019</v>
      </c>
      <c r="L15" s="48">
        <f>급수인구!S48</f>
        <v>7949</v>
      </c>
      <c r="M15" s="48">
        <f>급수인구!T48</f>
        <v>0</v>
      </c>
      <c r="N15" s="48">
        <f>급수인구!U48</f>
        <v>0</v>
      </c>
      <c r="O15" s="48">
        <f>급수인구!V48</f>
        <v>4385</v>
      </c>
      <c r="P15" s="48">
        <f>급수인구!W48</f>
        <v>4385</v>
      </c>
      <c r="Q15" s="49">
        <f>급수인구!X48</f>
        <v>4385</v>
      </c>
    </row>
    <row r="16" spans="1:17" ht="20.100000000000001" customHeight="1">
      <c r="A16" s="29"/>
      <c r="B16" s="30" t="s">
        <v>663</v>
      </c>
      <c r="C16" s="48">
        <f t="shared" si="5"/>
        <v>2998</v>
      </c>
      <c r="D16" s="48">
        <f t="shared" si="6"/>
        <v>3047</v>
      </c>
      <c r="E16" s="48">
        <f t="shared" si="7"/>
        <v>3231</v>
      </c>
      <c r="F16" s="48">
        <f t="shared" si="8"/>
        <v>3220</v>
      </c>
      <c r="G16" s="48">
        <f t="shared" si="9"/>
        <v>3196</v>
      </c>
      <c r="H16" s="48">
        <f>급수인구!O85</f>
        <v>2998</v>
      </c>
      <c r="I16" s="48">
        <f>급수인구!P85</f>
        <v>2878</v>
      </c>
      <c r="J16" s="48">
        <f>급수인구!Q85</f>
        <v>3062</v>
      </c>
      <c r="K16" s="48">
        <f>급수인구!R85</f>
        <v>3051</v>
      </c>
      <c r="L16" s="48">
        <f>급수인구!S85</f>
        <v>3027</v>
      </c>
      <c r="M16" s="48">
        <f>급수인구!T85</f>
        <v>0</v>
      </c>
      <c r="N16" s="48">
        <f>급수인구!U85</f>
        <v>169</v>
      </c>
      <c r="O16" s="48">
        <f>급수인구!V85</f>
        <v>169</v>
      </c>
      <c r="P16" s="48">
        <f>급수인구!W85</f>
        <v>169</v>
      </c>
      <c r="Q16" s="49">
        <f>급수인구!X85</f>
        <v>169</v>
      </c>
    </row>
    <row r="17" spans="1:17" ht="20.100000000000001" customHeight="1">
      <c r="A17" s="29"/>
      <c r="B17" s="30" t="s">
        <v>664</v>
      </c>
      <c r="C17" s="48">
        <f t="shared" si="5"/>
        <v>1849</v>
      </c>
      <c r="D17" s="48">
        <f t="shared" si="6"/>
        <v>2315</v>
      </c>
      <c r="E17" s="48">
        <f t="shared" si="7"/>
        <v>2305</v>
      </c>
      <c r="F17" s="48">
        <f t="shared" si="8"/>
        <v>2963</v>
      </c>
      <c r="G17" s="48">
        <f t="shared" si="9"/>
        <v>2938</v>
      </c>
      <c r="H17" s="48">
        <f>급수인구!O106</f>
        <v>1849</v>
      </c>
      <c r="I17" s="48">
        <f>급수인구!P106</f>
        <v>2315</v>
      </c>
      <c r="J17" s="48">
        <f>급수인구!Q106</f>
        <v>2305</v>
      </c>
      <c r="K17" s="48">
        <f>급수인구!R106</f>
        <v>2963</v>
      </c>
      <c r="L17" s="48">
        <f>급수인구!S106</f>
        <v>2938</v>
      </c>
      <c r="M17" s="48">
        <f>급수인구!T106</f>
        <v>0</v>
      </c>
      <c r="N17" s="48">
        <f>급수인구!U106</f>
        <v>0</v>
      </c>
      <c r="O17" s="48">
        <f>급수인구!V106</f>
        <v>0</v>
      </c>
      <c r="P17" s="48">
        <f>급수인구!W106</f>
        <v>0</v>
      </c>
      <c r="Q17" s="49">
        <f>급수인구!X106</f>
        <v>0</v>
      </c>
    </row>
    <row r="18" spans="1:17" ht="20.100000000000001" customHeight="1">
      <c r="A18" s="29"/>
      <c r="B18" s="30" t="s">
        <v>665</v>
      </c>
      <c r="C18" s="48">
        <f t="shared" si="5"/>
        <v>2768</v>
      </c>
      <c r="D18" s="48">
        <f t="shared" si="6"/>
        <v>2805</v>
      </c>
      <c r="E18" s="48">
        <f t="shared" si="7"/>
        <v>2794</v>
      </c>
      <c r="F18" s="48">
        <f t="shared" si="8"/>
        <v>2784</v>
      </c>
      <c r="G18" s="48">
        <f t="shared" si="9"/>
        <v>2761</v>
      </c>
      <c r="H18" s="48">
        <f>급수인구!O138</f>
        <v>2768</v>
      </c>
      <c r="I18" s="48">
        <f>급수인구!P138</f>
        <v>2805</v>
      </c>
      <c r="J18" s="48">
        <f>급수인구!Q138</f>
        <v>2794</v>
      </c>
      <c r="K18" s="48">
        <f>급수인구!R138</f>
        <v>2784</v>
      </c>
      <c r="L18" s="48">
        <f>급수인구!S138</f>
        <v>2761</v>
      </c>
      <c r="M18" s="48">
        <f>급수인구!T138</f>
        <v>0</v>
      </c>
      <c r="N18" s="48">
        <f>급수인구!U138</f>
        <v>0</v>
      </c>
      <c r="O18" s="48">
        <f>급수인구!V138</f>
        <v>0</v>
      </c>
      <c r="P18" s="48">
        <f>급수인구!W138</f>
        <v>0</v>
      </c>
      <c r="Q18" s="49">
        <f>급수인구!X138</f>
        <v>0</v>
      </c>
    </row>
    <row r="19" spans="1:17" ht="20.100000000000001" customHeight="1">
      <c r="A19" s="29"/>
      <c r="B19" s="30" t="s">
        <v>666</v>
      </c>
      <c r="C19" s="48">
        <f t="shared" si="5"/>
        <v>2753</v>
      </c>
      <c r="D19" s="48">
        <f t="shared" si="6"/>
        <v>2643</v>
      </c>
      <c r="E19" s="48">
        <f t="shared" si="7"/>
        <v>2990</v>
      </c>
      <c r="F19" s="48">
        <f t="shared" si="8"/>
        <v>2979</v>
      </c>
      <c r="G19" s="48">
        <f t="shared" si="9"/>
        <v>2956</v>
      </c>
      <c r="H19" s="48">
        <f>급수인구!O155</f>
        <v>2753</v>
      </c>
      <c r="I19" s="48">
        <f>급수인구!P155</f>
        <v>2643</v>
      </c>
      <c r="J19" s="48">
        <f>급수인구!Q155</f>
        <v>2990</v>
      </c>
      <c r="K19" s="48">
        <f>급수인구!R155</f>
        <v>2979</v>
      </c>
      <c r="L19" s="48">
        <f>급수인구!S155</f>
        <v>2956</v>
      </c>
      <c r="M19" s="48">
        <f>급수인구!T155</f>
        <v>0</v>
      </c>
      <c r="N19" s="48">
        <f>급수인구!U155</f>
        <v>0</v>
      </c>
      <c r="O19" s="48">
        <f>급수인구!V155</f>
        <v>0</v>
      </c>
      <c r="P19" s="48">
        <f>급수인구!W155</f>
        <v>0</v>
      </c>
      <c r="Q19" s="49">
        <f>급수인구!X155</f>
        <v>0</v>
      </c>
    </row>
    <row r="20" spans="1:17" ht="20.100000000000001" customHeight="1">
      <c r="A20" s="29"/>
      <c r="B20" s="30" t="s">
        <v>667</v>
      </c>
      <c r="C20" s="48">
        <f t="shared" si="5"/>
        <v>2483</v>
      </c>
      <c r="D20" s="48">
        <f t="shared" si="6"/>
        <v>3551</v>
      </c>
      <c r="E20" s="48">
        <f t="shared" si="7"/>
        <v>3836</v>
      </c>
      <c r="F20" s="48">
        <f t="shared" si="8"/>
        <v>3821</v>
      </c>
      <c r="G20" s="48">
        <f t="shared" si="9"/>
        <v>3791</v>
      </c>
      <c r="H20" s="48">
        <f>급수인구!O187</f>
        <v>2483</v>
      </c>
      <c r="I20" s="48">
        <f>급수인구!P187</f>
        <v>3551</v>
      </c>
      <c r="J20" s="48">
        <f>급수인구!Q187</f>
        <v>3836</v>
      </c>
      <c r="K20" s="48">
        <f>급수인구!R187</f>
        <v>3821</v>
      </c>
      <c r="L20" s="48">
        <f>급수인구!S187</f>
        <v>3791</v>
      </c>
      <c r="M20" s="48">
        <f>급수인구!T187</f>
        <v>0</v>
      </c>
      <c r="N20" s="48">
        <f>급수인구!U187</f>
        <v>0</v>
      </c>
      <c r="O20" s="48">
        <f>급수인구!V187</f>
        <v>0</v>
      </c>
      <c r="P20" s="48">
        <f>급수인구!W187</f>
        <v>0</v>
      </c>
      <c r="Q20" s="49">
        <f>급수인구!X187</f>
        <v>0</v>
      </c>
    </row>
    <row r="21" spans="1:17" ht="20.100000000000001" customHeight="1">
      <c r="A21" s="29"/>
      <c r="B21" s="30" t="s">
        <v>668</v>
      </c>
      <c r="C21" s="48">
        <f t="shared" si="5"/>
        <v>2137</v>
      </c>
      <c r="D21" s="48">
        <f t="shared" si="6"/>
        <v>3152</v>
      </c>
      <c r="E21" s="48">
        <f t="shared" si="7"/>
        <v>3568</v>
      </c>
      <c r="F21" s="48">
        <f t="shared" si="8"/>
        <v>3555</v>
      </c>
      <c r="G21" s="48">
        <f t="shared" si="9"/>
        <v>3526</v>
      </c>
      <c r="H21" s="48">
        <f>급수인구!O223</f>
        <v>2137</v>
      </c>
      <c r="I21" s="48">
        <f>급수인구!P223</f>
        <v>3152</v>
      </c>
      <c r="J21" s="48">
        <f>급수인구!Q223</f>
        <v>3568</v>
      </c>
      <c r="K21" s="48">
        <f>급수인구!R223</f>
        <v>3555</v>
      </c>
      <c r="L21" s="48">
        <f>급수인구!S223</f>
        <v>3526</v>
      </c>
      <c r="M21" s="48">
        <f>급수인구!T223</f>
        <v>0</v>
      </c>
      <c r="N21" s="48">
        <f>급수인구!U223</f>
        <v>0</v>
      </c>
      <c r="O21" s="48">
        <f>급수인구!V223</f>
        <v>0</v>
      </c>
      <c r="P21" s="48">
        <f>급수인구!W223</f>
        <v>0</v>
      </c>
      <c r="Q21" s="49">
        <f>급수인구!X223</f>
        <v>0</v>
      </c>
    </row>
    <row r="22" spans="1:17" ht="20.100000000000001" customHeight="1">
      <c r="A22" s="29"/>
      <c r="B22" s="30" t="s">
        <v>669</v>
      </c>
      <c r="C22" s="48">
        <f t="shared" si="5"/>
        <v>2997</v>
      </c>
      <c r="D22" s="48">
        <f t="shared" si="6"/>
        <v>2879</v>
      </c>
      <c r="E22" s="48">
        <f t="shared" si="7"/>
        <v>3053</v>
      </c>
      <c r="F22" s="48">
        <f t="shared" si="8"/>
        <v>3294</v>
      </c>
      <c r="G22" s="48">
        <f t="shared" si="9"/>
        <v>3266</v>
      </c>
      <c r="H22" s="48">
        <f>급수인구!O256</f>
        <v>2997</v>
      </c>
      <c r="I22" s="48">
        <f>급수인구!P256</f>
        <v>2879</v>
      </c>
      <c r="J22" s="48">
        <f>급수인구!Q256</f>
        <v>3053</v>
      </c>
      <c r="K22" s="48">
        <f>급수인구!R256</f>
        <v>3294</v>
      </c>
      <c r="L22" s="48">
        <f>급수인구!S256</f>
        <v>3266</v>
      </c>
      <c r="M22" s="48">
        <f>급수인구!T256</f>
        <v>0</v>
      </c>
      <c r="N22" s="48">
        <f>급수인구!U256</f>
        <v>0</v>
      </c>
      <c r="O22" s="48">
        <f>급수인구!V256</f>
        <v>0</v>
      </c>
      <c r="P22" s="48">
        <f>급수인구!W256</f>
        <v>0</v>
      </c>
      <c r="Q22" s="49">
        <f>급수인구!X256</f>
        <v>0</v>
      </c>
    </row>
    <row r="23" spans="1:17" ht="20.100000000000001" customHeight="1">
      <c r="A23" s="29"/>
      <c r="B23" s="30" t="s">
        <v>670</v>
      </c>
      <c r="C23" s="48">
        <f t="shared" si="5"/>
        <v>2137</v>
      </c>
      <c r="D23" s="48">
        <f t="shared" si="6"/>
        <v>2177</v>
      </c>
      <c r="E23" s="48">
        <f t="shared" si="7"/>
        <v>2168</v>
      </c>
      <c r="F23" s="48">
        <f t="shared" si="8"/>
        <v>2161</v>
      </c>
      <c r="G23" s="48">
        <f t="shared" si="9"/>
        <v>2143</v>
      </c>
      <c r="H23" s="48">
        <f>급수인구!O281</f>
        <v>2137</v>
      </c>
      <c r="I23" s="48">
        <f>급수인구!P281</f>
        <v>2177</v>
      </c>
      <c r="J23" s="48">
        <f>급수인구!Q281</f>
        <v>2168</v>
      </c>
      <c r="K23" s="48">
        <f>급수인구!R281</f>
        <v>2161</v>
      </c>
      <c r="L23" s="48">
        <f>급수인구!S281</f>
        <v>2143</v>
      </c>
      <c r="M23" s="48">
        <f>급수인구!T281</f>
        <v>0</v>
      </c>
      <c r="N23" s="48">
        <f>급수인구!U281</f>
        <v>0</v>
      </c>
      <c r="O23" s="48">
        <f>급수인구!V281</f>
        <v>0</v>
      </c>
      <c r="P23" s="48">
        <f>급수인구!W281</f>
        <v>0</v>
      </c>
      <c r="Q23" s="49">
        <f>급수인구!X281</f>
        <v>0</v>
      </c>
    </row>
    <row r="24" spans="1:17" ht="20.100000000000001" customHeight="1">
      <c r="A24" s="29"/>
      <c r="B24" s="30" t="s">
        <v>671</v>
      </c>
      <c r="C24" s="48">
        <f t="shared" si="5"/>
        <v>1501</v>
      </c>
      <c r="D24" s="48">
        <f t="shared" si="6"/>
        <v>1442</v>
      </c>
      <c r="E24" s="48">
        <f t="shared" si="7"/>
        <v>1436</v>
      </c>
      <c r="F24" s="48">
        <f t="shared" si="8"/>
        <v>1957</v>
      </c>
      <c r="G24" s="48">
        <f t="shared" si="9"/>
        <v>1938</v>
      </c>
      <c r="H24" s="48">
        <f>급수인구!O296</f>
        <v>1501</v>
      </c>
      <c r="I24" s="48">
        <f>급수인구!P296</f>
        <v>1442</v>
      </c>
      <c r="J24" s="48">
        <f>급수인구!Q296</f>
        <v>1436</v>
      </c>
      <c r="K24" s="48">
        <f>급수인구!R296</f>
        <v>1957</v>
      </c>
      <c r="L24" s="48">
        <f>급수인구!S296</f>
        <v>1938</v>
      </c>
      <c r="M24" s="48">
        <f>급수인구!T296</f>
        <v>0</v>
      </c>
      <c r="N24" s="48">
        <f>급수인구!U296</f>
        <v>0</v>
      </c>
      <c r="O24" s="48">
        <f>급수인구!V296</f>
        <v>0</v>
      </c>
      <c r="P24" s="48">
        <f>급수인구!W296</f>
        <v>0</v>
      </c>
      <c r="Q24" s="49">
        <f>급수인구!X296</f>
        <v>0</v>
      </c>
    </row>
    <row r="25" spans="1:17" ht="20.100000000000001" customHeight="1">
      <c r="A25" s="29"/>
      <c r="B25" s="30" t="s">
        <v>672</v>
      </c>
      <c r="C25" s="48">
        <f t="shared" si="5"/>
        <v>750</v>
      </c>
      <c r="D25" s="48">
        <f t="shared" si="6"/>
        <v>1324</v>
      </c>
      <c r="E25" s="48">
        <f t="shared" si="7"/>
        <v>1844</v>
      </c>
      <c r="F25" s="48">
        <f t="shared" si="8"/>
        <v>2336</v>
      </c>
      <c r="G25" s="48">
        <f t="shared" si="9"/>
        <v>2316</v>
      </c>
      <c r="H25" s="48">
        <f>급수인구!O324</f>
        <v>750</v>
      </c>
      <c r="I25" s="48">
        <f>급수인구!P324</f>
        <v>1324</v>
      </c>
      <c r="J25" s="48">
        <f>급수인구!Q324</f>
        <v>1844</v>
      </c>
      <c r="K25" s="48">
        <f>급수인구!R324</f>
        <v>2336</v>
      </c>
      <c r="L25" s="48">
        <f>급수인구!S324</f>
        <v>2316</v>
      </c>
      <c r="M25" s="48">
        <f>급수인구!T324</f>
        <v>0</v>
      </c>
      <c r="N25" s="48">
        <f>급수인구!U324</f>
        <v>0</v>
      </c>
      <c r="O25" s="48">
        <f>급수인구!V324</f>
        <v>0</v>
      </c>
      <c r="P25" s="48">
        <f>급수인구!W324</f>
        <v>0</v>
      </c>
      <c r="Q25" s="49">
        <f>급수인구!X324</f>
        <v>0</v>
      </c>
    </row>
    <row r="26" spans="1:17" ht="20.100000000000001" customHeight="1">
      <c r="A26" s="29"/>
      <c r="B26" s="30" t="s">
        <v>673</v>
      </c>
      <c r="C26" s="48">
        <f t="shared" si="5"/>
        <v>910</v>
      </c>
      <c r="D26" s="48">
        <f t="shared" si="6"/>
        <v>910</v>
      </c>
      <c r="E26" s="48">
        <f t="shared" si="7"/>
        <v>1231</v>
      </c>
      <c r="F26" s="48">
        <f t="shared" si="8"/>
        <v>1225</v>
      </c>
      <c r="G26" s="48">
        <f t="shared" si="9"/>
        <v>1217</v>
      </c>
      <c r="H26" s="48">
        <f>급수인구!O378</f>
        <v>910</v>
      </c>
      <c r="I26" s="48">
        <f>급수인구!P378</f>
        <v>910</v>
      </c>
      <c r="J26" s="48">
        <f>급수인구!Q378</f>
        <v>1231</v>
      </c>
      <c r="K26" s="48">
        <f>급수인구!R378</f>
        <v>1225</v>
      </c>
      <c r="L26" s="48">
        <f>급수인구!S378</f>
        <v>1217</v>
      </c>
      <c r="M26" s="48">
        <f>급수인구!T378</f>
        <v>0</v>
      </c>
      <c r="N26" s="48">
        <f>급수인구!U378</f>
        <v>0</v>
      </c>
      <c r="O26" s="48">
        <f>급수인구!V378</f>
        <v>0</v>
      </c>
      <c r="P26" s="48">
        <f>급수인구!W378</f>
        <v>0</v>
      </c>
      <c r="Q26" s="49">
        <f>급수인구!X378</f>
        <v>0</v>
      </c>
    </row>
    <row r="27" spans="1:17" ht="20.100000000000001" customHeight="1">
      <c r="A27" s="29"/>
      <c r="B27" s="30" t="s">
        <v>674</v>
      </c>
      <c r="C27" s="48">
        <f t="shared" si="5"/>
        <v>0</v>
      </c>
      <c r="D27" s="48">
        <f t="shared" si="6"/>
        <v>0</v>
      </c>
      <c r="E27" s="48">
        <f t="shared" si="7"/>
        <v>0</v>
      </c>
      <c r="F27" s="48">
        <f t="shared" si="8"/>
        <v>0</v>
      </c>
      <c r="G27" s="48">
        <f t="shared" si="9"/>
        <v>0</v>
      </c>
      <c r="H27" s="48">
        <f>급수인구!O406</f>
        <v>0</v>
      </c>
      <c r="I27" s="48">
        <f>급수인구!P406</f>
        <v>0</v>
      </c>
      <c r="J27" s="48">
        <f>급수인구!Q406</f>
        <v>0</v>
      </c>
      <c r="K27" s="48">
        <f>급수인구!R406</f>
        <v>0</v>
      </c>
      <c r="L27" s="48">
        <f>급수인구!S406</f>
        <v>0</v>
      </c>
      <c r="M27" s="48">
        <f>급수인구!T406</f>
        <v>0</v>
      </c>
      <c r="N27" s="48">
        <f>급수인구!U406</f>
        <v>0</v>
      </c>
      <c r="O27" s="48">
        <f>급수인구!V406</f>
        <v>0</v>
      </c>
      <c r="P27" s="48">
        <f>급수인구!W406</f>
        <v>0</v>
      </c>
      <c r="Q27" s="49">
        <f>급수인구!X406</f>
        <v>0</v>
      </c>
    </row>
    <row r="28" spans="1:17" ht="20.100000000000001" customHeight="1">
      <c r="A28" s="29"/>
      <c r="B28" s="30" t="s">
        <v>675</v>
      </c>
      <c r="C28" s="48">
        <f t="shared" si="5"/>
        <v>0</v>
      </c>
      <c r="D28" s="48">
        <f t="shared" si="6"/>
        <v>0</v>
      </c>
      <c r="E28" s="48">
        <f t="shared" si="7"/>
        <v>945</v>
      </c>
      <c r="F28" s="48">
        <f t="shared" si="8"/>
        <v>1751</v>
      </c>
      <c r="G28" s="48">
        <f t="shared" si="9"/>
        <v>1738</v>
      </c>
      <c r="H28" s="48">
        <f>급수인구!O437</f>
        <v>0</v>
      </c>
      <c r="I28" s="48">
        <f>급수인구!P437</f>
        <v>0</v>
      </c>
      <c r="J28" s="48">
        <f>급수인구!Q437</f>
        <v>945</v>
      </c>
      <c r="K28" s="48">
        <f>급수인구!R437</f>
        <v>1751</v>
      </c>
      <c r="L28" s="48">
        <f>급수인구!S437</f>
        <v>1738</v>
      </c>
      <c r="M28" s="48">
        <f>급수인구!T437</f>
        <v>0</v>
      </c>
      <c r="N28" s="48">
        <f>급수인구!U437</f>
        <v>0</v>
      </c>
      <c r="O28" s="48">
        <f>급수인구!V437</f>
        <v>0</v>
      </c>
      <c r="P28" s="48">
        <f>급수인구!W437</f>
        <v>0</v>
      </c>
      <c r="Q28" s="49">
        <f>급수인구!X437</f>
        <v>0</v>
      </c>
    </row>
    <row r="29" spans="1:17" ht="20.100000000000001" customHeight="1">
      <c r="A29" s="32"/>
      <c r="B29" s="33" t="s">
        <v>676</v>
      </c>
      <c r="C29" s="50">
        <f t="shared" si="5"/>
        <v>0</v>
      </c>
      <c r="D29" s="50">
        <f t="shared" si="6"/>
        <v>0</v>
      </c>
      <c r="E29" s="50">
        <f t="shared" si="7"/>
        <v>0</v>
      </c>
      <c r="F29" s="50">
        <f t="shared" si="8"/>
        <v>0</v>
      </c>
      <c r="G29" s="50">
        <f t="shared" si="9"/>
        <v>0</v>
      </c>
      <c r="H29" s="50">
        <f>급수인구!O471</f>
        <v>0</v>
      </c>
      <c r="I29" s="50">
        <f>급수인구!P471</f>
        <v>0</v>
      </c>
      <c r="J29" s="50">
        <f>급수인구!Q471</f>
        <v>0</v>
      </c>
      <c r="K29" s="50">
        <f>급수인구!R471</f>
        <v>0</v>
      </c>
      <c r="L29" s="50">
        <f>급수인구!S471</f>
        <v>0</v>
      </c>
      <c r="M29" s="50">
        <f>급수인구!T471</f>
        <v>0</v>
      </c>
      <c r="N29" s="50">
        <f>급수인구!U471</f>
        <v>0</v>
      </c>
      <c r="O29" s="50">
        <f>급수인구!V471</f>
        <v>0</v>
      </c>
      <c r="P29" s="50">
        <f>급수인구!W471</f>
        <v>0</v>
      </c>
      <c r="Q29" s="51">
        <f>급수인구!X471</f>
        <v>0</v>
      </c>
    </row>
  </sheetData>
  <mergeCells count="4">
    <mergeCell ref="A3:B4"/>
    <mergeCell ref="H3:L3"/>
    <mergeCell ref="M3:Q3"/>
    <mergeCell ref="C3:G3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74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R47"/>
  <sheetViews>
    <sheetView showGridLines="0" view="pageBreakPreview" zoomScale="85" zoomScaleNormal="100" zoomScaleSheetLayoutView="85" workbookViewId="0">
      <selection activeCell="J5" sqref="J5"/>
    </sheetView>
  </sheetViews>
  <sheetFormatPr defaultColWidth="9" defaultRowHeight="17.25" customHeight="1"/>
  <cols>
    <col min="1" max="16384" width="9" style="17"/>
  </cols>
  <sheetData>
    <row r="1" spans="1:18" s="40" customFormat="1" ht="17.25" customHeight="1">
      <c r="A1" s="41" t="s">
        <v>924</v>
      </c>
      <c r="B1" s="36"/>
      <c r="C1" s="37"/>
      <c r="D1" s="36"/>
      <c r="E1" s="38"/>
      <c r="F1" s="36"/>
      <c r="G1" s="36"/>
      <c r="H1" s="36"/>
      <c r="I1" s="39"/>
      <c r="J1" s="39"/>
    </row>
    <row r="2" spans="1:18" ht="17.25" customHeight="1">
      <c r="A2" s="412" t="s">
        <v>925</v>
      </c>
      <c r="B2" s="414" t="s">
        <v>926</v>
      </c>
      <c r="C2" s="414" t="s">
        <v>633</v>
      </c>
      <c r="D2" s="403" t="s">
        <v>626</v>
      </c>
      <c r="E2" s="384"/>
      <c r="F2" s="384"/>
      <c r="G2" s="384"/>
      <c r="H2" s="385"/>
      <c r="I2" s="403" t="s">
        <v>1</v>
      </c>
      <c r="J2" s="384"/>
      <c r="K2" s="384"/>
      <c r="L2" s="384"/>
      <c r="M2" s="385"/>
      <c r="N2" s="403" t="s">
        <v>0</v>
      </c>
      <c r="O2" s="384"/>
      <c r="P2" s="384"/>
      <c r="Q2" s="384"/>
      <c r="R2" s="404"/>
    </row>
    <row r="3" spans="1:18" ht="17.25" customHeight="1" thickBot="1">
      <c r="A3" s="413"/>
      <c r="B3" s="415"/>
      <c r="C3" s="415"/>
      <c r="D3" s="290" t="s">
        <v>634</v>
      </c>
      <c r="E3" s="290" t="s">
        <v>635</v>
      </c>
      <c r="F3" s="290" t="s">
        <v>636</v>
      </c>
      <c r="G3" s="290" t="s">
        <v>637</v>
      </c>
      <c r="H3" s="290" t="s">
        <v>687</v>
      </c>
      <c r="I3" s="290" t="s">
        <v>634</v>
      </c>
      <c r="J3" s="290" t="s">
        <v>635</v>
      </c>
      <c r="K3" s="290" t="s">
        <v>636</v>
      </c>
      <c r="L3" s="290" t="s">
        <v>637</v>
      </c>
      <c r="M3" s="290" t="s">
        <v>687</v>
      </c>
      <c r="N3" s="290" t="s">
        <v>634</v>
      </c>
      <c r="O3" s="290" t="s">
        <v>635</v>
      </c>
      <c r="P3" s="290" t="s">
        <v>636</v>
      </c>
      <c r="Q3" s="290" t="s">
        <v>637</v>
      </c>
      <c r="R3" s="24" t="s">
        <v>687</v>
      </c>
    </row>
    <row r="4" spans="1:18" ht="17.25" customHeight="1" thickTop="1">
      <c r="A4" s="416" t="s">
        <v>638</v>
      </c>
      <c r="B4" s="417"/>
      <c r="C4" s="417"/>
      <c r="D4" s="44">
        <f t="shared" ref="D4:R4" si="0">D5+D36+D44+D47</f>
        <v>141987</v>
      </c>
      <c r="E4" s="44">
        <f t="shared" si="0"/>
        <v>149281</v>
      </c>
      <c r="F4" s="44">
        <f t="shared" si="0"/>
        <v>163035</v>
      </c>
      <c r="G4" s="44">
        <f t="shared" si="0"/>
        <v>162553</v>
      </c>
      <c r="H4" s="44">
        <f t="shared" si="0"/>
        <v>161447</v>
      </c>
      <c r="I4" s="44">
        <f t="shared" si="0"/>
        <v>141987</v>
      </c>
      <c r="J4" s="44">
        <f t="shared" si="0"/>
        <v>136329</v>
      </c>
      <c r="K4" s="44">
        <f t="shared" si="0"/>
        <v>135817</v>
      </c>
      <c r="L4" s="44">
        <f t="shared" si="0"/>
        <v>135335</v>
      </c>
      <c r="M4" s="44">
        <f t="shared" si="0"/>
        <v>134229</v>
      </c>
      <c r="N4" s="44">
        <f t="shared" si="0"/>
        <v>0</v>
      </c>
      <c r="O4" s="44">
        <f t="shared" si="0"/>
        <v>12952</v>
      </c>
      <c r="P4" s="44">
        <f t="shared" si="0"/>
        <v>27218</v>
      </c>
      <c r="Q4" s="44">
        <f t="shared" si="0"/>
        <v>27218</v>
      </c>
      <c r="R4" s="45">
        <f t="shared" si="0"/>
        <v>27218</v>
      </c>
    </row>
    <row r="5" spans="1:18" ht="17.25" customHeight="1">
      <c r="A5" s="112" t="s">
        <v>1067</v>
      </c>
      <c r="B5" s="418" t="s">
        <v>1068</v>
      </c>
      <c r="C5" s="418"/>
      <c r="D5" s="46">
        <f t="shared" ref="D5:R5" si="1">D6+D32+D35</f>
        <v>104898</v>
      </c>
      <c r="E5" s="46">
        <f t="shared" si="1"/>
        <v>106530</v>
      </c>
      <c r="F5" s="46">
        <f t="shared" si="1"/>
        <v>119275</v>
      </c>
      <c r="G5" s="46">
        <f t="shared" si="1"/>
        <v>121642</v>
      </c>
      <c r="H5" s="46">
        <f t="shared" si="1"/>
        <v>120752</v>
      </c>
      <c r="I5" s="46">
        <f t="shared" si="1"/>
        <v>104898</v>
      </c>
      <c r="J5" s="46">
        <f t="shared" si="1"/>
        <v>103899</v>
      </c>
      <c r="K5" s="46">
        <f t="shared" si="1"/>
        <v>106763</v>
      </c>
      <c r="L5" s="46">
        <f t="shared" si="1"/>
        <v>109130</v>
      </c>
      <c r="M5" s="46">
        <f t="shared" si="1"/>
        <v>108240</v>
      </c>
      <c r="N5" s="46">
        <f t="shared" si="1"/>
        <v>0</v>
      </c>
      <c r="O5" s="46">
        <f t="shared" si="1"/>
        <v>2631</v>
      </c>
      <c r="P5" s="46">
        <f t="shared" si="1"/>
        <v>12512</v>
      </c>
      <c r="Q5" s="46">
        <f t="shared" si="1"/>
        <v>12512</v>
      </c>
      <c r="R5" s="47">
        <f t="shared" si="1"/>
        <v>12512</v>
      </c>
    </row>
    <row r="6" spans="1:18" ht="17.25" customHeight="1">
      <c r="A6" s="108" t="s">
        <v>1069</v>
      </c>
      <c r="B6" s="409" t="s">
        <v>639</v>
      </c>
      <c r="C6" s="409"/>
      <c r="D6" s="110">
        <f t="shared" ref="D6:R6" si="2">D7+D16+D21+D26</f>
        <v>103988</v>
      </c>
      <c r="E6" s="110">
        <f t="shared" si="2"/>
        <v>105620</v>
      </c>
      <c r="F6" s="110">
        <f t="shared" si="2"/>
        <v>117099</v>
      </c>
      <c r="G6" s="110">
        <f t="shared" si="2"/>
        <v>118666</v>
      </c>
      <c r="H6" s="110">
        <f t="shared" si="2"/>
        <v>117797</v>
      </c>
      <c r="I6" s="110">
        <f t="shared" si="2"/>
        <v>103988</v>
      </c>
      <c r="J6" s="110">
        <f t="shared" si="2"/>
        <v>102989</v>
      </c>
      <c r="K6" s="110">
        <f t="shared" si="2"/>
        <v>104587</v>
      </c>
      <c r="L6" s="110">
        <f t="shared" si="2"/>
        <v>106154</v>
      </c>
      <c r="M6" s="110">
        <f t="shared" si="2"/>
        <v>105285</v>
      </c>
      <c r="N6" s="110">
        <f t="shared" si="2"/>
        <v>0</v>
      </c>
      <c r="O6" s="110">
        <f t="shared" si="2"/>
        <v>2631</v>
      </c>
      <c r="P6" s="110">
        <f t="shared" si="2"/>
        <v>12512</v>
      </c>
      <c r="Q6" s="110">
        <f t="shared" si="2"/>
        <v>12512</v>
      </c>
      <c r="R6" s="111">
        <f t="shared" si="2"/>
        <v>12512</v>
      </c>
    </row>
    <row r="7" spans="1:18" ht="16.7" customHeight="1">
      <c r="A7" s="21"/>
      <c r="B7" s="20" t="s">
        <v>642</v>
      </c>
      <c r="C7" s="291" t="s">
        <v>3</v>
      </c>
      <c r="D7" s="48">
        <f>SUM(D8:D15)</f>
        <v>42482</v>
      </c>
      <c r="E7" s="48">
        <f t="shared" ref="E7:R7" si="3">SUM(E8:E15)</f>
        <v>43328</v>
      </c>
      <c r="F7" s="48">
        <f t="shared" si="3"/>
        <v>54187</v>
      </c>
      <c r="G7" s="48">
        <f t="shared" si="3"/>
        <v>54784</v>
      </c>
      <c r="H7" s="48">
        <f t="shared" si="3"/>
        <v>54420</v>
      </c>
      <c r="I7" s="48">
        <f t="shared" si="3"/>
        <v>42482</v>
      </c>
      <c r="J7" s="48">
        <f t="shared" si="3"/>
        <v>42494</v>
      </c>
      <c r="K7" s="48">
        <f t="shared" si="3"/>
        <v>43472</v>
      </c>
      <c r="L7" s="48">
        <f t="shared" si="3"/>
        <v>44069</v>
      </c>
      <c r="M7" s="48">
        <f t="shared" si="3"/>
        <v>43705</v>
      </c>
      <c r="N7" s="48">
        <f t="shared" si="3"/>
        <v>0</v>
      </c>
      <c r="O7" s="48">
        <f t="shared" si="3"/>
        <v>834</v>
      </c>
      <c r="P7" s="48">
        <f t="shared" si="3"/>
        <v>10715</v>
      </c>
      <c r="Q7" s="48">
        <f t="shared" si="3"/>
        <v>10715</v>
      </c>
      <c r="R7" s="49">
        <f t="shared" si="3"/>
        <v>10715</v>
      </c>
    </row>
    <row r="8" spans="1:18" ht="16.7" customHeight="1">
      <c r="A8" s="21"/>
      <c r="B8" s="22" t="str">
        <f>B9</f>
        <v>평화</v>
      </c>
      <c r="C8" s="291" t="s">
        <v>1246</v>
      </c>
      <c r="D8" s="48">
        <f t="shared" ref="D8" si="4">I8+N8</f>
        <v>1601</v>
      </c>
      <c r="E8" s="48">
        <f t="shared" ref="E8" si="5">J8+O8</f>
        <v>1537</v>
      </c>
      <c r="F8" s="48">
        <f t="shared" ref="F8" si="6">K8+P8</f>
        <v>1531</v>
      </c>
      <c r="G8" s="48">
        <f t="shared" ref="G8" si="7">L8+Q8</f>
        <v>1526</v>
      </c>
      <c r="H8" s="48">
        <f t="shared" ref="H8" si="8">M8+R8</f>
        <v>1513</v>
      </c>
      <c r="I8" s="48">
        <f>SUMIFS(계획인구!AA:AA,계획인구!$N:$N,$B8,계획인구!$A:$A,$C8,계획인구!$Q:$Q,"지방")</f>
        <v>1601</v>
      </c>
      <c r="J8" s="48">
        <f>SUMIFS(계획인구!AB:AB,계획인구!$N:$N,'급수구역별-계획'!$B8,계획인구!$A:$A,'급수구역별-계획'!$C8,계획인구!$R:$R,"지방")</f>
        <v>1537</v>
      </c>
      <c r="K8" s="48">
        <f>SUMIFS(계획인구!AC:AC,계획인구!$N:$N,'급수구역별-계획'!$B8,계획인구!$A:$A,'급수구역별-계획'!$C8,계획인구!$S:$S,"지방")</f>
        <v>1531</v>
      </c>
      <c r="L8" s="48">
        <f>SUMIFS(계획인구!AD:AD,계획인구!$N:$N,'급수구역별-계획'!$B8,계획인구!$A:$A,'급수구역별-계획'!$C8,계획인구!$T:$T,"지방")</f>
        <v>1526</v>
      </c>
      <c r="M8" s="48">
        <f>SUMIFS(계획인구!AE:AE,계획인구!$N:$N,'급수구역별-계획'!$B8,계획인구!$A:$A,'급수구역별-계획'!$C8,계획인구!$U:$U,"지방")</f>
        <v>1513</v>
      </c>
      <c r="N8" s="48">
        <f>SUMIFS(계획인구!AF:AF,계획인구!$N:$N,'급수구역별-계획'!$B8,계획인구!$A:$A,'급수구역별-계획'!$C8,계획인구!$Q:$Q,"지방")</f>
        <v>0</v>
      </c>
      <c r="O8" s="48">
        <f>SUMIFS(계획인구!AG:AG,계획인구!$N:$N,'급수구역별-계획'!$B8,계획인구!$A:$A,'급수구역별-계획'!$C8,계획인구!$R:$R,"지방")</f>
        <v>0</v>
      </c>
      <c r="P8" s="48">
        <f>SUMIFS(계획인구!AH:AH,계획인구!$N:$N,'급수구역별-계획'!$B8,계획인구!$A:$A,'급수구역별-계획'!$C8,계획인구!$S:$S,"지방")</f>
        <v>0</v>
      </c>
      <c r="Q8" s="48">
        <f>SUMIFS(계획인구!AI:AI,계획인구!$N:$N,'급수구역별-계획'!$B8,계획인구!$A:$A,'급수구역별-계획'!$C8,계획인구!$T:$T,"지방")</f>
        <v>0</v>
      </c>
      <c r="R8" s="49">
        <f>SUMIFS(계획인구!AJ:AJ,계획인구!$N:$N,'급수구역별-계획'!$B8,계획인구!$A:$A,'급수구역별-계획'!$C8,계획인구!$U:$U,"지방")</f>
        <v>0</v>
      </c>
    </row>
    <row r="9" spans="1:18" ht="16.7" customHeight="1">
      <c r="A9" s="21"/>
      <c r="B9" s="22" t="str">
        <f>B7</f>
        <v>평화</v>
      </c>
      <c r="C9" s="291" t="s">
        <v>927</v>
      </c>
      <c r="D9" s="48">
        <f>I9+N9</f>
        <v>7737</v>
      </c>
      <c r="E9" s="48">
        <f t="shared" ref="D9:H15" si="9">J9+O9</f>
        <v>7428</v>
      </c>
      <c r="F9" s="48">
        <f t="shared" si="9"/>
        <v>7400</v>
      </c>
      <c r="G9" s="48">
        <f t="shared" si="9"/>
        <v>7375</v>
      </c>
      <c r="H9" s="48">
        <f t="shared" si="9"/>
        <v>7314</v>
      </c>
      <c r="I9" s="48">
        <f>SUMIFS(계획인구!AA:AA,계획인구!$N:$N,$B9,계획인구!$A:$A,$C9,계획인구!$Q:$Q,"지방")</f>
        <v>7737</v>
      </c>
      <c r="J9" s="48">
        <f>SUMIFS(계획인구!AB:AB,계획인구!$N:$N,'급수구역별-계획'!$B9,계획인구!$A:$A,'급수구역별-계획'!$C9,계획인구!$R:$R,"지방")</f>
        <v>7428</v>
      </c>
      <c r="K9" s="48">
        <f>SUMIFS(계획인구!AC:AC,계획인구!$N:$N,'급수구역별-계획'!$B9,계획인구!$A:$A,'급수구역별-계획'!$C9,계획인구!$S:$S,"지방")</f>
        <v>7400</v>
      </c>
      <c r="L9" s="48">
        <f>SUMIFS(계획인구!AD:AD,계획인구!$N:$N,'급수구역별-계획'!$B9,계획인구!$A:$A,'급수구역별-계획'!$C9,계획인구!$T:$T,"지방")</f>
        <v>7375</v>
      </c>
      <c r="M9" s="48">
        <f>SUMIFS(계획인구!AE:AE,계획인구!$N:$N,'급수구역별-계획'!$B9,계획인구!$A:$A,'급수구역별-계획'!$C9,계획인구!$U:$U,"지방")</f>
        <v>7314</v>
      </c>
      <c r="N9" s="48">
        <f>SUMIFS(계획인구!AF:AF,계획인구!$N:$N,'급수구역별-계획'!$B9,계획인구!$A:$A,'급수구역별-계획'!$C9,계획인구!$Q:$Q,"지방")</f>
        <v>0</v>
      </c>
      <c r="O9" s="48">
        <f>SUMIFS(계획인구!AG:AG,계획인구!$N:$N,'급수구역별-계획'!$B9,계획인구!$A:$A,'급수구역별-계획'!$C9,계획인구!$R:$R,"지방")</f>
        <v>0</v>
      </c>
      <c r="P9" s="48">
        <f>SUMIFS(계획인구!AH:AH,계획인구!$N:$N,'급수구역별-계획'!$B9,계획인구!$A:$A,'급수구역별-계획'!$C9,계획인구!$S:$S,"지방")</f>
        <v>0</v>
      </c>
      <c r="Q9" s="48">
        <f>SUMIFS(계획인구!AI:AI,계획인구!$N:$N,'급수구역별-계획'!$B9,계획인구!$A:$A,'급수구역별-계획'!$C9,계획인구!$T:$T,"지방")</f>
        <v>0</v>
      </c>
      <c r="R9" s="49">
        <f>SUMIFS(계획인구!AJ:AJ,계획인구!$N:$N,'급수구역별-계획'!$B9,계획인구!$A:$A,'급수구역별-계획'!$C9,계획인구!$U:$U,"지방")</f>
        <v>0</v>
      </c>
    </row>
    <row r="10" spans="1:18" ht="16.7" customHeight="1">
      <c r="A10" s="21"/>
      <c r="B10" s="22" t="str">
        <f>B8</f>
        <v>평화</v>
      </c>
      <c r="C10" s="291" t="s">
        <v>1427</v>
      </c>
      <c r="D10" s="48">
        <f t="shared" ref="D10" si="10">I10+N10</f>
        <v>560</v>
      </c>
      <c r="E10" s="48">
        <f t="shared" ref="E10" si="11">J10+O10</f>
        <v>584</v>
      </c>
      <c r="F10" s="48">
        <f t="shared" ref="F10" si="12">K10+P10</f>
        <v>10463</v>
      </c>
      <c r="G10" s="48">
        <f t="shared" ref="G10" si="13">L10+Q10</f>
        <v>10461</v>
      </c>
      <c r="H10" s="48">
        <f t="shared" ref="H10" si="14">M10+R10</f>
        <v>10456</v>
      </c>
      <c r="I10" s="48">
        <f>SUMIFS(계획인구!AA:AA,계획인구!$N:$N,$B10,계획인구!$A:$A,$C10,계획인구!$Q:$Q,"지방")</f>
        <v>560</v>
      </c>
      <c r="J10" s="48">
        <f>SUMIFS(계획인구!AB:AB,계획인구!$N:$N,'급수구역별-계획'!$B10,계획인구!$A:$A,'급수구역별-계획'!$C10,계획인구!$R:$R,"지방")</f>
        <v>538</v>
      </c>
      <c r="K10" s="48">
        <f>SUMIFS(계획인구!AC:AC,계획인구!$N:$N,'급수구역별-계획'!$B10,계획인구!$A:$A,'급수구역별-계획'!$C10,계획인구!$S:$S,"지방")</f>
        <v>536</v>
      </c>
      <c r="L10" s="48">
        <f>SUMIFS(계획인구!AD:AD,계획인구!$N:$N,'급수구역별-계획'!$B10,계획인구!$A:$A,'급수구역별-계획'!$C10,계획인구!$T:$T,"지방")</f>
        <v>534</v>
      </c>
      <c r="M10" s="48">
        <f>SUMIFS(계획인구!AE:AE,계획인구!$N:$N,'급수구역별-계획'!$B10,계획인구!$A:$A,'급수구역별-계획'!$C10,계획인구!$U:$U,"지방")</f>
        <v>529</v>
      </c>
      <c r="N10" s="48">
        <f>SUMIFS(계획인구!AF:AF,계획인구!$N:$N,'급수구역별-계획'!$B10,계획인구!$A:$A,'급수구역별-계획'!$C10,계획인구!$Q:$Q,"지방")</f>
        <v>0</v>
      </c>
      <c r="O10" s="48">
        <f>SUMIFS(계획인구!AG:AG,계획인구!$N:$N,'급수구역별-계획'!$B10,계획인구!$A:$A,'급수구역별-계획'!$C10,계획인구!$R:$R,"지방")</f>
        <v>46</v>
      </c>
      <c r="P10" s="48">
        <f>SUMIFS(계획인구!AH:AH,계획인구!$N:$N,'급수구역별-계획'!$B10,계획인구!$A:$A,'급수구역별-계획'!$C10,계획인구!$S:$S,"지방")</f>
        <v>9927</v>
      </c>
      <c r="Q10" s="48">
        <f>SUMIFS(계획인구!AI:AI,계획인구!$N:$N,'급수구역별-계획'!$B10,계획인구!$A:$A,'급수구역별-계획'!$C10,계획인구!$T:$T,"지방")</f>
        <v>9927</v>
      </c>
      <c r="R10" s="49">
        <f>SUMIFS(계획인구!AJ:AJ,계획인구!$N:$N,'급수구역별-계획'!$B10,계획인구!$A:$A,'급수구역별-계획'!$C10,계획인구!$U:$U,"지방")</f>
        <v>9927</v>
      </c>
    </row>
    <row r="11" spans="1:18" ht="16.7" customHeight="1">
      <c r="A11" s="21"/>
      <c r="B11" s="22" t="str">
        <f>B9</f>
        <v>평화</v>
      </c>
      <c r="C11" s="291" t="s">
        <v>928</v>
      </c>
      <c r="D11" s="48">
        <f t="shared" si="9"/>
        <v>4993</v>
      </c>
      <c r="E11" s="48">
        <f t="shared" si="9"/>
        <v>4794</v>
      </c>
      <c r="F11" s="48">
        <f t="shared" si="9"/>
        <v>4776</v>
      </c>
      <c r="G11" s="48">
        <f t="shared" si="9"/>
        <v>4759</v>
      </c>
      <c r="H11" s="48">
        <f t="shared" si="9"/>
        <v>4720</v>
      </c>
      <c r="I11" s="48">
        <f>SUMIFS(계획인구!AA:AA,계획인구!$N:$N,'급수구역별-계획'!$B11,계획인구!$A:$A,'급수구역별-계획'!$C11,계획인구!$Q:$Q,"지방")</f>
        <v>4993</v>
      </c>
      <c r="J11" s="48">
        <f>SUMIFS(계획인구!AB:AB,계획인구!$N:$N,'급수구역별-계획'!$B11,계획인구!$A:$A,'급수구역별-계획'!$C11,계획인구!$R:$R,"지방")</f>
        <v>4794</v>
      </c>
      <c r="K11" s="48">
        <f>SUMIFS(계획인구!AC:AC,계획인구!$N:$N,'급수구역별-계획'!$B11,계획인구!$A:$A,'급수구역별-계획'!$C11,계획인구!$S:$S,"지방")</f>
        <v>4776</v>
      </c>
      <c r="L11" s="48">
        <f>SUMIFS(계획인구!AD:AD,계획인구!$N:$N,'급수구역별-계획'!$B11,계획인구!$A:$A,'급수구역별-계획'!$C11,계획인구!$T:$T,"지방")</f>
        <v>4759</v>
      </c>
      <c r="M11" s="48">
        <f>SUMIFS(계획인구!AE:AE,계획인구!$N:$N,'급수구역별-계획'!$B11,계획인구!$A:$A,'급수구역별-계획'!$C11,계획인구!$U:$U,"지방")</f>
        <v>4720</v>
      </c>
      <c r="N11" s="48">
        <f>SUMIFS(계획인구!AF:AF,계획인구!$N:$N,'급수구역별-계획'!$B11,계획인구!$A:$A,'급수구역별-계획'!$C11,계획인구!$Q:$Q,"지방")</f>
        <v>0</v>
      </c>
      <c r="O11" s="48">
        <f>SUMIFS(계획인구!AG:AG,계획인구!$N:$N,'급수구역별-계획'!$B11,계획인구!$A:$A,'급수구역별-계획'!$C11,계획인구!$R:$R,"지방")</f>
        <v>0</v>
      </c>
      <c r="P11" s="48">
        <f>SUMIFS(계획인구!AH:AH,계획인구!$N:$N,'급수구역별-계획'!$B11,계획인구!$A:$A,'급수구역별-계획'!$C11,계획인구!$S:$S,"지방")</f>
        <v>0</v>
      </c>
      <c r="Q11" s="48">
        <f>SUMIFS(계획인구!AI:AI,계획인구!$N:$N,'급수구역별-계획'!$B11,계획인구!$A:$A,'급수구역별-계획'!$C11,계획인구!$T:$T,"지방")</f>
        <v>0</v>
      </c>
      <c r="R11" s="49">
        <f>SUMIFS(계획인구!AJ:AJ,계획인구!$N:$N,'급수구역별-계획'!$B11,계획인구!$A:$A,'급수구역별-계획'!$C11,계획인구!$U:$U,"지방")</f>
        <v>0</v>
      </c>
    </row>
    <row r="12" spans="1:18" ht="16.7" customHeight="1">
      <c r="A12" s="21"/>
      <c r="B12" s="22" t="str">
        <f>B11</f>
        <v>평화</v>
      </c>
      <c r="C12" s="291" t="s">
        <v>22</v>
      </c>
      <c r="D12" s="48">
        <f t="shared" si="9"/>
        <v>21707</v>
      </c>
      <c r="E12" s="48">
        <f t="shared" si="9"/>
        <v>21630</v>
      </c>
      <c r="F12" s="48">
        <f t="shared" si="9"/>
        <v>21552</v>
      </c>
      <c r="G12" s="48">
        <f t="shared" si="9"/>
        <v>21478</v>
      </c>
      <c r="H12" s="48">
        <f t="shared" si="9"/>
        <v>21309</v>
      </c>
      <c r="I12" s="48">
        <f>SUMIFS(계획인구!AA:AA,계획인구!$N:$N,'급수구역별-계획'!$B12,계획인구!$A:$A,'급수구역별-계획'!$C12,계획인구!$Q:$Q,"지방")</f>
        <v>21707</v>
      </c>
      <c r="J12" s="48">
        <f>SUMIFS(계획인구!AB:AB,계획인구!$N:$N,'급수구역별-계획'!$B12,계획인구!$A:$A,'급수구역별-계획'!$C12,계획인구!$R:$R,"지방")</f>
        <v>20842</v>
      </c>
      <c r="K12" s="48">
        <f>SUMIFS(계획인구!AC:AC,계획인구!$N:$N,'급수구역별-계획'!$B12,계획인구!$A:$A,'급수구역별-계획'!$C12,계획인구!$S:$S,"지방")</f>
        <v>20764</v>
      </c>
      <c r="L12" s="48">
        <f>SUMIFS(계획인구!AD:AD,계획인구!$N:$N,'급수구역별-계획'!$B12,계획인구!$A:$A,'급수구역별-계획'!$C12,계획인구!$T:$T,"지방")</f>
        <v>20690</v>
      </c>
      <c r="M12" s="48">
        <f>SUMIFS(계획인구!AE:AE,계획인구!$N:$N,'급수구역별-계획'!$B12,계획인구!$A:$A,'급수구역별-계획'!$C12,계획인구!$U:$U,"지방")</f>
        <v>20521</v>
      </c>
      <c r="N12" s="48">
        <f>SUMIFS(계획인구!AF:AF,계획인구!$N:$N,'급수구역별-계획'!$B12,계획인구!$A:$A,'급수구역별-계획'!$C12,계획인구!$Q:$Q,"지방")</f>
        <v>0</v>
      </c>
      <c r="O12" s="48">
        <f>SUMIFS(계획인구!AG:AG,계획인구!$N:$N,'급수구역별-계획'!$B12,계획인구!$A:$A,'급수구역별-계획'!$C12,계획인구!$R:$R,"지방")</f>
        <v>788</v>
      </c>
      <c r="P12" s="48">
        <f>SUMIFS(계획인구!AH:AH,계획인구!$N:$N,'급수구역별-계획'!$B12,계획인구!$A:$A,'급수구역별-계획'!$C12,계획인구!$S:$S,"지방")</f>
        <v>788</v>
      </c>
      <c r="Q12" s="48">
        <f>SUMIFS(계획인구!AI:AI,계획인구!$N:$N,'급수구역별-계획'!$B12,계획인구!$A:$A,'급수구역별-계획'!$C12,계획인구!$T:$T,"지방")</f>
        <v>788</v>
      </c>
      <c r="R12" s="49">
        <f>SUMIFS(계획인구!AJ:AJ,계획인구!$N:$N,'급수구역별-계획'!$B12,계획인구!$A:$A,'급수구역별-계획'!$C12,계획인구!$U:$U,"지방")</f>
        <v>788</v>
      </c>
    </row>
    <row r="13" spans="1:18" ht="16.7" customHeight="1">
      <c r="A13" s="21"/>
      <c r="B13" s="22" t="str">
        <f t="shared" ref="B13:B15" si="15">B12</f>
        <v>평화</v>
      </c>
      <c r="C13" s="291" t="s">
        <v>929</v>
      </c>
      <c r="D13" s="48">
        <f t="shared" si="9"/>
        <v>2137</v>
      </c>
      <c r="E13" s="48">
        <f t="shared" si="9"/>
        <v>3152</v>
      </c>
      <c r="F13" s="48">
        <f t="shared" si="9"/>
        <v>3568</v>
      </c>
      <c r="G13" s="48">
        <f t="shared" si="9"/>
        <v>3555</v>
      </c>
      <c r="H13" s="48">
        <f t="shared" si="9"/>
        <v>3526</v>
      </c>
      <c r="I13" s="48">
        <f>SUMIFS(계획인구!AA:AA,계획인구!$N:$N,'급수구역별-계획'!$B13,계획인구!$A:$A,'급수구역별-계획'!$C13,계획인구!$Q:$Q,"지방")</f>
        <v>2137</v>
      </c>
      <c r="J13" s="48">
        <f>SUMIFS(계획인구!AB:AB,계획인구!$N:$N,'급수구역별-계획'!$B13,계획인구!$A:$A,'급수구역별-계획'!$C13,계획인구!$R:$R,"지방")</f>
        <v>3152</v>
      </c>
      <c r="K13" s="48">
        <f>SUMIFS(계획인구!AC:AC,계획인구!$N:$N,'급수구역별-계획'!$B13,계획인구!$A:$A,'급수구역별-계획'!$C13,계획인구!$S:$S,"지방")</f>
        <v>3568</v>
      </c>
      <c r="L13" s="48">
        <f>SUMIFS(계획인구!AD:AD,계획인구!$N:$N,'급수구역별-계획'!$B13,계획인구!$A:$A,'급수구역별-계획'!$C13,계획인구!$T:$T,"지방")</f>
        <v>3555</v>
      </c>
      <c r="M13" s="48">
        <f>SUMIFS(계획인구!AE:AE,계획인구!$N:$N,'급수구역별-계획'!$B13,계획인구!$A:$A,'급수구역별-계획'!$C13,계획인구!$U:$U,"지방")</f>
        <v>3526</v>
      </c>
      <c r="N13" s="48">
        <f>SUMIFS(계획인구!AF:AF,계획인구!$N:$N,'급수구역별-계획'!$B13,계획인구!$A:$A,'급수구역별-계획'!$C13,계획인구!$Q:$Q,"지방")</f>
        <v>0</v>
      </c>
      <c r="O13" s="48">
        <f>SUMIFS(계획인구!AG:AG,계획인구!$N:$N,'급수구역별-계획'!$B13,계획인구!$A:$A,'급수구역별-계획'!$C13,계획인구!$R:$R,"지방")</f>
        <v>0</v>
      </c>
      <c r="P13" s="48">
        <f>SUMIFS(계획인구!AH:AH,계획인구!$N:$N,'급수구역별-계획'!$B13,계획인구!$A:$A,'급수구역별-계획'!$C13,계획인구!$S:$S,"지방")</f>
        <v>0</v>
      </c>
      <c r="Q13" s="48">
        <f>SUMIFS(계획인구!AI:AI,계획인구!$N:$N,'급수구역별-계획'!$B13,계획인구!$A:$A,'급수구역별-계획'!$C13,계획인구!$T:$T,"지방")</f>
        <v>0</v>
      </c>
      <c r="R13" s="49">
        <f>SUMIFS(계획인구!AJ:AJ,계획인구!$N:$N,'급수구역별-계획'!$B13,계획인구!$A:$A,'급수구역별-계획'!$C13,계획인구!$U:$U,"지방")</f>
        <v>0</v>
      </c>
    </row>
    <row r="14" spans="1:18" ht="16.7" customHeight="1">
      <c r="A14" s="21"/>
      <c r="B14" s="22" t="str">
        <f t="shared" si="15"/>
        <v>평화</v>
      </c>
      <c r="C14" s="291" t="s">
        <v>647</v>
      </c>
      <c r="D14" s="48">
        <f t="shared" ref="D14" si="16">I14+N14</f>
        <v>2997</v>
      </c>
      <c r="E14" s="48">
        <f t="shared" ref="E14" si="17">J14+O14</f>
        <v>2879</v>
      </c>
      <c r="F14" s="48">
        <f t="shared" ref="F14" si="18">K14+P14</f>
        <v>3053</v>
      </c>
      <c r="G14" s="48">
        <f t="shared" ref="G14" si="19">L14+Q14</f>
        <v>3294</v>
      </c>
      <c r="H14" s="48">
        <f t="shared" ref="H14" si="20">M14+R14</f>
        <v>3266</v>
      </c>
      <c r="I14" s="48">
        <f>SUMIFS(계획인구!AA:AA,계획인구!$N:$N,'급수구역별-계획'!$B14,계획인구!$A:$A,'급수구역별-계획'!$C14,계획인구!$Q:$Q,"지방")</f>
        <v>2997</v>
      </c>
      <c r="J14" s="48">
        <f>SUMIFS(계획인구!AB:AB,계획인구!$N:$N,'급수구역별-계획'!$B14,계획인구!$A:$A,'급수구역별-계획'!$C14,계획인구!$R:$R,"지방")</f>
        <v>2879</v>
      </c>
      <c r="K14" s="48">
        <f>SUMIFS(계획인구!AC:AC,계획인구!$N:$N,'급수구역별-계획'!$B14,계획인구!$A:$A,'급수구역별-계획'!$C14,계획인구!$S:$S,"지방")</f>
        <v>3053</v>
      </c>
      <c r="L14" s="48">
        <f>SUMIFS(계획인구!AD:AD,계획인구!$N:$N,'급수구역별-계획'!$B14,계획인구!$A:$A,'급수구역별-계획'!$C14,계획인구!$T:$T,"지방")</f>
        <v>3294</v>
      </c>
      <c r="M14" s="48">
        <f>SUMIFS(계획인구!AE:AE,계획인구!$N:$N,'급수구역별-계획'!$B14,계획인구!$A:$A,'급수구역별-계획'!$C14,계획인구!$U:$U,"지방")</f>
        <v>3266</v>
      </c>
      <c r="N14" s="48">
        <f>SUMIFS(계획인구!AF:AF,계획인구!$N:$N,'급수구역별-계획'!$B14,계획인구!$A:$A,'급수구역별-계획'!$C14,계획인구!$Q:$Q,"지방")</f>
        <v>0</v>
      </c>
      <c r="O14" s="48">
        <f>SUMIFS(계획인구!AG:AG,계획인구!$N:$N,'급수구역별-계획'!$B14,계획인구!$A:$A,'급수구역별-계획'!$C14,계획인구!$R:$R,"지방")</f>
        <v>0</v>
      </c>
      <c r="P14" s="48">
        <f>SUMIFS(계획인구!AH:AH,계획인구!$N:$N,'급수구역별-계획'!$B14,계획인구!$A:$A,'급수구역별-계획'!$C14,계획인구!$S:$S,"지방")</f>
        <v>0</v>
      </c>
      <c r="Q14" s="48">
        <f>SUMIFS(계획인구!AI:AI,계획인구!$N:$N,'급수구역별-계획'!$B14,계획인구!$A:$A,'급수구역별-계획'!$C14,계획인구!$T:$T,"지방")</f>
        <v>0</v>
      </c>
      <c r="R14" s="49">
        <f>SUMIFS(계획인구!AJ:AJ,계획인구!$N:$N,'급수구역별-계획'!$B14,계획인구!$A:$A,'급수구역별-계획'!$C14,계획인구!$U:$U,"지방")</f>
        <v>0</v>
      </c>
    </row>
    <row r="15" spans="1:18" ht="16.7" customHeight="1">
      <c r="A15" s="21"/>
      <c r="B15" s="22" t="str">
        <f t="shared" si="15"/>
        <v>평화</v>
      </c>
      <c r="C15" s="291" t="s">
        <v>1123</v>
      </c>
      <c r="D15" s="48">
        <f t="shared" si="9"/>
        <v>750</v>
      </c>
      <c r="E15" s="48">
        <f t="shared" si="9"/>
        <v>1324</v>
      </c>
      <c r="F15" s="48">
        <f t="shared" si="9"/>
        <v>1844</v>
      </c>
      <c r="G15" s="48">
        <f t="shared" si="9"/>
        <v>2336</v>
      </c>
      <c r="H15" s="48">
        <f t="shared" si="9"/>
        <v>2316</v>
      </c>
      <c r="I15" s="48">
        <f>SUMIFS(계획인구!AA:AA,계획인구!$N:$N,'급수구역별-계획'!$B15,계획인구!$A:$A,'급수구역별-계획'!$C15,계획인구!$Q:$Q,"지방")</f>
        <v>750</v>
      </c>
      <c r="J15" s="48">
        <f>SUMIFS(계획인구!AB:AB,계획인구!$N:$N,'급수구역별-계획'!$B15,계획인구!$A:$A,'급수구역별-계획'!$C15,계획인구!$R:$R,"지방")</f>
        <v>1324</v>
      </c>
      <c r="K15" s="48">
        <f>SUMIFS(계획인구!AC:AC,계획인구!$N:$N,'급수구역별-계획'!$B15,계획인구!$A:$A,'급수구역별-계획'!$C15,계획인구!$S:$S,"지방")</f>
        <v>1844</v>
      </c>
      <c r="L15" s="48">
        <f>SUMIFS(계획인구!AD:AD,계획인구!$N:$N,'급수구역별-계획'!$B15,계획인구!$A:$A,'급수구역별-계획'!$C15,계획인구!$T:$T,"지방")</f>
        <v>2336</v>
      </c>
      <c r="M15" s="48">
        <f>SUMIFS(계획인구!AE:AE,계획인구!$N:$N,'급수구역별-계획'!$B15,계획인구!$A:$A,'급수구역별-계획'!$C15,계획인구!$U:$U,"지방")</f>
        <v>2316</v>
      </c>
      <c r="N15" s="48">
        <f>SUMIFS(계획인구!AF:AF,계획인구!$N:$N,'급수구역별-계획'!$B15,계획인구!$A:$A,'급수구역별-계획'!$C15,계획인구!$Q:$Q,"지방")</f>
        <v>0</v>
      </c>
      <c r="O15" s="48">
        <f>SUMIFS(계획인구!AG:AG,계획인구!$N:$N,'급수구역별-계획'!$B15,계획인구!$A:$A,'급수구역별-계획'!$C15,계획인구!$R:$R,"지방")</f>
        <v>0</v>
      </c>
      <c r="P15" s="48">
        <f>SUMIFS(계획인구!AH:AH,계획인구!$N:$N,'급수구역별-계획'!$B15,계획인구!$A:$A,'급수구역별-계획'!$C15,계획인구!$S:$S,"지방")</f>
        <v>0</v>
      </c>
      <c r="Q15" s="48">
        <f>SUMIFS(계획인구!AI:AI,계획인구!$N:$N,'급수구역별-계획'!$B15,계획인구!$A:$A,'급수구역별-계획'!$C15,계획인구!$T:$T,"지방")</f>
        <v>0</v>
      </c>
      <c r="R15" s="49">
        <f>SUMIFS(계획인구!AJ:AJ,계획인구!$N:$N,'급수구역별-계획'!$B15,계획인구!$A:$A,'급수구역별-계획'!$C15,계획인구!$U:$U,"지방")</f>
        <v>0</v>
      </c>
    </row>
    <row r="16" spans="1:18" ht="16.7" customHeight="1">
      <c r="A16" s="21"/>
      <c r="B16" s="20" t="s">
        <v>930</v>
      </c>
      <c r="C16" s="291" t="s">
        <v>3</v>
      </c>
      <c r="D16" s="48">
        <f t="shared" ref="D16:R16" si="21">SUM(D17:D20)</f>
        <v>34330</v>
      </c>
      <c r="E16" s="48">
        <f t="shared" si="21"/>
        <v>33769</v>
      </c>
      <c r="F16" s="48">
        <f t="shared" si="21"/>
        <v>33645</v>
      </c>
      <c r="G16" s="48">
        <f t="shared" si="21"/>
        <v>33527</v>
      </c>
      <c r="H16" s="48">
        <f t="shared" si="21"/>
        <v>33260</v>
      </c>
      <c r="I16" s="48">
        <f t="shared" si="21"/>
        <v>34330</v>
      </c>
      <c r="J16" s="48">
        <f t="shared" si="21"/>
        <v>32963</v>
      </c>
      <c r="K16" s="48">
        <f t="shared" si="21"/>
        <v>32839</v>
      </c>
      <c r="L16" s="48">
        <f t="shared" si="21"/>
        <v>32721</v>
      </c>
      <c r="M16" s="48">
        <f t="shared" si="21"/>
        <v>32454</v>
      </c>
      <c r="N16" s="48">
        <f t="shared" si="21"/>
        <v>0</v>
      </c>
      <c r="O16" s="48">
        <f t="shared" si="21"/>
        <v>806</v>
      </c>
      <c r="P16" s="48">
        <f t="shared" si="21"/>
        <v>806</v>
      </c>
      <c r="Q16" s="48">
        <f t="shared" si="21"/>
        <v>806</v>
      </c>
      <c r="R16" s="49">
        <f t="shared" si="21"/>
        <v>806</v>
      </c>
    </row>
    <row r="17" spans="1:18" ht="16.7" customHeight="1">
      <c r="A17" s="21"/>
      <c r="B17" s="22" t="str">
        <f>B16</f>
        <v>성내</v>
      </c>
      <c r="C17" s="291" t="s">
        <v>931</v>
      </c>
      <c r="D17" s="48">
        <f t="shared" ref="D17:H20" si="22">I17+N17</f>
        <v>6980</v>
      </c>
      <c r="E17" s="48">
        <f t="shared" si="22"/>
        <v>6702</v>
      </c>
      <c r="F17" s="48">
        <f t="shared" si="22"/>
        <v>6677</v>
      </c>
      <c r="G17" s="48">
        <f t="shared" si="22"/>
        <v>6653</v>
      </c>
      <c r="H17" s="48">
        <f t="shared" si="22"/>
        <v>6599</v>
      </c>
      <c r="I17" s="48">
        <f>SUMIFS(계획인구!AA:AA,계획인구!$N:$N,'급수구역별-계획'!$B17,계획인구!$A:$A,'급수구역별-계획'!$C17,계획인구!$Q:$Q,"지방")</f>
        <v>6980</v>
      </c>
      <c r="J17" s="48">
        <f>SUMIFS(계획인구!AB:AB,계획인구!$N:$N,'급수구역별-계획'!$B17,계획인구!$A:$A,'급수구역별-계획'!$C17,계획인구!$R:$R,"지방")</f>
        <v>6702</v>
      </c>
      <c r="K17" s="48">
        <f>SUMIFS(계획인구!AC:AC,계획인구!$N:$N,'급수구역별-계획'!$B17,계획인구!$A:$A,'급수구역별-계획'!$C17,계획인구!$S:$S,"지방")</f>
        <v>6677</v>
      </c>
      <c r="L17" s="48">
        <f>SUMIFS(계획인구!AD:AD,계획인구!$N:$N,'급수구역별-계획'!$B17,계획인구!$A:$A,'급수구역별-계획'!$C17,계획인구!$T:$T,"지방")</f>
        <v>6653</v>
      </c>
      <c r="M17" s="48">
        <f>SUMIFS(계획인구!AE:AE,계획인구!$N:$N,'급수구역별-계획'!$B17,계획인구!$A:$A,'급수구역별-계획'!$C17,계획인구!$U:$U,"지방")</f>
        <v>6599</v>
      </c>
      <c r="N17" s="48">
        <f>SUMIFS(계획인구!AF:AF,계획인구!$N:$N,'급수구역별-계획'!$B17,계획인구!$A:$A,'급수구역별-계획'!$C17,계획인구!$Q:$Q,"지방")</f>
        <v>0</v>
      </c>
      <c r="O17" s="48">
        <f>SUMIFS(계획인구!AG:AG,계획인구!$N:$N,'급수구역별-계획'!$B17,계획인구!$A:$A,'급수구역별-계획'!$C17,계획인구!$R:$R,"지방")</f>
        <v>0</v>
      </c>
      <c r="P17" s="48">
        <f>SUMIFS(계획인구!AH:AH,계획인구!$N:$N,'급수구역별-계획'!$B17,계획인구!$A:$A,'급수구역별-계획'!$C17,계획인구!$S:$S,"지방")</f>
        <v>0</v>
      </c>
      <c r="Q17" s="48">
        <f>SUMIFS(계획인구!AI:AI,계획인구!$N:$N,'급수구역별-계획'!$B17,계획인구!$A:$A,'급수구역별-계획'!$C17,계획인구!$T:$T,"지방")</f>
        <v>0</v>
      </c>
      <c r="R17" s="49">
        <f>SUMIFS(계획인구!AJ:AJ,계획인구!$N:$N,'급수구역별-계획'!$B17,계획인구!$A:$A,'급수구역별-계획'!$C17,계획인구!$U:$U,"지방")</f>
        <v>0</v>
      </c>
    </row>
    <row r="18" spans="1:18" ht="16.7" customHeight="1">
      <c r="A18" s="21"/>
      <c r="B18" s="22" t="str">
        <f t="shared" ref="B18:B20" si="23">B17</f>
        <v>성내</v>
      </c>
      <c r="C18" s="291" t="s">
        <v>927</v>
      </c>
      <c r="D18" s="48">
        <f t="shared" si="22"/>
        <v>2216</v>
      </c>
      <c r="E18" s="48">
        <f t="shared" si="22"/>
        <v>2128</v>
      </c>
      <c r="F18" s="48">
        <f t="shared" si="22"/>
        <v>2120</v>
      </c>
      <c r="G18" s="48">
        <f t="shared" si="22"/>
        <v>2112</v>
      </c>
      <c r="H18" s="48">
        <f t="shared" si="22"/>
        <v>2095</v>
      </c>
      <c r="I18" s="48">
        <f>SUMIFS(계획인구!AA:AA,계획인구!$N:$N,'급수구역별-계획'!$B18,계획인구!$A:$A,'급수구역별-계획'!$C18,계획인구!$Q:$Q,"지방")</f>
        <v>2216</v>
      </c>
      <c r="J18" s="48">
        <f>SUMIFS(계획인구!AB:AB,계획인구!$N:$N,'급수구역별-계획'!$B18,계획인구!$A:$A,'급수구역별-계획'!$C18,계획인구!$R:$R,"지방")</f>
        <v>2128</v>
      </c>
      <c r="K18" s="48">
        <f>SUMIFS(계획인구!AC:AC,계획인구!$N:$N,'급수구역별-계획'!$B18,계획인구!$A:$A,'급수구역별-계획'!$C18,계획인구!$S:$S,"지방")</f>
        <v>2120</v>
      </c>
      <c r="L18" s="48">
        <f>SUMIFS(계획인구!AD:AD,계획인구!$N:$N,'급수구역별-계획'!$B18,계획인구!$A:$A,'급수구역별-계획'!$C18,계획인구!$T:$T,"지방")</f>
        <v>2112</v>
      </c>
      <c r="M18" s="48">
        <f>SUMIFS(계획인구!AE:AE,계획인구!$N:$N,'급수구역별-계획'!$B18,계획인구!$A:$A,'급수구역별-계획'!$C18,계획인구!$U:$U,"지방")</f>
        <v>2095</v>
      </c>
      <c r="N18" s="48">
        <f>SUMIFS(계획인구!AF:AF,계획인구!$N:$N,'급수구역별-계획'!$B18,계획인구!$A:$A,'급수구역별-계획'!$C18,계획인구!$Q:$Q,"지방")</f>
        <v>0</v>
      </c>
      <c r="O18" s="48">
        <f>SUMIFS(계획인구!AG:AG,계획인구!$N:$N,'급수구역별-계획'!$B18,계획인구!$A:$A,'급수구역별-계획'!$C18,계획인구!$R:$R,"지방")</f>
        <v>0</v>
      </c>
      <c r="P18" s="48">
        <f>SUMIFS(계획인구!AH:AH,계획인구!$N:$N,'급수구역별-계획'!$B18,계획인구!$A:$A,'급수구역별-계획'!$C18,계획인구!$S:$S,"지방")</f>
        <v>0</v>
      </c>
      <c r="Q18" s="48">
        <f>SUMIFS(계획인구!AI:AI,계획인구!$N:$N,'급수구역별-계획'!$B18,계획인구!$A:$A,'급수구역별-계획'!$C18,계획인구!$T:$T,"지방")</f>
        <v>0</v>
      </c>
      <c r="R18" s="49">
        <f>SUMIFS(계획인구!AJ:AJ,계획인구!$N:$N,'급수구역별-계획'!$B18,계획인구!$A:$A,'급수구역별-계획'!$C18,계획인구!$U:$U,"지방")</f>
        <v>0</v>
      </c>
    </row>
    <row r="19" spans="1:18" ht="16.7" customHeight="1">
      <c r="A19" s="21"/>
      <c r="B19" s="22" t="str">
        <f t="shared" si="23"/>
        <v>성내</v>
      </c>
      <c r="C19" s="291" t="s">
        <v>15</v>
      </c>
      <c r="D19" s="48">
        <f t="shared" ref="D19" si="24">I19+N19</f>
        <v>25134</v>
      </c>
      <c r="E19" s="48">
        <f t="shared" ref="E19" si="25">J19+O19</f>
        <v>24939</v>
      </c>
      <c r="F19" s="48">
        <f t="shared" ref="F19" si="26">K19+P19</f>
        <v>24848</v>
      </c>
      <c r="G19" s="48">
        <f t="shared" ref="G19" si="27">L19+Q19</f>
        <v>24762</v>
      </c>
      <c r="H19" s="48">
        <f t="shared" ref="H19" si="28">M19+R19</f>
        <v>24566</v>
      </c>
      <c r="I19" s="48">
        <f>SUMIFS(계획인구!AA:AA,계획인구!$N:$N,'급수구역별-계획'!$B19,계획인구!$A:$A,'급수구역별-계획'!$C19,계획인구!$Q:$Q,"지방")</f>
        <v>25134</v>
      </c>
      <c r="J19" s="48">
        <f>SUMIFS(계획인구!AB:AB,계획인구!$N:$N,'급수구역별-계획'!$B19,계획인구!$A:$A,'급수구역별-계획'!$C19,계획인구!$R:$R,"지방")</f>
        <v>24133</v>
      </c>
      <c r="K19" s="48">
        <f>SUMIFS(계획인구!AC:AC,계획인구!$N:$N,'급수구역별-계획'!$B19,계획인구!$A:$A,'급수구역별-계획'!$C19,계획인구!$S:$S,"지방")</f>
        <v>24042</v>
      </c>
      <c r="L19" s="48">
        <f>SUMIFS(계획인구!AD:AD,계획인구!$N:$N,'급수구역별-계획'!$B19,계획인구!$A:$A,'급수구역별-계획'!$C19,계획인구!$T:$T,"지방")</f>
        <v>23956</v>
      </c>
      <c r="M19" s="48">
        <f>SUMIFS(계획인구!AE:AE,계획인구!$N:$N,'급수구역별-계획'!$B19,계획인구!$A:$A,'급수구역별-계획'!$C19,계획인구!$U:$U,"지방")</f>
        <v>23760</v>
      </c>
      <c r="N19" s="48">
        <f>SUMIFS(계획인구!AF:AF,계획인구!$N:$N,'급수구역별-계획'!$B19,계획인구!$A:$A,'급수구역별-계획'!$C19,계획인구!$Q:$Q,"지방")</f>
        <v>0</v>
      </c>
      <c r="O19" s="48">
        <f>SUMIFS(계획인구!AG:AG,계획인구!$N:$N,'급수구역별-계획'!$B19,계획인구!$A:$A,'급수구역별-계획'!$C19,계획인구!$R:$R,"지방")</f>
        <v>806</v>
      </c>
      <c r="P19" s="48">
        <f>SUMIFS(계획인구!AH:AH,계획인구!$N:$N,'급수구역별-계획'!$B19,계획인구!$A:$A,'급수구역별-계획'!$C19,계획인구!$S:$S,"지방")</f>
        <v>806</v>
      </c>
      <c r="Q19" s="48">
        <f>SUMIFS(계획인구!AI:AI,계획인구!$N:$N,'급수구역별-계획'!$B19,계획인구!$A:$A,'급수구역별-계획'!$C19,계획인구!$T:$T,"지방")</f>
        <v>806</v>
      </c>
      <c r="R19" s="49">
        <f>SUMIFS(계획인구!AJ:AJ,계획인구!$N:$N,'급수구역별-계획'!$B19,계획인구!$A:$A,'급수구역별-계획'!$C19,계획인구!$U:$U,"지방")</f>
        <v>806</v>
      </c>
    </row>
    <row r="20" spans="1:18" ht="16.7" customHeight="1">
      <c r="A20" s="21"/>
      <c r="B20" s="22" t="str">
        <f t="shared" si="23"/>
        <v>성내</v>
      </c>
      <c r="C20" s="291" t="s">
        <v>237</v>
      </c>
      <c r="D20" s="48">
        <f t="shared" si="22"/>
        <v>0</v>
      </c>
      <c r="E20" s="48">
        <f t="shared" si="22"/>
        <v>0</v>
      </c>
      <c r="F20" s="48">
        <f t="shared" si="22"/>
        <v>0</v>
      </c>
      <c r="G20" s="48">
        <f t="shared" si="22"/>
        <v>0</v>
      </c>
      <c r="H20" s="48">
        <f t="shared" si="22"/>
        <v>0</v>
      </c>
      <c r="I20" s="48">
        <f>SUMIFS(계획인구!AA:AA,계획인구!$N:$N,'급수구역별-계획'!$B20,계획인구!$A:$A,'급수구역별-계획'!$C20,계획인구!$Q:$Q,"지방")</f>
        <v>0</v>
      </c>
      <c r="J20" s="48">
        <f>SUMIFS(계획인구!AB:AB,계획인구!$N:$N,'급수구역별-계획'!$B20,계획인구!$A:$A,'급수구역별-계획'!$C20,계획인구!$R:$R,"지방")</f>
        <v>0</v>
      </c>
      <c r="K20" s="48">
        <f>SUMIFS(계획인구!AC:AC,계획인구!$N:$N,'급수구역별-계획'!$B20,계획인구!$A:$A,'급수구역별-계획'!$C20,계획인구!$S:$S,"지방")</f>
        <v>0</v>
      </c>
      <c r="L20" s="48">
        <f>SUMIFS(계획인구!AD:AD,계획인구!$N:$N,'급수구역별-계획'!$B20,계획인구!$A:$A,'급수구역별-계획'!$C20,계획인구!$T:$T,"지방")</f>
        <v>0</v>
      </c>
      <c r="M20" s="48">
        <f>SUMIFS(계획인구!AE:AE,계획인구!$N:$N,'급수구역별-계획'!$B20,계획인구!$A:$A,'급수구역별-계획'!$C20,계획인구!$U:$U,"지방")</f>
        <v>0</v>
      </c>
      <c r="N20" s="48">
        <f>SUMIFS(계획인구!AF:AF,계획인구!$N:$N,'급수구역별-계획'!$B20,계획인구!$A:$A,'급수구역별-계획'!$C20,계획인구!$Q:$Q,"지방")</f>
        <v>0</v>
      </c>
      <c r="O20" s="48">
        <f>SUMIFS(계획인구!AG:AG,계획인구!$N:$N,'급수구역별-계획'!$B20,계획인구!$A:$A,'급수구역별-계획'!$C20,계획인구!$R:$R,"지방")</f>
        <v>0</v>
      </c>
      <c r="P20" s="48">
        <f>SUMIFS(계획인구!AH:AH,계획인구!$N:$N,'급수구역별-계획'!$B20,계획인구!$A:$A,'급수구역별-계획'!$C20,계획인구!$S:$S,"지방")</f>
        <v>0</v>
      </c>
      <c r="Q20" s="48">
        <f>SUMIFS(계획인구!AI:AI,계획인구!$N:$N,'급수구역별-계획'!$B20,계획인구!$A:$A,'급수구역별-계획'!$C20,계획인구!$T:$T,"지방")</f>
        <v>0</v>
      </c>
      <c r="R20" s="49">
        <f>SUMIFS(계획인구!AJ:AJ,계획인구!$N:$N,'급수구역별-계획'!$B20,계획인구!$A:$A,'급수구역별-계획'!$C20,계획인구!$U:$U,"지방")</f>
        <v>0</v>
      </c>
    </row>
    <row r="21" spans="1:18" ht="16.7" customHeight="1">
      <c r="A21" s="21"/>
      <c r="B21" s="20" t="s">
        <v>932</v>
      </c>
      <c r="C21" s="291" t="s">
        <v>3</v>
      </c>
      <c r="D21" s="48">
        <f>SUM(D22:D25)</f>
        <v>8790</v>
      </c>
      <c r="E21" s="48">
        <f t="shared" ref="E21:R21" si="29">SUM(E22:E25)</f>
        <v>9982</v>
      </c>
      <c r="F21" s="48">
        <f t="shared" si="29"/>
        <v>10600</v>
      </c>
      <c r="G21" s="48">
        <f t="shared" si="29"/>
        <v>10562</v>
      </c>
      <c r="H21" s="48">
        <f t="shared" si="29"/>
        <v>10481</v>
      </c>
      <c r="I21" s="48">
        <f t="shared" si="29"/>
        <v>8790</v>
      </c>
      <c r="J21" s="48">
        <f t="shared" si="29"/>
        <v>9753</v>
      </c>
      <c r="K21" s="48">
        <f t="shared" si="29"/>
        <v>10371</v>
      </c>
      <c r="L21" s="48">
        <f t="shared" si="29"/>
        <v>10333</v>
      </c>
      <c r="M21" s="48">
        <f t="shared" si="29"/>
        <v>10252</v>
      </c>
      <c r="N21" s="48">
        <f t="shared" si="29"/>
        <v>0</v>
      </c>
      <c r="O21" s="48">
        <f t="shared" si="29"/>
        <v>229</v>
      </c>
      <c r="P21" s="48">
        <f t="shared" si="29"/>
        <v>229</v>
      </c>
      <c r="Q21" s="48">
        <f t="shared" si="29"/>
        <v>229</v>
      </c>
      <c r="R21" s="49">
        <f t="shared" si="29"/>
        <v>229</v>
      </c>
    </row>
    <row r="22" spans="1:18" ht="16.7" customHeight="1">
      <c r="A22" s="21"/>
      <c r="B22" s="22" t="str">
        <f t="shared" ref="B22:B38" si="30">B21</f>
        <v>공단</v>
      </c>
      <c r="C22" s="291" t="s">
        <v>933</v>
      </c>
      <c r="D22" s="48">
        <f t="shared" ref="D22:H25" si="31">I22+N22</f>
        <v>786</v>
      </c>
      <c r="E22" s="48">
        <f t="shared" si="31"/>
        <v>983</v>
      </c>
      <c r="F22" s="48">
        <f t="shared" si="31"/>
        <v>980</v>
      </c>
      <c r="G22" s="48">
        <f t="shared" si="31"/>
        <v>978</v>
      </c>
      <c r="H22" s="48">
        <f t="shared" si="31"/>
        <v>973</v>
      </c>
      <c r="I22" s="48">
        <f>SUMIFS(계획인구!AA:AA,계획인구!$N:$N,'급수구역별-계획'!$B22,계획인구!$A:$A,'급수구역별-계획'!$C22,계획인구!$Q:$Q,"지방")</f>
        <v>786</v>
      </c>
      <c r="J22" s="48">
        <f>SUMIFS(계획인구!AB:AB,계획인구!$N:$N,'급수구역별-계획'!$B22,계획인구!$A:$A,'급수구역별-계획'!$C22,계획인구!$R:$R,"지방")</f>
        <v>754</v>
      </c>
      <c r="K22" s="48">
        <f>SUMIFS(계획인구!AC:AC,계획인구!$N:$N,'급수구역별-계획'!$B22,계획인구!$A:$A,'급수구역별-계획'!$C22,계획인구!$S:$S,"지방")</f>
        <v>751</v>
      </c>
      <c r="L22" s="48">
        <f>SUMIFS(계획인구!AD:AD,계획인구!$N:$N,'급수구역별-계획'!$B22,계획인구!$A:$A,'급수구역별-계획'!$C22,계획인구!$T:$T,"지방")</f>
        <v>749</v>
      </c>
      <c r="M22" s="48">
        <f>SUMIFS(계획인구!AE:AE,계획인구!$N:$N,'급수구역별-계획'!$B22,계획인구!$A:$A,'급수구역별-계획'!$C22,계획인구!$U:$U,"지방")</f>
        <v>744</v>
      </c>
      <c r="N22" s="48">
        <f>SUMIFS(계획인구!AF:AF,계획인구!$N:$N,'급수구역별-계획'!$B22,계획인구!$A:$A,'급수구역별-계획'!$C22,계획인구!$Q:$Q,"지방")</f>
        <v>0</v>
      </c>
      <c r="O22" s="48">
        <f>SUMIFS(계획인구!AG:AG,계획인구!$N:$N,'급수구역별-계획'!$B22,계획인구!$A:$A,'급수구역별-계획'!$C22,계획인구!$R:$R,"지방")</f>
        <v>229</v>
      </c>
      <c r="P22" s="48">
        <f>SUMIFS(계획인구!AH:AH,계획인구!$N:$N,'급수구역별-계획'!$B22,계획인구!$A:$A,'급수구역별-계획'!$C22,계획인구!$S:$S,"지방")</f>
        <v>229</v>
      </c>
      <c r="Q22" s="48">
        <f>SUMIFS(계획인구!AI:AI,계획인구!$N:$N,'급수구역별-계획'!$B22,계획인구!$A:$A,'급수구역별-계획'!$C22,계획인구!$T:$T,"지방")</f>
        <v>229</v>
      </c>
      <c r="R22" s="49">
        <f>SUMIFS(계획인구!AJ:AJ,계획인구!$N:$N,'급수구역별-계획'!$B22,계획인구!$A:$A,'급수구역별-계획'!$C22,계획인구!$U:$U,"지방")</f>
        <v>229</v>
      </c>
    </row>
    <row r="23" spans="1:18" ht="16.7" customHeight="1">
      <c r="A23" s="21"/>
      <c r="B23" s="22" t="str">
        <f t="shared" si="30"/>
        <v>공단</v>
      </c>
      <c r="C23" s="291" t="s">
        <v>934</v>
      </c>
      <c r="D23" s="48">
        <f t="shared" si="31"/>
        <v>2768</v>
      </c>
      <c r="E23" s="48">
        <f t="shared" si="31"/>
        <v>2805</v>
      </c>
      <c r="F23" s="48">
        <f t="shared" si="31"/>
        <v>2794</v>
      </c>
      <c r="G23" s="48">
        <f t="shared" si="31"/>
        <v>2784</v>
      </c>
      <c r="H23" s="48">
        <f t="shared" si="31"/>
        <v>2761</v>
      </c>
      <c r="I23" s="48">
        <f>SUMIFS(계획인구!AA:AA,계획인구!$N:$N,'급수구역별-계획'!$B23,계획인구!$A:$A,'급수구역별-계획'!$C23,계획인구!$Q:$Q,"지방")</f>
        <v>2768</v>
      </c>
      <c r="J23" s="48">
        <f>SUMIFS(계획인구!AB:AB,계획인구!$N:$N,'급수구역별-계획'!$B23,계획인구!$A:$A,'급수구역별-계획'!$C23,계획인구!$R:$R,"지방")</f>
        <v>2805</v>
      </c>
      <c r="K23" s="48">
        <f>SUMIFS(계획인구!AC:AC,계획인구!$N:$N,'급수구역별-계획'!$B23,계획인구!$A:$A,'급수구역별-계획'!$C23,계획인구!$S:$S,"지방")</f>
        <v>2794</v>
      </c>
      <c r="L23" s="48">
        <f>SUMIFS(계획인구!AD:AD,계획인구!$N:$N,'급수구역별-계획'!$B23,계획인구!$A:$A,'급수구역별-계획'!$C23,계획인구!$T:$T,"지방")</f>
        <v>2784</v>
      </c>
      <c r="M23" s="48">
        <f>SUMIFS(계획인구!AE:AE,계획인구!$N:$N,'급수구역별-계획'!$B23,계획인구!$A:$A,'급수구역별-계획'!$C23,계획인구!$U:$U,"지방")</f>
        <v>2761</v>
      </c>
      <c r="N23" s="48">
        <f>SUMIFS(계획인구!AF:AF,계획인구!$N:$N,'급수구역별-계획'!$B23,계획인구!$A:$A,'급수구역별-계획'!$C23,계획인구!$Q:$Q,"지방")</f>
        <v>0</v>
      </c>
      <c r="O23" s="48">
        <f>SUMIFS(계획인구!AG:AG,계획인구!$N:$N,'급수구역별-계획'!$B23,계획인구!$A:$A,'급수구역별-계획'!$C23,계획인구!$R:$R,"지방")</f>
        <v>0</v>
      </c>
      <c r="P23" s="48">
        <f>SUMIFS(계획인구!AH:AH,계획인구!$N:$N,'급수구역별-계획'!$B23,계획인구!$A:$A,'급수구역별-계획'!$C23,계획인구!$S:$S,"지방")</f>
        <v>0</v>
      </c>
      <c r="Q23" s="48">
        <f>SUMIFS(계획인구!AI:AI,계획인구!$N:$N,'급수구역별-계획'!$B23,계획인구!$A:$A,'급수구역별-계획'!$C23,계획인구!$T:$T,"지방")</f>
        <v>0</v>
      </c>
      <c r="R23" s="49">
        <f>SUMIFS(계획인구!AJ:AJ,계획인구!$N:$N,'급수구역별-계획'!$B23,계획인구!$A:$A,'급수구역별-계획'!$C23,계획인구!$U:$U,"지방")</f>
        <v>0</v>
      </c>
    </row>
    <row r="24" spans="1:18" ht="16.7" customHeight="1">
      <c r="A24" s="21"/>
      <c r="B24" s="22" t="str">
        <f t="shared" si="30"/>
        <v>공단</v>
      </c>
      <c r="C24" s="291" t="s">
        <v>935</v>
      </c>
      <c r="D24" s="48">
        <f t="shared" si="31"/>
        <v>2753</v>
      </c>
      <c r="E24" s="48">
        <f t="shared" si="31"/>
        <v>2643</v>
      </c>
      <c r="F24" s="48">
        <f t="shared" si="31"/>
        <v>2990</v>
      </c>
      <c r="G24" s="48">
        <f t="shared" si="31"/>
        <v>2979</v>
      </c>
      <c r="H24" s="48">
        <f t="shared" si="31"/>
        <v>2956</v>
      </c>
      <c r="I24" s="48">
        <f>SUMIFS(계획인구!AA:AA,계획인구!$N:$N,'급수구역별-계획'!$B24,계획인구!$A:$A,'급수구역별-계획'!$C24,계획인구!$Q:$Q,"지방")</f>
        <v>2753</v>
      </c>
      <c r="J24" s="48">
        <f>SUMIFS(계획인구!AB:AB,계획인구!$N:$N,'급수구역별-계획'!$B24,계획인구!$A:$A,'급수구역별-계획'!$C24,계획인구!$R:$R,"지방")</f>
        <v>2643</v>
      </c>
      <c r="K24" s="48">
        <f>SUMIFS(계획인구!AC:AC,계획인구!$N:$N,'급수구역별-계획'!$B24,계획인구!$A:$A,'급수구역별-계획'!$C24,계획인구!$S:$S,"지방")</f>
        <v>2990</v>
      </c>
      <c r="L24" s="48">
        <f>SUMIFS(계획인구!AD:AD,계획인구!$N:$N,'급수구역별-계획'!$B24,계획인구!$A:$A,'급수구역별-계획'!$C24,계획인구!$T:$T,"지방")</f>
        <v>2979</v>
      </c>
      <c r="M24" s="48">
        <f>SUMIFS(계획인구!AE:AE,계획인구!$N:$N,'급수구역별-계획'!$B24,계획인구!$A:$A,'급수구역별-계획'!$C24,계획인구!$U:$U,"지방")</f>
        <v>2956</v>
      </c>
      <c r="N24" s="48">
        <f>SUMIFS(계획인구!AF:AF,계획인구!$N:$N,'급수구역별-계획'!$B24,계획인구!$A:$A,'급수구역별-계획'!$C24,계획인구!$Q:$Q,"지방")</f>
        <v>0</v>
      </c>
      <c r="O24" s="48">
        <f>SUMIFS(계획인구!AG:AG,계획인구!$N:$N,'급수구역별-계획'!$B24,계획인구!$A:$A,'급수구역별-계획'!$C24,계획인구!$R:$R,"지방")</f>
        <v>0</v>
      </c>
      <c r="P24" s="48">
        <f>SUMIFS(계획인구!AH:AH,계획인구!$N:$N,'급수구역별-계획'!$B24,계획인구!$A:$A,'급수구역별-계획'!$C24,계획인구!$S:$S,"지방")</f>
        <v>0</v>
      </c>
      <c r="Q24" s="48">
        <f>SUMIFS(계획인구!AI:AI,계획인구!$N:$N,'급수구역별-계획'!$B24,계획인구!$A:$A,'급수구역별-계획'!$C24,계획인구!$T:$T,"지방")</f>
        <v>0</v>
      </c>
      <c r="R24" s="49">
        <f>SUMIFS(계획인구!AJ:AJ,계획인구!$N:$N,'급수구역별-계획'!$B24,계획인구!$A:$A,'급수구역별-계획'!$C24,계획인구!$U:$U,"지방")</f>
        <v>0</v>
      </c>
    </row>
    <row r="25" spans="1:18" ht="16.7" customHeight="1">
      <c r="A25" s="21"/>
      <c r="B25" s="22" t="str">
        <f t="shared" si="30"/>
        <v>공단</v>
      </c>
      <c r="C25" s="291" t="s">
        <v>936</v>
      </c>
      <c r="D25" s="48">
        <f t="shared" si="31"/>
        <v>2483</v>
      </c>
      <c r="E25" s="48">
        <f t="shared" si="31"/>
        <v>3551</v>
      </c>
      <c r="F25" s="48">
        <f t="shared" si="31"/>
        <v>3836</v>
      </c>
      <c r="G25" s="48">
        <f t="shared" si="31"/>
        <v>3821</v>
      </c>
      <c r="H25" s="48">
        <f t="shared" si="31"/>
        <v>3791</v>
      </c>
      <c r="I25" s="48">
        <f>SUMIFS(계획인구!AA:AA,계획인구!$N:$N,'급수구역별-계획'!$B25,계획인구!$A:$A,'급수구역별-계획'!$C25,계획인구!$Q:$Q,"지방")</f>
        <v>2483</v>
      </c>
      <c r="J25" s="48">
        <f>SUMIFS(계획인구!AB:AB,계획인구!$N:$N,'급수구역별-계획'!$B25,계획인구!$A:$A,'급수구역별-계획'!$C25,계획인구!$R:$R,"지방")</f>
        <v>3551</v>
      </c>
      <c r="K25" s="48">
        <f>SUMIFS(계획인구!AC:AC,계획인구!$N:$N,'급수구역별-계획'!$B25,계획인구!$A:$A,'급수구역별-계획'!$C25,계획인구!$S:$S,"지방")</f>
        <v>3836</v>
      </c>
      <c r="L25" s="48">
        <f>SUMIFS(계획인구!AD:AD,계획인구!$N:$N,'급수구역별-계획'!$B25,계획인구!$A:$A,'급수구역별-계획'!$C25,계획인구!$T:$T,"지방")</f>
        <v>3821</v>
      </c>
      <c r="M25" s="48">
        <f>SUMIFS(계획인구!AE:AE,계획인구!$N:$N,'급수구역별-계획'!$B25,계획인구!$A:$A,'급수구역별-계획'!$C25,계획인구!$U:$U,"지방")</f>
        <v>3791</v>
      </c>
      <c r="N25" s="48">
        <f>SUMIFS(계획인구!AF:AF,계획인구!$N:$N,'급수구역별-계획'!$B25,계획인구!$A:$A,'급수구역별-계획'!$C25,계획인구!$Q:$Q,"지방")</f>
        <v>0</v>
      </c>
      <c r="O25" s="48">
        <f>SUMIFS(계획인구!AG:AG,계획인구!$N:$N,'급수구역별-계획'!$B25,계획인구!$A:$A,'급수구역별-계획'!$C25,계획인구!$R:$R,"지방")</f>
        <v>0</v>
      </c>
      <c r="P25" s="48">
        <f>SUMIFS(계획인구!AH:AH,계획인구!$N:$N,'급수구역별-계획'!$B25,계획인구!$A:$A,'급수구역별-계획'!$C25,계획인구!$S:$S,"지방")</f>
        <v>0</v>
      </c>
      <c r="Q25" s="48">
        <f>SUMIFS(계획인구!AI:AI,계획인구!$N:$N,'급수구역별-계획'!$B25,계획인구!$A:$A,'급수구역별-계획'!$C25,계획인구!$T:$T,"지방")</f>
        <v>0</v>
      </c>
      <c r="R25" s="49">
        <f>SUMIFS(계획인구!AJ:AJ,계획인구!$N:$N,'급수구역별-계획'!$B25,계획인구!$A:$A,'급수구역별-계획'!$C25,계획인구!$U:$U,"지방")</f>
        <v>0</v>
      </c>
    </row>
    <row r="26" spans="1:18" ht="16.7" customHeight="1">
      <c r="A26" s="21"/>
      <c r="B26" s="20" t="s">
        <v>937</v>
      </c>
      <c r="C26" s="291" t="s">
        <v>3</v>
      </c>
      <c r="D26" s="48">
        <f t="shared" ref="D26:R26" si="32">SUM(D27:D31)</f>
        <v>18386</v>
      </c>
      <c r="E26" s="48">
        <f>SUM(E27:E31)</f>
        <v>18541</v>
      </c>
      <c r="F26" s="48">
        <f t="shared" si="32"/>
        <v>18667</v>
      </c>
      <c r="G26" s="48">
        <f t="shared" si="32"/>
        <v>19793</v>
      </c>
      <c r="H26" s="48">
        <f t="shared" si="32"/>
        <v>19636</v>
      </c>
      <c r="I26" s="48">
        <f t="shared" si="32"/>
        <v>18386</v>
      </c>
      <c r="J26" s="48">
        <f t="shared" si="32"/>
        <v>17779</v>
      </c>
      <c r="K26" s="48">
        <f t="shared" si="32"/>
        <v>17905</v>
      </c>
      <c r="L26" s="48">
        <f t="shared" si="32"/>
        <v>19031</v>
      </c>
      <c r="M26" s="48">
        <f t="shared" si="32"/>
        <v>18874</v>
      </c>
      <c r="N26" s="48">
        <f t="shared" si="32"/>
        <v>0</v>
      </c>
      <c r="O26" s="48">
        <f t="shared" si="32"/>
        <v>762</v>
      </c>
      <c r="P26" s="48">
        <f t="shared" si="32"/>
        <v>762</v>
      </c>
      <c r="Q26" s="48">
        <f t="shared" si="32"/>
        <v>762</v>
      </c>
      <c r="R26" s="49">
        <f t="shared" si="32"/>
        <v>762</v>
      </c>
    </row>
    <row r="27" spans="1:18" ht="16.7" customHeight="1">
      <c r="A27" s="21"/>
      <c r="B27" s="22" t="str">
        <f t="shared" si="30"/>
        <v>동부</v>
      </c>
      <c r="C27" s="291" t="s">
        <v>938</v>
      </c>
      <c r="D27" s="48">
        <f t="shared" ref="D27:H35" si="33">I27+N27</f>
        <v>10755</v>
      </c>
      <c r="E27" s="48">
        <f t="shared" si="33"/>
        <v>10919</v>
      </c>
      <c r="F27" s="48">
        <f t="shared" si="33"/>
        <v>10881</v>
      </c>
      <c r="G27" s="48">
        <f t="shared" si="33"/>
        <v>10844</v>
      </c>
      <c r="H27" s="48">
        <f t="shared" si="33"/>
        <v>10760</v>
      </c>
      <c r="I27" s="48">
        <f>SUMIFS(계획인구!AA:AA,계획인구!$N:$N,'급수구역별-계획'!$B27,계획인구!$A:$A,'급수구역별-계획'!$C27,계획인구!$Q:$Q,"지방")+1</f>
        <v>10755</v>
      </c>
      <c r="J27" s="48">
        <f>SUMIFS(계획인구!AB:AB,계획인구!$N:$N,'급수구역별-계획'!$B27,계획인구!$A:$A,'급수구역별-계획'!$C27,계획인구!$R:$R,"지방")</f>
        <v>10326</v>
      </c>
      <c r="K27" s="48">
        <f>SUMIFS(계획인구!AC:AC,계획인구!$N:$N,'급수구역별-계획'!$B27,계획인구!$A:$A,'급수구역별-계획'!$C27,계획인구!$S:$S,"지방")</f>
        <v>10288</v>
      </c>
      <c r="L27" s="48">
        <f>SUMIFS(계획인구!AD:AD,계획인구!$N:$N,'급수구역별-계획'!$B27,계획인구!$A:$A,'급수구역별-계획'!$C27,계획인구!$T:$T,"지방")</f>
        <v>10251</v>
      </c>
      <c r="M27" s="48">
        <f>SUMIFS(계획인구!AE:AE,계획인구!$N:$N,'급수구역별-계획'!$B27,계획인구!$A:$A,'급수구역별-계획'!$C27,계획인구!$U:$U,"지방")</f>
        <v>10167</v>
      </c>
      <c r="N27" s="48">
        <f>SUMIFS(계획인구!AF:AF,계획인구!$N:$N,'급수구역별-계획'!$B27,계획인구!$A:$A,'급수구역별-계획'!$C27,계획인구!$Q:$Q,"지방")</f>
        <v>0</v>
      </c>
      <c r="O27" s="48">
        <f>SUMIFS(계획인구!AG:AG,계획인구!$N:$N,'급수구역별-계획'!$B27,계획인구!$A:$A,'급수구역별-계획'!$C27,계획인구!$R:$R,"지방")</f>
        <v>593</v>
      </c>
      <c r="P27" s="48">
        <f>SUMIFS(계획인구!AH:AH,계획인구!$N:$N,'급수구역별-계획'!$B27,계획인구!$A:$A,'급수구역별-계획'!$C27,계획인구!$S:$S,"지방")</f>
        <v>593</v>
      </c>
      <c r="Q27" s="48">
        <f>SUMIFS(계획인구!AI:AI,계획인구!$N:$N,'급수구역별-계획'!$B27,계획인구!$A:$A,'급수구역별-계획'!$C27,계획인구!$T:$T,"지방")</f>
        <v>593</v>
      </c>
      <c r="R27" s="49">
        <f>SUMIFS(계획인구!AJ:AJ,계획인구!$N:$N,'급수구역별-계획'!$B27,계획인구!$A:$A,'급수구역별-계획'!$C27,계획인구!$U:$U,"지방")</f>
        <v>593</v>
      </c>
    </row>
    <row r="28" spans="1:18" ht="16.7" customHeight="1">
      <c r="A28" s="21"/>
      <c r="B28" s="22" t="str">
        <f t="shared" si="30"/>
        <v>동부</v>
      </c>
      <c r="C28" s="291" t="s">
        <v>939</v>
      </c>
      <c r="D28" s="48">
        <f t="shared" si="33"/>
        <v>2998</v>
      </c>
      <c r="E28" s="48">
        <f t="shared" si="33"/>
        <v>3047</v>
      </c>
      <c r="F28" s="48">
        <f t="shared" si="33"/>
        <v>3231</v>
      </c>
      <c r="G28" s="48">
        <f t="shared" si="33"/>
        <v>3220</v>
      </c>
      <c r="H28" s="48">
        <f t="shared" si="33"/>
        <v>3196</v>
      </c>
      <c r="I28" s="48">
        <f>SUMIFS(계획인구!AA:AA,계획인구!$N:$N,'급수구역별-계획'!$B28,계획인구!$A:$A,'급수구역별-계획'!$C28,계획인구!$Q:$Q,"지방")</f>
        <v>2998</v>
      </c>
      <c r="J28" s="48">
        <f>SUMIFS(계획인구!AB:AB,계획인구!$N:$N,'급수구역별-계획'!$B28,계획인구!$A:$A,'급수구역별-계획'!$C28,계획인구!$R:$R,"지방")</f>
        <v>2878</v>
      </c>
      <c r="K28" s="48">
        <f>SUMIFS(계획인구!AC:AC,계획인구!$N:$N,'급수구역별-계획'!$B28,계획인구!$A:$A,'급수구역별-계획'!$C28,계획인구!$S:$S,"지방")</f>
        <v>3062</v>
      </c>
      <c r="L28" s="48">
        <f>SUMIFS(계획인구!AD:AD,계획인구!$N:$N,'급수구역별-계획'!$B28,계획인구!$A:$A,'급수구역별-계획'!$C28,계획인구!$T:$T,"지방")</f>
        <v>3051</v>
      </c>
      <c r="M28" s="48">
        <f>SUMIFS(계획인구!AE:AE,계획인구!$N:$N,'급수구역별-계획'!$B28,계획인구!$A:$A,'급수구역별-계획'!$C28,계획인구!$U:$U,"지방")</f>
        <v>3027</v>
      </c>
      <c r="N28" s="48">
        <f>SUMIFS(계획인구!AF:AF,계획인구!$N:$N,'급수구역별-계획'!$B28,계획인구!$A:$A,'급수구역별-계획'!$C28,계획인구!$Q:$Q,"지방")</f>
        <v>0</v>
      </c>
      <c r="O28" s="48">
        <f>SUMIFS(계획인구!AG:AG,계획인구!$N:$N,'급수구역별-계획'!$B28,계획인구!$A:$A,'급수구역별-계획'!$C28,계획인구!$R:$R,"지방")</f>
        <v>169</v>
      </c>
      <c r="P28" s="48">
        <f>SUMIFS(계획인구!AH:AH,계획인구!$N:$N,'급수구역별-계획'!$B28,계획인구!$A:$A,'급수구역별-계획'!$C28,계획인구!$S:$S,"지방")</f>
        <v>169</v>
      </c>
      <c r="Q28" s="48">
        <f>SUMIFS(계획인구!AI:AI,계획인구!$N:$N,'급수구역별-계획'!$B28,계획인구!$A:$A,'급수구역별-계획'!$C28,계획인구!$T:$T,"지방")</f>
        <v>169</v>
      </c>
      <c r="R28" s="49">
        <f>SUMIFS(계획인구!AJ:AJ,계획인구!$N:$N,'급수구역별-계획'!$B28,계획인구!$A:$A,'급수구역별-계획'!$C28,계획인구!$U:$U,"지방")</f>
        <v>169</v>
      </c>
    </row>
    <row r="29" spans="1:18" ht="16.7" customHeight="1">
      <c r="A29" s="21"/>
      <c r="B29" s="22" t="str">
        <f t="shared" si="30"/>
        <v>동부</v>
      </c>
      <c r="C29" s="291" t="s">
        <v>940</v>
      </c>
      <c r="D29" s="48">
        <f t="shared" si="33"/>
        <v>995</v>
      </c>
      <c r="E29" s="48">
        <f t="shared" si="33"/>
        <v>956</v>
      </c>
      <c r="F29" s="48">
        <f t="shared" si="33"/>
        <v>951</v>
      </c>
      <c r="G29" s="48">
        <f t="shared" si="33"/>
        <v>1611</v>
      </c>
      <c r="H29" s="48">
        <f t="shared" si="33"/>
        <v>1599</v>
      </c>
      <c r="I29" s="48">
        <f>SUMIFS(계획인구!AA:AA,계획인구!$N:$N,'급수구역별-계획'!$B29,계획인구!$A:$A,'급수구역별-계획'!$C29,계획인구!$Q:$Q,"지방")</f>
        <v>995</v>
      </c>
      <c r="J29" s="48">
        <f>SUMIFS(계획인구!AB:AB,계획인구!$N:$N,'급수구역별-계획'!$B29,계획인구!$A:$A,'급수구역별-계획'!$C29,계획인구!$R:$R,"지방")</f>
        <v>956</v>
      </c>
      <c r="K29" s="48">
        <f>SUMIFS(계획인구!AC:AC,계획인구!$N:$N,'급수구역별-계획'!$B29,계획인구!$A:$A,'급수구역별-계획'!$C29,계획인구!$S:$S,"지방")</f>
        <v>951</v>
      </c>
      <c r="L29" s="48">
        <f>SUMIFS(계획인구!AD:AD,계획인구!$N:$N,'급수구역별-계획'!$B29,계획인구!$A:$A,'급수구역별-계획'!$C29,계획인구!$T:$T,"지방")</f>
        <v>1611</v>
      </c>
      <c r="M29" s="48">
        <f>SUMIFS(계획인구!AE:AE,계획인구!$N:$N,'급수구역별-계획'!$B29,계획인구!$A:$A,'급수구역별-계획'!$C29,계획인구!$U:$U,"지방")</f>
        <v>1599</v>
      </c>
      <c r="N29" s="48">
        <f>SUMIFS(계획인구!AF:AF,계획인구!$N:$N,'급수구역별-계획'!$B29,계획인구!$A:$A,'급수구역별-계획'!$C29,계획인구!$Q:$Q,"지방")</f>
        <v>0</v>
      </c>
      <c r="O29" s="48">
        <f>SUMIFS(계획인구!AG:AG,계획인구!$N:$N,'급수구역별-계획'!$B29,계획인구!$A:$A,'급수구역별-계획'!$C29,계획인구!$R:$R,"지방")</f>
        <v>0</v>
      </c>
      <c r="P29" s="48">
        <f>SUMIFS(계획인구!AH:AH,계획인구!$N:$N,'급수구역별-계획'!$B29,계획인구!$A:$A,'급수구역별-계획'!$C29,계획인구!$S:$S,"지방")</f>
        <v>0</v>
      </c>
      <c r="Q29" s="48">
        <f>SUMIFS(계획인구!AI:AI,계획인구!$N:$N,'급수구역별-계획'!$B29,계획인구!$A:$A,'급수구역별-계획'!$C29,계획인구!$T:$T,"지방")</f>
        <v>0</v>
      </c>
      <c r="R29" s="49">
        <f>SUMIFS(계획인구!AJ:AJ,계획인구!$N:$N,'급수구역별-계획'!$B29,계획인구!$A:$A,'급수구역별-계획'!$C29,계획인구!$U:$U,"지방")</f>
        <v>0</v>
      </c>
    </row>
    <row r="30" spans="1:18" ht="16.7" customHeight="1">
      <c r="A30" s="21"/>
      <c r="B30" s="22" t="str">
        <f t="shared" si="30"/>
        <v>동부</v>
      </c>
      <c r="C30" s="291" t="s">
        <v>941</v>
      </c>
      <c r="D30" s="48">
        <f t="shared" si="33"/>
        <v>2137</v>
      </c>
      <c r="E30" s="48">
        <f t="shared" si="33"/>
        <v>2177</v>
      </c>
      <c r="F30" s="48">
        <f t="shared" si="33"/>
        <v>2168</v>
      </c>
      <c r="G30" s="48">
        <f t="shared" si="33"/>
        <v>2161</v>
      </c>
      <c r="H30" s="48">
        <f t="shared" si="33"/>
        <v>2143</v>
      </c>
      <c r="I30" s="48">
        <f>SUMIFS(계획인구!AA:AA,계획인구!$N:$N,'급수구역별-계획'!$B30,계획인구!$A:$A,'급수구역별-계획'!$C30,계획인구!$Q:$Q,"지방")</f>
        <v>2137</v>
      </c>
      <c r="J30" s="48">
        <f>SUMIFS(계획인구!AB:AB,계획인구!$N:$N,'급수구역별-계획'!$B30,계획인구!$A:$A,'급수구역별-계획'!$C30,계획인구!$R:$R,"지방")</f>
        <v>2177</v>
      </c>
      <c r="K30" s="48">
        <f>SUMIFS(계획인구!AC:AC,계획인구!$N:$N,'급수구역별-계획'!$B30,계획인구!$A:$A,'급수구역별-계획'!$C30,계획인구!$S:$S,"지방")</f>
        <v>2168</v>
      </c>
      <c r="L30" s="48">
        <f>SUMIFS(계획인구!AD:AD,계획인구!$N:$N,'급수구역별-계획'!$B30,계획인구!$A:$A,'급수구역별-계획'!$C30,계획인구!$T:$T,"지방")</f>
        <v>2161</v>
      </c>
      <c r="M30" s="48">
        <f>SUMIFS(계획인구!AE:AE,계획인구!$N:$N,'급수구역별-계획'!$B30,계획인구!$A:$A,'급수구역별-계획'!$C30,계획인구!$U:$U,"지방")</f>
        <v>2143</v>
      </c>
      <c r="N30" s="48">
        <f>SUMIFS(계획인구!AF:AF,계획인구!$N:$N,'급수구역별-계획'!$B30,계획인구!$A:$A,'급수구역별-계획'!$C30,계획인구!$Q:$Q,"지방")</f>
        <v>0</v>
      </c>
      <c r="O30" s="48">
        <f>SUMIFS(계획인구!AG:AG,계획인구!$N:$N,'급수구역별-계획'!$B30,계획인구!$A:$A,'급수구역별-계획'!$C30,계획인구!$R:$R,"지방")</f>
        <v>0</v>
      </c>
      <c r="P30" s="48">
        <f>SUMIFS(계획인구!AH:AH,계획인구!$N:$N,'급수구역별-계획'!$B30,계획인구!$A:$A,'급수구역별-계획'!$C30,계획인구!$S:$S,"지방")</f>
        <v>0</v>
      </c>
      <c r="Q30" s="48">
        <f>SUMIFS(계획인구!AI:AI,계획인구!$N:$N,'급수구역별-계획'!$B30,계획인구!$A:$A,'급수구역별-계획'!$C30,계획인구!$T:$T,"지방")</f>
        <v>0</v>
      </c>
      <c r="R30" s="49">
        <f>SUMIFS(계획인구!AJ:AJ,계획인구!$N:$N,'급수구역별-계획'!$B30,계획인구!$A:$A,'급수구역별-계획'!$C30,계획인구!$U:$U,"지방")</f>
        <v>0</v>
      </c>
    </row>
    <row r="31" spans="1:18" ht="16.7" customHeight="1">
      <c r="A31" s="21"/>
      <c r="B31" s="22" t="str">
        <f t="shared" si="30"/>
        <v>동부</v>
      </c>
      <c r="C31" s="291" t="s">
        <v>922</v>
      </c>
      <c r="D31" s="48">
        <f t="shared" si="33"/>
        <v>1501</v>
      </c>
      <c r="E31" s="48">
        <f t="shared" si="33"/>
        <v>1442</v>
      </c>
      <c r="F31" s="48">
        <f t="shared" si="33"/>
        <v>1436</v>
      </c>
      <c r="G31" s="48">
        <f t="shared" si="33"/>
        <v>1957</v>
      </c>
      <c r="H31" s="48">
        <f t="shared" si="33"/>
        <v>1938</v>
      </c>
      <c r="I31" s="48">
        <f>SUMIFS(계획인구!AA:AA,계획인구!$N:$N,'급수구역별-계획'!$B31,계획인구!$A:$A,'급수구역별-계획'!$C31,계획인구!$Q:$Q,"지방")</f>
        <v>1501</v>
      </c>
      <c r="J31" s="48">
        <f>SUMIFS(계획인구!AB:AB,계획인구!$N:$N,'급수구역별-계획'!$B31,계획인구!$A:$A,'급수구역별-계획'!$C31,계획인구!$R:$R,"지방")</f>
        <v>1442</v>
      </c>
      <c r="K31" s="48">
        <f>SUMIFS(계획인구!AC:AC,계획인구!$N:$N,'급수구역별-계획'!$B31,계획인구!$A:$A,'급수구역별-계획'!$C31,계획인구!$S:$S,"지방")</f>
        <v>1436</v>
      </c>
      <c r="L31" s="48">
        <f>SUMIFS(계획인구!AD:AD,계획인구!$N:$N,'급수구역별-계획'!$B31,계획인구!$A:$A,'급수구역별-계획'!$C31,계획인구!$T:$T,"지방")</f>
        <v>1957</v>
      </c>
      <c r="M31" s="48">
        <f>SUMIFS(계획인구!AE:AE,계획인구!$N:$N,'급수구역별-계획'!$B31,계획인구!$A:$A,'급수구역별-계획'!$C31,계획인구!$U:$U,"지방")</f>
        <v>1938</v>
      </c>
      <c r="N31" s="48">
        <f>SUMIFS(계획인구!AF:AF,계획인구!$N:$N,'급수구역별-계획'!$B31,계획인구!$A:$A,'급수구역별-계획'!$C31,계획인구!$Q:$Q,"지방")</f>
        <v>0</v>
      </c>
      <c r="O31" s="48">
        <f>SUMIFS(계획인구!AG:AG,계획인구!$N:$N,'급수구역별-계획'!$B31,계획인구!$A:$A,'급수구역별-계획'!$C31,계획인구!$R:$R,"지방")</f>
        <v>0</v>
      </c>
      <c r="P31" s="48">
        <f>SUMIFS(계획인구!AH:AH,계획인구!$N:$N,'급수구역별-계획'!$B31,계획인구!$A:$A,'급수구역별-계획'!$C31,계획인구!$S:$S,"지방")</f>
        <v>0</v>
      </c>
      <c r="Q31" s="48">
        <f>SUMIFS(계획인구!AI:AI,계획인구!$N:$N,'급수구역별-계획'!$B31,계획인구!$A:$A,'급수구역별-계획'!$C31,계획인구!$T:$T,"지방")</f>
        <v>0</v>
      </c>
      <c r="R31" s="49">
        <f>SUMIFS(계획인구!AJ:AJ,계획인구!$N:$N,'급수구역별-계획'!$B31,계획인구!$A:$A,'급수구역별-계획'!$C31,계획인구!$U:$U,"지방")</f>
        <v>0</v>
      </c>
    </row>
    <row r="32" spans="1:18" ht="16.7" customHeight="1">
      <c r="A32" s="108" t="s">
        <v>920</v>
      </c>
      <c r="B32" s="289" t="s">
        <v>942</v>
      </c>
      <c r="C32" s="289" t="s">
        <v>1173</v>
      </c>
      <c r="D32" s="110">
        <f t="shared" ref="D32:R32" si="34">SUM(D33:D34)</f>
        <v>910</v>
      </c>
      <c r="E32" s="110">
        <f t="shared" si="34"/>
        <v>910</v>
      </c>
      <c r="F32" s="110">
        <f t="shared" si="34"/>
        <v>2176</v>
      </c>
      <c r="G32" s="110">
        <f t="shared" si="34"/>
        <v>2976</v>
      </c>
      <c r="H32" s="110">
        <f t="shared" si="34"/>
        <v>2955</v>
      </c>
      <c r="I32" s="110">
        <f t="shared" si="34"/>
        <v>910</v>
      </c>
      <c r="J32" s="110">
        <f t="shared" si="34"/>
        <v>910</v>
      </c>
      <c r="K32" s="110">
        <f t="shared" si="34"/>
        <v>2176</v>
      </c>
      <c r="L32" s="110">
        <f t="shared" si="34"/>
        <v>2976</v>
      </c>
      <c r="M32" s="110">
        <f t="shared" si="34"/>
        <v>2955</v>
      </c>
      <c r="N32" s="110">
        <f t="shared" si="34"/>
        <v>0</v>
      </c>
      <c r="O32" s="110">
        <f t="shared" si="34"/>
        <v>0</v>
      </c>
      <c r="P32" s="110">
        <f t="shared" si="34"/>
        <v>0</v>
      </c>
      <c r="Q32" s="110">
        <f t="shared" si="34"/>
        <v>0</v>
      </c>
      <c r="R32" s="111">
        <f t="shared" si="34"/>
        <v>0</v>
      </c>
    </row>
    <row r="33" spans="1:18" ht="16.7" customHeight="1">
      <c r="A33" s="21"/>
      <c r="B33" s="22" t="str">
        <f>B32</f>
        <v>지례</v>
      </c>
      <c r="C33" s="291" t="s">
        <v>1172</v>
      </c>
      <c r="D33" s="48">
        <f t="shared" ref="D33:D34" si="35">I33+N33</f>
        <v>910</v>
      </c>
      <c r="E33" s="48">
        <f t="shared" ref="E33:E34" si="36">J33+O33</f>
        <v>910</v>
      </c>
      <c r="F33" s="48">
        <f t="shared" ref="F33:F34" si="37">K33+P33</f>
        <v>1231</v>
      </c>
      <c r="G33" s="48">
        <f t="shared" ref="G33:G34" si="38">L33+Q33</f>
        <v>1225</v>
      </c>
      <c r="H33" s="48">
        <f t="shared" ref="H33:H34" si="39">M33+R33</f>
        <v>1217</v>
      </c>
      <c r="I33" s="48">
        <f>SUMIFS(계획인구!AA:AA,계획인구!$N:$N,'급수구역별-계획'!$B33,계획인구!$A:$A,'급수구역별-계획'!$C33,계획인구!$Q:$Q,"지방")</f>
        <v>910</v>
      </c>
      <c r="J33" s="48">
        <f>SUMIFS(계획인구!AB:AB,계획인구!$N:$N,'급수구역별-계획'!$B33,계획인구!$A:$A,'급수구역별-계획'!$C33,계획인구!$R:$R,"지방")</f>
        <v>910</v>
      </c>
      <c r="K33" s="48">
        <f>SUMIFS(계획인구!AC:AC,계획인구!$N:$N,'급수구역별-계획'!$B33,계획인구!$A:$A,'급수구역별-계획'!$C33,계획인구!$S:$S,"지방")</f>
        <v>1231</v>
      </c>
      <c r="L33" s="48">
        <f>SUMIFS(계획인구!AD:AD,계획인구!$N:$N,'급수구역별-계획'!$B33,계획인구!$A:$A,'급수구역별-계획'!$C33,계획인구!$T:$T,"지방")</f>
        <v>1225</v>
      </c>
      <c r="M33" s="48">
        <f>SUMIFS(계획인구!AE:AE,계획인구!$N:$N,'급수구역별-계획'!$B33,계획인구!$A:$A,'급수구역별-계획'!$C33,계획인구!$U:$U,"지방")</f>
        <v>1217</v>
      </c>
      <c r="N33" s="48">
        <f>SUMIFS(계획인구!AF:AF,계획인구!$N:$N,'급수구역별-계획'!$B33,계획인구!$A:$A,'급수구역별-계획'!$C33,계획인구!$Q:$Q,"지방")</f>
        <v>0</v>
      </c>
      <c r="O33" s="48">
        <f>SUMIFS(계획인구!AG:AG,계획인구!$N:$N,'급수구역별-계획'!$B33,계획인구!$A:$A,'급수구역별-계획'!$C33,계획인구!$R:$R,"지방")</f>
        <v>0</v>
      </c>
      <c r="P33" s="48">
        <f>SUMIFS(계획인구!AH:AH,계획인구!$N:$N,'급수구역별-계획'!$B33,계획인구!$A:$A,'급수구역별-계획'!$C33,계획인구!$S:$S,"지방")</f>
        <v>0</v>
      </c>
      <c r="Q33" s="48">
        <f>SUMIFS(계획인구!AI:AI,계획인구!$N:$N,'급수구역별-계획'!$B33,계획인구!$A:$A,'급수구역별-계획'!$C33,계획인구!$T:$T,"지방")</f>
        <v>0</v>
      </c>
      <c r="R33" s="49">
        <f>SUMIFS(계획인구!AJ:AJ,계획인구!$N:$N,'급수구역별-계획'!$B33,계획인구!$A:$A,'급수구역별-계획'!$C33,계획인구!$U:$U,"지방")</f>
        <v>0</v>
      </c>
    </row>
    <row r="34" spans="1:18" ht="16.7" customHeight="1">
      <c r="A34" s="21"/>
      <c r="B34" s="22" t="str">
        <f>B33</f>
        <v>지례</v>
      </c>
      <c r="C34" s="291" t="s">
        <v>262</v>
      </c>
      <c r="D34" s="48">
        <f t="shared" si="35"/>
        <v>0</v>
      </c>
      <c r="E34" s="48">
        <f t="shared" si="36"/>
        <v>0</v>
      </c>
      <c r="F34" s="48">
        <f t="shared" si="37"/>
        <v>945</v>
      </c>
      <c r="G34" s="48">
        <f t="shared" si="38"/>
        <v>1751</v>
      </c>
      <c r="H34" s="48">
        <f t="shared" si="39"/>
        <v>1738</v>
      </c>
      <c r="I34" s="48">
        <f>SUMIFS(계획인구!AA:AA,계획인구!$N:$N,'급수구역별-계획'!$B34,계획인구!$A:$A,'급수구역별-계획'!$C34,계획인구!$Q:$Q,"지방")</f>
        <v>0</v>
      </c>
      <c r="J34" s="48">
        <f>SUMIFS(계획인구!AB:AB,계획인구!$N:$N,'급수구역별-계획'!$B34,계획인구!$A:$A,'급수구역별-계획'!$C34,계획인구!$R:$R,"지방")</f>
        <v>0</v>
      </c>
      <c r="K34" s="48">
        <f>SUMIFS(계획인구!AC:AC,계획인구!$N:$N,'급수구역별-계획'!$B34,계획인구!$A:$A,'급수구역별-계획'!$C34,계획인구!$S:$S,"지방")</f>
        <v>945</v>
      </c>
      <c r="L34" s="48">
        <f>SUMIFS(계획인구!AD:AD,계획인구!$N:$N,'급수구역별-계획'!$B34,계획인구!$A:$A,'급수구역별-계획'!$C34,계획인구!$T:$T,"지방")</f>
        <v>1751</v>
      </c>
      <c r="M34" s="48">
        <f>SUMIFS(계획인구!AE:AE,계획인구!$N:$N,'급수구역별-계획'!$B34,계획인구!$A:$A,'급수구역별-계획'!$C34,계획인구!$U:$U,"지방")</f>
        <v>1738</v>
      </c>
      <c r="N34" s="48">
        <f>SUMIFS(계획인구!AF:AF,계획인구!$N:$N,'급수구역별-계획'!$B34,계획인구!$A:$A,'급수구역별-계획'!$C34,계획인구!$Q:$Q,"지방")</f>
        <v>0</v>
      </c>
      <c r="O34" s="48">
        <f>SUMIFS(계획인구!AG:AG,계획인구!$N:$N,'급수구역별-계획'!$B34,계획인구!$A:$A,'급수구역별-계획'!$C34,계획인구!$R:$R,"지방")</f>
        <v>0</v>
      </c>
      <c r="P34" s="48">
        <f>SUMIFS(계획인구!AH:AH,계획인구!$N:$N,'급수구역별-계획'!$B34,계획인구!$A:$A,'급수구역별-계획'!$C34,계획인구!$S:$S,"지방")</f>
        <v>0</v>
      </c>
      <c r="Q34" s="48">
        <f>SUMIFS(계획인구!AI:AI,계획인구!$N:$N,'급수구역별-계획'!$B34,계획인구!$A:$A,'급수구역별-계획'!$C34,계획인구!$T:$T,"지방")</f>
        <v>0</v>
      </c>
      <c r="R34" s="49">
        <f>SUMIFS(계획인구!AJ:AJ,계획인구!$N:$N,'급수구역별-계획'!$B34,계획인구!$A:$A,'급수구역별-계획'!$C34,계획인구!$U:$U,"지방")</f>
        <v>0</v>
      </c>
    </row>
    <row r="35" spans="1:18" ht="16.7" customHeight="1">
      <c r="A35" s="108" t="s">
        <v>953</v>
      </c>
      <c r="B35" s="289" t="s">
        <v>943</v>
      </c>
      <c r="C35" s="289" t="s">
        <v>944</v>
      </c>
      <c r="D35" s="110">
        <f t="shared" si="33"/>
        <v>0</v>
      </c>
      <c r="E35" s="110">
        <f t="shared" si="33"/>
        <v>0</v>
      </c>
      <c r="F35" s="110">
        <f t="shared" si="33"/>
        <v>0</v>
      </c>
      <c r="G35" s="110">
        <f t="shared" si="33"/>
        <v>0</v>
      </c>
      <c r="H35" s="110">
        <f t="shared" si="33"/>
        <v>0</v>
      </c>
      <c r="I35" s="110">
        <f>SUMIFS(계획인구!AA:AA,계획인구!$N:$N,'급수구역별-계획'!$B35,계획인구!$A:$A,'급수구역별-계획'!$C35,계획인구!$Q:$Q,"지방")</f>
        <v>0</v>
      </c>
      <c r="J35" s="110">
        <f>SUMIFS(계획인구!AB:AB,계획인구!$N:$N,'급수구역별-계획'!$B35,계획인구!$A:$A,'급수구역별-계획'!$C35,계획인구!$R:$R,"지방")</f>
        <v>0</v>
      </c>
      <c r="K35" s="110">
        <f>SUMIFS(계획인구!AC:AC,계획인구!$N:$N,'급수구역별-계획'!$B35,계획인구!$A:$A,'급수구역별-계획'!$C35,계획인구!$S:$S,"지방")</f>
        <v>0</v>
      </c>
      <c r="L35" s="110">
        <f>SUMIFS(계획인구!AD:AD,계획인구!$N:$N,'급수구역별-계획'!$B35,계획인구!$A:$A,'급수구역별-계획'!$C35,계획인구!$T:$T,"지방")</f>
        <v>0</v>
      </c>
      <c r="M35" s="110">
        <f>SUMIFS(계획인구!AE:AE,계획인구!$N:$N,'급수구역별-계획'!$B35,계획인구!$A:$A,'급수구역별-계획'!$C35,계획인구!$U:$U,"지방")</f>
        <v>0</v>
      </c>
      <c r="N35" s="110">
        <f>SUMIFS(계획인구!AF:AF,계획인구!$N:$N,'급수구역별-계획'!$B35,계획인구!$A:$A,'급수구역별-계획'!$C35,계획인구!$Q:$Q,"지방")</f>
        <v>0</v>
      </c>
      <c r="O35" s="110">
        <f>SUMIFS(계획인구!AG:AG,계획인구!$N:$N,'급수구역별-계획'!$B35,계획인구!$A:$A,'급수구역별-계획'!$C35,계획인구!$R:$R,"지방")</f>
        <v>0</v>
      </c>
      <c r="P35" s="110">
        <f>SUMIFS(계획인구!AH:AH,계획인구!$N:$N,'급수구역별-계획'!$B35,계획인구!$A:$A,'급수구역별-계획'!$C35,계획인구!$S:$S,"지방")</f>
        <v>0</v>
      </c>
      <c r="Q35" s="110">
        <f>SUMIFS(계획인구!AI:AI,계획인구!$N:$N,'급수구역별-계획'!$B35,계획인구!$A:$A,'급수구역별-계획'!$C35,계획인구!$T:$T,"지방")</f>
        <v>0</v>
      </c>
      <c r="R35" s="111">
        <f>SUMIFS(계획인구!AJ:AJ,계획인구!$N:$N,'급수구역별-계획'!$B35,계획인구!$A:$A,'급수구역별-계획'!$C35,계획인구!$U:$U,"지방")</f>
        <v>0</v>
      </c>
    </row>
    <row r="36" spans="1:18" ht="16.7" customHeight="1">
      <c r="A36" s="59" t="s">
        <v>1071</v>
      </c>
      <c r="B36" s="418" t="s">
        <v>639</v>
      </c>
      <c r="C36" s="418"/>
      <c r="D36" s="46">
        <f t="shared" ref="D36:R36" si="40">D37+D40+D41</f>
        <v>18012</v>
      </c>
      <c r="E36" s="46">
        <f t="shared" si="40"/>
        <v>28183</v>
      </c>
      <c r="F36" s="46">
        <f t="shared" si="40"/>
        <v>32749</v>
      </c>
      <c r="G36" s="46">
        <f t="shared" si="40"/>
        <v>32769</v>
      </c>
      <c r="H36" s="46">
        <f t="shared" si="40"/>
        <v>32614</v>
      </c>
      <c r="I36" s="46">
        <f t="shared" si="40"/>
        <v>18012</v>
      </c>
      <c r="J36" s="46">
        <f t="shared" si="40"/>
        <v>17994</v>
      </c>
      <c r="K36" s="46">
        <f t="shared" si="40"/>
        <v>18175</v>
      </c>
      <c r="L36" s="46">
        <f t="shared" si="40"/>
        <v>18195</v>
      </c>
      <c r="M36" s="46">
        <f t="shared" si="40"/>
        <v>18040</v>
      </c>
      <c r="N36" s="46">
        <f t="shared" si="40"/>
        <v>0</v>
      </c>
      <c r="O36" s="46">
        <f t="shared" si="40"/>
        <v>10189</v>
      </c>
      <c r="P36" s="46">
        <f t="shared" si="40"/>
        <v>14574</v>
      </c>
      <c r="Q36" s="46">
        <f t="shared" si="40"/>
        <v>14574</v>
      </c>
      <c r="R36" s="47">
        <f t="shared" si="40"/>
        <v>14574</v>
      </c>
    </row>
    <row r="37" spans="1:18" ht="16.7" customHeight="1">
      <c r="A37" s="21"/>
      <c r="B37" s="20" t="s">
        <v>1062</v>
      </c>
      <c r="C37" s="291" t="s">
        <v>1070</v>
      </c>
      <c r="D37" s="48">
        <f t="shared" ref="D37:R37" si="41">SUM(D38:D39)</f>
        <v>10112</v>
      </c>
      <c r="E37" s="48">
        <f t="shared" si="41"/>
        <v>20437</v>
      </c>
      <c r="F37" s="48">
        <f t="shared" si="41"/>
        <v>20399</v>
      </c>
      <c r="G37" s="48">
        <f t="shared" si="41"/>
        <v>20365</v>
      </c>
      <c r="H37" s="48">
        <f t="shared" si="41"/>
        <v>20280</v>
      </c>
      <c r="I37" s="48">
        <f t="shared" si="41"/>
        <v>10112</v>
      </c>
      <c r="J37" s="48">
        <f t="shared" si="41"/>
        <v>10248</v>
      </c>
      <c r="K37" s="48">
        <f t="shared" si="41"/>
        <v>10210</v>
      </c>
      <c r="L37" s="48">
        <f t="shared" si="41"/>
        <v>10176</v>
      </c>
      <c r="M37" s="48">
        <f t="shared" si="41"/>
        <v>10091</v>
      </c>
      <c r="N37" s="48">
        <f t="shared" si="41"/>
        <v>0</v>
      </c>
      <c r="O37" s="48">
        <f t="shared" si="41"/>
        <v>10189</v>
      </c>
      <c r="P37" s="48">
        <f t="shared" si="41"/>
        <v>10189</v>
      </c>
      <c r="Q37" s="48">
        <f t="shared" si="41"/>
        <v>10189</v>
      </c>
      <c r="R37" s="49">
        <f t="shared" si="41"/>
        <v>10189</v>
      </c>
    </row>
    <row r="38" spans="1:18" ht="16.7" customHeight="1">
      <c r="A38" s="21"/>
      <c r="B38" s="22" t="str">
        <f t="shared" si="30"/>
        <v>혁신도시</v>
      </c>
      <c r="C38" s="291" t="s">
        <v>1063</v>
      </c>
      <c r="D38" s="48">
        <f t="shared" ref="D38:H40" si="42">I38+N38</f>
        <v>9258</v>
      </c>
      <c r="E38" s="48">
        <f t="shared" si="42"/>
        <v>19078</v>
      </c>
      <c r="F38" s="48">
        <f t="shared" si="42"/>
        <v>19045</v>
      </c>
      <c r="G38" s="48">
        <f t="shared" si="42"/>
        <v>19013</v>
      </c>
      <c r="H38" s="48">
        <f t="shared" si="42"/>
        <v>18941</v>
      </c>
      <c r="I38" s="48">
        <f>SUMIFS(계획인구!AA:AA,계획인구!$N:$N,'급수구역별-계획'!$B38,계획인구!$A:$A,'급수구역별-계획'!$C38,계획인구!$Q:$Q,"광역")</f>
        <v>9258</v>
      </c>
      <c r="J38" s="48">
        <f>SUMIFS(계획인구!AB:AB,계획인구!$N:$N,'급수구역별-계획'!$B38,계획인구!$A:$A,'급수구역별-계획'!$C38,계획인구!$R:$R,"광역")</f>
        <v>8889</v>
      </c>
      <c r="K38" s="48">
        <f>SUMIFS(계획인구!AC:AC,계획인구!$N:$N,'급수구역별-계획'!$B38,계획인구!$A:$A,'급수구역별-계획'!$C38,계획인구!$S:$S,"광역")</f>
        <v>8856</v>
      </c>
      <c r="L38" s="48">
        <f>SUMIFS(계획인구!AD:AD,계획인구!$N:$N,'급수구역별-계획'!$B38,계획인구!$A:$A,'급수구역별-계획'!$C38,계획인구!$T:$T,"광역")</f>
        <v>8824</v>
      </c>
      <c r="M38" s="48">
        <f>SUMIFS(계획인구!AE:AE,계획인구!$N:$N,'급수구역별-계획'!$B38,계획인구!$A:$A,'급수구역별-계획'!$C38,계획인구!$U:$U,"광역")</f>
        <v>8752</v>
      </c>
      <c r="N38" s="48">
        <f>SUMIFS(계획인구!AF:AF,계획인구!$N:$N,'급수구역별-계획'!$B38,계획인구!$A:$A,'급수구역별-계획'!$C38,계획인구!$Q:$Q,"광역")</f>
        <v>0</v>
      </c>
      <c r="O38" s="48">
        <f>SUMIFS(계획인구!AG:AG,계획인구!$N:$N,'급수구역별-계획'!$B38,계획인구!$A:$A,'급수구역별-계획'!$C38,계획인구!$R:$R,"광역")</f>
        <v>10189</v>
      </c>
      <c r="P38" s="48">
        <f>SUMIFS(계획인구!AH:AH,계획인구!$N:$N,'급수구역별-계획'!$B38,계획인구!$A:$A,'급수구역별-계획'!$C38,계획인구!$S:$S,"광역")</f>
        <v>10189</v>
      </c>
      <c r="Q38" s="48">
        <f>SUMIFS(계획인구!AI:AI,계획인구!$N:$N,'급수구역별-계획'!$B38,계획인구!$A:$A,'급수구역별-계획'!$C38,계획인구!$T:$T,"광역")</f>
        <v>10189</v>
      </c>
      <c r="R38" s="49">
        <f>SUMIFS(계획인구!AJ:AJ,계획인구!$N:$N,'급수구역별-계획'!$B38,계획인구!$A:$A,'급수구역별-계획'!$C38,계획인구!$U:$U,"광역")</f>
        <v>10189</v>
      </c>
    </row>
    <row r="39" spans="1:18" ht="16.7" customHeight="1">
      <c r="A39" s="21"/>
      <c r="B39" s="22" t="str">
        <f>B38</f>
        <v>혁신도시</v>
      </c>
      <c r="C39" s="291" t="s">
        <v>1064</v>
      </c>
      <c r="D39" s="48">
        <f t="shared" si="42"/>
        <v>854</v>
      </c>
      <c r="E39" s="48">
        <f t="shared" si="42"/>
        <v>1359</v>
      </c>
      <c r="F39" s="48">
        <f t="shared" si="42"/>
        <v>1354</v>
      </c>
      <c r="G39" s="48">
        <f t="shared" si="42"/>
        <v>1352</v>
      </c>
      <c r="H39" s="48">
        <f t="shared" si="42"/>
        <v>1339</v>
      </c>
      <c r="I39" s="48">
        <f>SUMIFS(계획인구!AA:AA,계획인구!$N:$N,'급수구역별-계획'!$B39,계획인구!$A:$A,'급수구역별-계획'!$C39,계획인구!$Q:$Q,"광역")</f>
        <v>854</v>
      </c>
      <c r="J39" s="48">
        <f>SUMIFS(계획인구!AB:AB,계획인구!$N:$N,'급수구역별-계획'!$B39,계획인구!$A:$A,'급수구역별-계획'!$C39,계획인구!$R:$R,"광역")</f>
        <v>1359</v>
      </c>
      <c r="K39" s="48">
        <f>SUMIFS(계획인구!AC:AC,계획인구!$N:$N,'급수구역별-계획'!$B39,계획인구!$A:$A,'급수구역별-계획'!$C39,계획인구!$S:$S,"광역")</f>
        <v>1354</v>
      </c>
      <c r="L39" s="48">
        <f>SUMIFS(계획인구!AD:AD,계획인구!$N:$N,'급수구역별-계획'!$B39,계획인구!$A:$A,'급수구역별-계획'!$C39,계획인구!$T:$T,"광역")</f>
        <v>1352</v>
      </c>
      <c r="M39" s="48">
        <f>SUMIFS(계획인구!AE:AE,계획인구!$N:$N,'급수구역별-계획'!$B39,계획인구!$A:$A,'급수구역별-계획'!$C39,계획인구!$U:$U,"광역")</f>
        <v>1339</v>
      </c>
      <c r="N39" s="48">
        <f>SUMIFS(계획인구!AF:AF,계획인구!$N:$N,'급수구역별-계획'!$B39,계획인구!$A:$A,'급수구역별-계획'!$C39,계획인구!$Q:$Q,"광역")</f>
        <v>0</v>
      </c>
      <c r="O39" s="48">
        <f>SUMIFS(계획인구!AG:AG,계획인구!$N:$N,'급수구역별-계획'!$B39,계획인구!$A:$A,'급수구역별-계획'!$C39,계획인구!$R:$R,"광역")</f>
        <v>0</v>
      </c>
      <c r="P39" s="48">
        <f>SUMIFS(계획인구!AH:AH,계획인구!$N:$N,'급수구역별-계획'!$B39,계획인구!$A:$A,'급수구역별-계획'!$C39,계획인구!$S:$S,"광역")</f>
        <v>0</v>
      </c>
      <c r="Q39" s="48">
        <f>SUMIFS(계획인구!AI:AI,계획인구!$N:$N,'급수구역별-계획'!$B39,계획인구!$A:$A,'급수구역별-계획'!$C39,계획인구!$T:$T,"광역")</f>
        <v>0</v>
      </c>
      <c r="R39" s="49">
        <f>SUMIFS(계획인구!AJ:AJ,계획인구!$N:$N,'급수구역별-계획'!$B39,계획인구!$A:$A,'급수구역별-계획'!$C39,계획인구!$U:$U,"광역")</f>
        <v>0</v>
      </c>
    </row>
    <row r="40" spans="1:18" ht="16.7" customHeight="1">
      <c r="A40" s="113"/>
      <c r="B40" s="292" t="s">
        <v>624</v>
      </c>
      <c r="C40" s="292" t="s">
        <v>28</v>
      </c>
      <c r="D40" s="48">
        <f t="shared" si="42"/>
        <v>7900</v>
      </c>
      <c r="E40" s="48">
        <f t="shared" si="42"/>
        <v>7746</v>
      </c>
      <c r="F40" s="48">
        <f t="shared" si="42"/>
        <v>12350</v>
      </c>
      <c r="G40" s="48">
        <f t="shared" si="42"/>
        <v>12404</v>
      </c>
      <c r="H40" s="48">
        <f t="shared" si="42"/>
        <v>12334</v>
      </c>
      <c r="I40" s="48">
        <f>SUMIFS(계획인구!AA:AA,계획인구!$N:$N,'급수구역별-계획'!$B40,계획인구!$A:$A,'급수구역별-계획'!$C40,계획인구!$Q:$Q,"광역")</f>
        <v>7900</v>
      </c>
      <c r="J40" s="48">
        <f>SUMIFS(계획인구!AB:AB,계획인구!$N:$N,'급수구역별-계획'!$B40,계획인구!$A:$A,'급수구역별-계획'!$C40,계획인구!$R:$R,"광역")</f>
        <v>7746</v>
      </c>
      <c r="K40" s="48">
        <f>SUMIFS(계획인구!AC:AC,계획인구!$N:$N,'급수구역별-계획'!$B40,계획인구!$A:$A,'급수구역별-계획'!$C40,계획인구!$S:$S,"광역")</f>
        <v>7965</v>
      </c>
      <c r="L40" s="48">
        <f>SUMIFS(계획인구!AD:AD,계획인구!$N:$N,'급수구역별-계획'!$B40,계획인구!$A:$A,'급수구역별-계획'!$C40,계획인구!$T:$T,"광역")</f>
        <v>8019</v>
      </c>
      <c r="M40" s="48">
        <f>SUMIFS(계획인구!AE:AE,계획인구!$N:$N,'급수구역별-계획'!$B40,계획인구!$A:$A,'급수구역별-계획'!$C40,계획인구!$U:$U,"광역")</f>
        <v>7949</v>
      </c>
      <c r="N40" s="48">
        <f>SUMIFS(계획인구!AF:AF,계획인구!$N:$N,'급수구역별-계획'!$B40,계획인구!$A:$A,'급수구역별-계획'!$C40,계획인구!$Q:$Q,"광역")</f>
        <v>0</v>
      </c>
      <c r="O40" s="48">
        <f>SUMIFS(계획인구!AG:AG,계획인구!$N:$N,'급수구역별-계획'!$B40,계획인구!$A:$A,'급수구역별-계획'!$C40,계획인구!$R:$R,"광역")</f>
        <v>0</v>
      </c>
      <c r="P40" s="48">
        <f>SUMIFS(계획인구!AH:AH,계획인구!$N:$N,'급수구역별-계획'!$B40,계획인구!$A:$A,'급수구역별-계획'!$C40,계획인구!$S:$S,"광역")</f>
        <v>4385</v>
      </c>
      <c r="Q40" s="48">
        <f>SUMIFS(계획인구!AI:AI,계획인구!$N:$N,'급수구역별-계획'!$B40,계획인구!$A:$A,'급수구역별-계획'!$C40,계획인구!$T:$T,"광역")</f>
        <v>4385</v>
      </c>
      <c r="R40" s="49">
        <f>SUMIFS(계획인구!AJ:AJ,계획인구!$N:$N,'급수구역별-계획'!$B40,계획인구!$A:$A,'급수구역별-계획'!$C40,계획인구!$U:$U,"광역")</f>
        <v>4385</v>
      </c>
    </row>
    <row r="41" spans="1:18" ht="16.7" customHeight="1">
      <c r="A41" s="21"/>
      <c r="B41" s="20" t="s">
        <v>1072</v>
      </c>
      <c r="C41" s="291" t="s">
        <v>1070</v>
      </c>
      <c r="D41" s="48">
        <f t="shared" ref="D41:R41" si="43">SUM(D42:D43)</f>
        <v>0</v>
      </c>
      <c r="E41" s="48">
        <f t="shared" si="43"/>
        <v>0</v>
      </c>
      <c r="F41" s="48">
        <f t="shared" si="43"/>
        <v>0</v>
      </c>
      <c r="G41" s="48">
        <f t="shared" si="43"/>
        <v>0</v>
      </c>
      <c r="H41" s="48">
        <f t="shared" si="43"/>
        <v>0</v>
      </c>
      <c r="I41" s="48">
        <f t="shared" si="43"/>
        <v>0</v>
      </c>
      <c r="J41" s="48">
        <f t="shared" si="43"/>
        <v>0</v>
      </c>
      <c r="K41" s="48">
        <f t="shared" si="43"/>
        <v>0</v>
      </c>
      <c r="L41" s="48">
        <f t="shared" si="43"/>
        <v>0</v>
      </c>
      <c r="M41" s="48">
        <f t="shared" si="43"/>
        <v>0</v>
      </c>
      <c r="N41" s="48">
        <f t="shared" si="43"/>
        <v>0</v>
      </c>
      <c r="O41" s="48">
        <f t="shared" si="43"/>
        <v>0</v>
      </c>
      <c r="P41" s="48">
        <f t="shared" si="43"/>
        <v>0</v>
      </c>
      <c r="Q41" s="48">
        <f t="shared" si="43"/>
        <v>0</v>
      </c>
      <c r="R41" s="49">
        <f t="shared" si="43"/>
        <v>0</v>
      </c>
    </row>
    <row r="42" spans="1:18" ht="16.7" customHeight="1">
      <c r="A42" s="21"/>
      <c r="B42" s="22" t="str">
        <f>B41</f>
        <v>산업단지</v>
      </c>
      <c r="C42" s="291" t="s">
        <v>1073</v>
      </c>
      <c r="D42" s="48">
        <f t="shared" ref="D42:H43" si="44">I42+N42</f>
        <v>0</v>
      </c>
      <c r="E42" s="48">
        <f t="shared" si="44"/>
        <v>0</v>
      </c>
      <c r="F42" s="48">
        <f t="shared" si="44"/>
        <v>0</v>
      </c>
      <c r="G42" s="48">
        <f t="shared" si="44"/>
        <v>0</v>
      </c>
      <c r="H42" s="48">
        <f t="shared" si="44"/>
        <v>0</v>
      </c>
      <c r="I42" s="48">
        <f>SUMIFS(계획인구!AA:AA,계획인구!$N:$N,'급수구역별-계획'!$B42,계획인구!$A:$A,'급수구역별-계획'!$C42,계획인구!$Q:$Q,"광역")</f>
        <v>0</v>
      </c>
      <c r="J42" s="48">
        <f>SUMIFS(계획인구!AB:AB,계획인구!$N:$N,'급수구역별-계획'!$B42,계획인구!$A:$A,'급수구역별-계획'!$C42,계획인구!$R:$R,"광역")</f>
        <v>0</v>
      </c>
      <c r="K42" s="48">
        <f>SUMIFS(계획인구!AC:AC,계획인구!$N:$N,'급수구역별-계획'!$B42,계획인구!$A:$A,'급수구역별-계획'!$C42,계획인구!$S:$S,"광역")</f>
        <v>0</v>
      </c>
      <c r="L42" s="48">
        <f>SUMIFS(계획인구!AD:AD,계획인구!$N:$N,'급수구역별-계획'!$B42,계획인구!$A:$A,'급수구역별-계획'!$C42,계획인구!$T:$T,"광역")</f>
        <v>0</v>
      </c>
      <c r="M42" s="48">
        <f>SUMIFS(계획인구!AE:AE,계획인구!$N:$N,'급수구역별-계획'!$B42,계획인구!$A:$A,'급수구역별-계획'!$C42,계획인구!$U:$U,"광역")</f>
        <v>0</v>
      </c>
      <c r="N42" s="48">
        <f>SUMIFS(계획인구!AF:AF,계획인구!$N:$N,'급수구역별-계획'!$B42,계획인구!$A:$A,'급수구역별-계획'!$C42,계획인구!$Q:$Q,"광역")</f>
        <v>0</v>
      </c>
      <c r="O42" s="48">
        <f>SUMIFS(계획인구!AG:AG,계획인구!$N:$N,'급수구역별-계획'!$B42,계획인구!$A:$A,'급수구역별-계획'!$C42,계획인구!$R:$R,"광역")</f>
        <v>0</v>
      </c>
      <c r="P42" s="48">
        <f>SUMIFS(계획인구!AH:AH,계획인구!$N:$N,'급수구역별-계획'!$B42,계획인구!$A:$A,'급수구역별-계획'!$C42,계획인구!$S:$S,"광역")</f>
        <v>0</v>
      </c>
      <c r="Q42" s="48">
        <f>SUMIFS(계획인구!AI:AI,계획인구!$N:$N,'급수구역별-계획'!$B42,계획인구!$A:$A,'급수구역별-계획'!$C42,계획인구!$T:$T,"광역")</f>
        <v>0</v>
      </c>
      <c r="R42" s="49">
        <f>SUMIFS(계획인구!AJ:AJ,계획인구!$N:$N,'급수구역별-계획'!$B42,계획인구!$A:$A,'급수구역별-계획'!$C42,계획인구!$U:$U,"광역")</f>
        <v>0</v>
      </c>
    </row>
    <row r="43" spans="1:18" ht="16.7" customHeight="1">
      <c r="A43" s="21"/>
      <c r="B43" s="22" t="str">
        <f>B42</f>
        <v>산업단지</v>
      </c>
      <c r="C43" s="291" t="s">
        <v>1074</v>
      </c>
      <c r="D43" s="48">
        <f t="shared" si="44"/>
        <v>0</v>
      </c>
      <c r="E43" s="48">
        <f t="shared" si="44"/>
        <v>0</v>
      </c>
      <c r="F43" s="48">
        <f t="shared" si="44"/>
        <v>0</v>
      </c>
      <c r="G43" s="48">
        <f t="shared" si="44"/>
        <v>0</v>
      </c>
      <c r="H43" s="48">
        <f t="shared" si="44"/>
        <v>0</v>
      </c>
      <c r="I43" s="48">
        <f>SUMIFS(계획인구!AA:AA,계획인구!$N:$N,'급수구역별-계획'!$B43,계획인구!$A:$A,'급수구역별-계획'!$C43,계획인구!$Q:$Q,"광역")</f>
        <v>0</v>
      </c>
      <c r="J43" s="48">
        <f>SUMIFS(계획인구!AB:AB,계획인구!$N:$N,'급수구역별-계획'!$B43,계획인구!$A:$A,'급수구역별-계획'!$C43,계획인구!$R:$R,"광역")</f>
        <v>0</v>
      </c>
      <c r="K43" s="48">
        <f>SUMIFS(계획인구!AC:AC,계획인구!$N:$N,'급수구역별-계획'!$B43,계획인구!$A:$A,'급수구역별-계획'!$C43,계획인구!$S:$S,"광역")</f>
        <v>0</v>
      </c>
      <c r="L43" s="48">
        <f>SUMIFS(계획인구!AD:AD,계획인구!$N:$N,'급수구역별-계획'!$B43,계획인구!$A:$A,'급수구역별-계획'!$C43,계획인구!$T:$T,"광역")</f>
        <v>0</v>
      </c>
      <c r="M43" s="48">
        <f>SUMIFS(계획인구!AE:AE,계획인구!$N:$N,'급수구역별-계획'!$B43,계획인구!$A:$A,'급수구역별-계획'!$C43,계획인구!$U:$U,"광역")</f>
        <v>0</v>
      </c>
      <c r="N43" s="48">
        <f>SUMIFS(계획인구!AF:AF,계획인구!$N:$N,'급수구역별-계획'!$B43,계획인구!$A:$A,'급수구역별-계획'!$C43,계획인구!$Q:$Q,"광역")</f>
        <v>0</v>
      </c>
      <c r="O43" s="48">
        <f>SUMIFS(계획인구!AG:AG,계획인구!$N:$N,'급수구역별-계획'!$B43,계획인구!$A:$A,'급수구역별-계획'!$C43,계획인구!$R:$R,"광역")</f>
        <v>0</v>
      </c>
      <c r="P43" s="48">
        <f>SUMIFS(계획인구!AH:AH,계획인구!$N:$N,'급수구역별-계획'!$B43,계획인구!$A:$A,'급수구역별-계획'!$C43,계획인구!$S:$S,"광역")</f>
        <v>0</v>
      </c>
      <c r="Q43" s="48">
        <f>SUMIFS(계획인구!AI:AI,계획인구!$N:$N,'급수구역별-계획'!$B43,계획인구!$A:$A,'급수구역별-계획'!$C43,계획인구!$T:$T,"광역")</f>
        <v>0</v>
      </c>
      <c r="R43" s="49">
        <f>SUMIFS(계획인구!AJ:AJ,계획인구!$N:$N,'급수구역별-계획'!$B43,계획인구!$A:$A,'급수구역별-계획'!$C43,계획인구!$U:$U,"광역")</f>
        <v>0</v>
      </c>
    </row>
    <row r="44" spans="1:18" ht="16.7" customHeight="1">
      <c r="A44" s="59" t="s">
        <v>945</v>
      </c>
      <c r="B44" s="418" t="s">
        <v>639</v>
      </c>
      <c r="C44" s="418"/>
      <c r="D44" s="46">
        <f t="shared" ref="D44:I44" si="45">D45+D46</f>
        <v>16257</v>
      </c>
      <c r="E44" s="46">
        <f t="shared" si="45"/>
        <v>12591</v>
      </c>
      <c r="F44" s="46">
        <f t="shared" si="45"/>
        <v>9238</v>
      </c>
      <c r="G44" s="46">
        <f t="shared" si="45"/>
        <v>6542</v>
      </c>
      <c r="H44" s="46">
        <f t="shared" si="45"/>
        <v>6487</v>
      </c>
      <c r="I44" s="46">
        <f t="shared" si="45"/>
        <v>16257</v>
      </c>
      <c r="J44" s="46">
        <f t="shared" ref="J44:R44" si="46">J45+J46</f>
        <v>12459</v>
      </c>
      <c r="K44" s="46">
        <f t="shared" si="46"/>
        <v>9106</v>
      </c>
      <c r="L44" s="46">
        <f t="shared" si="46"/>
        <v>6410</v>
      </c>
      <c r="M44" s="46">
        <f t="shared" si="46"/>
        <v>6355</v>
      </c>
      <c r="N44" s="46">
        <f t="shared" si="46"/>
        <v>0</v>
      </c>
      <c r="O44" s="46">
        <f t="shared" si="46"/>
        <v>132</v>
      </c>
      <c r="P44" s="46">
        <f t="shared" si="46"/>
        <v>132</v>
      </c>
      <c r="Q44" s="46">
        <f t="shared" si="46"/>
        <v>132</v>
      </c>
      <c r="R44" s="47">
        <f t="shared" si="46"/>
        <v>132</v>
      </c>
    </row>
    <row r="45" spans="1:18" ht="16.7" customHeight="1">
      <c r="A45" s="19"/>
      <c r="B45" s="419" t="s">
        <v>946</v>
      </c>
      <c r="C45" s="420"/>
      <c r="D45" s="48">
        <f t="shared" ref="D45:H47" si="47">I45+N45</f>
        <v>6241</v>
      </c>
      <c r="E45" s="48">
        <f t="shared" si="47"/>
        <v>4411</v>
      </c>
      <c r="F45" s="48">
        <f t="shared" si="47"/>
        <v>2835</v>
      </c>
      <c r="G45" s="48">
        <f t="shared" si="47"/>
        <v>1245</v>
      </c>
      <c r="H45" s="48">
        <f t="shared" si="47"/>
        <v>1236</v>
      </c>
      <c r="I45" s="48">
        <f>SUMIF(계획인구!$Q:$Q,$B45,계획인구!AA:AA)</f>
        <v>6241</v>
      </c>
      <c r="J45" s="48">
        <f>SUMIF(계획인구!$R:$R,$B45,계획인구!AB:AB)</f>
        <v>4279</v>
      </c>
      <c r="K45" s="48">
        <f>SUMIF(계획인구!$S:$S,$B45,계획인구!AC:AC)</f>
        <v>2703</v>
      </c>
      <c r="L45" s="48">
        <f>SUMIF(계획인구!$T:$T,$B45,계획인구!AD:AD)</f>
        <v>1113</v>
      </c>
      <c r="M45" s="48">
        <f>SUMIF(계획인구!$U:$U,$B45,계획인구!AE:AE)</f>
        <v>1104</v>
      </c>
      <c r="N45" s="48">
        <f>SUMIF(계획인구!$Q:$Q,$B45,계획인구!AF:AF)</f>
        <v>0</v>
      </c>
      <c r="O45" s="48">
        <f>SUMIF(계획인구!$R:$R,$B45,계획인구!AG:AG)</f>
        <v>132</v>
      </c>
      <c r="P45" s="48">
        <f>SUMIF(계획인구!$S:$S,$B45,계획인구!AH:AH)</f>
        <v>132</v>
      </c>
      <c r="Q45" s="48">
        <f>SUMIF(계획인구!$T:$T,$B45,계획인구!AI:AI)</f>
        <v>132</v>
      </c>
      <c r="R45" s="49">
        <f>SUMIF(계획인구!$U:$U,$B45,계획인구!AJ:AJ)</f>
        <v>132</v>
      </c>
    </row>
    <row r="46" spans="1:18" ht="16.7" customHeight="1">
      <c r="A46" s="23"/>
      <c r="B46" s="419" t="s">
        <v>947</v>
      </c>
      <c r="C46" s="420"/>
      <c r="D46" s="48">
        <f t="shared" si="47"/>
        <v>10016</v>
      </c>
      <c r="E46" s="48">
        <f t="shared" si="47"/>
        <v>8180</v>
      </c>
      <c r="F46" s="48">
        <f t="shared" si="47"/>
        <v>6403</v>
      </c>
      <c r="G46" s="48">
        <f t="shared" si="47"/>
        <v>5297</v>
      </c>
      <c r="H46" s="48">
        <f t="shared" si="47"/>
        <v>5251</v>
      </c>
      <c r="I46" s="48">
        <f>SUMIF(계획인구!$Q:$Q,$B46,계획인구!AA:AA)</f>
        <v>10016</v>
      </c>
      <c r="J46" s="48">
        <f>SUMIF(계획인구!$R:$R,$B46,계획인구!AB:AB)</f>
        <v>8180</v>
      </c>
      <c r="K46" s="48">
        <f>SUMIF(계획인구!$S:$S,$B46,계획인구!AC:AC)</f>
        <v>6403</v>
      </c>
      <c r="L46" s="48">
        <f>SUMIF(계획인구!$T:$T,$B46,계획인구!AD:AD)</f>
        <v>5297</v>
      </c>
      <c r="M46" s="48">
        <f>SUMIF(계획인구!$U:$U,$B46,계획인구!AE:AE)</f>
        <v>5251</v>
      </c>
      <c r="N46" s="48">
        <f>SUMIF(계획인구!$Q:$Q,$B46,계획인구!AF:AF)</f>
        <v>0</v>
      </c>
      <c r="O46" s="48">
        <f>SUMIF(계획인구!$R:$R,$B46,계획인구!AG:AG)</f>
        <v>0</v>
      </c>
      <c r="P46" s="48">
        <f>SUMIF(계획인구!$S:$S,$B46,계획인구!AH:AH)</f>
        <v>0</v>
      </c>
      <c r="Q46" s="48">
        <f>SUMIF(계획인구!$T:$T,$B46,계획인구!AI:AI)</f>
        <v>0</v>
      </c>
      <c r="R46" s="49">
        <f>SUMIF(계획인구!$U:$U,$B46,계획인구!AJ:AJ)</f>
        <v>0</v>
      </c>
    </row>
    <row r="47" spans="1:18" ht="16.7" customHeight="1">
      <c r="A47" s="410" t="s">
        <v>948</v>
      </c>
      <c r="B47" s="411"/>
      <c r="C47" s="411"/>
      <c r="D47" s="66">
        <f t="shared" si="47"/>
        <v>2820</v>
      </c>
      <c r="E47" s="66">
        <f t="shared" si="47"/>
        <v>1977</v>
      </c>
      <c r="F47" s="66">
        <f t="shared" si="47"/>
        <v>1773</v>
      </c>
      <c r="G47" s="66">
        <f t="shared" si="47"/>
        <v>1600</v>
      </c>
      <c r="H47" s="66">
        <f t="shared" si="47"/>
        <v>1594</v>
      </c>
      <c r="I47" s="66">
        <f>SUMIF(계획인구!$Q:$Q,$A47,계획인구!AA:AA)</f>
        <v>2820</v>
      </c>
      <c r="J47" s="66">
        <f>SUMIF(계획인구!$R:$R,$A47,계획인구!AB:AB)</f>
        <v>1977</v>
      </c>
      <c r="K47" s="66">
        <f>SUMIF(계획인구!$S:$S,$A47,계획인구!AC:AC)</f>
        <v>1773</v>
      </c>
      <c r="L47" s="66">
        <f>SUMIF(계획인구!$T:$T,$A47,계획인구!AD:AD)</f>
        <v>1600</v>
      </c>
      <c r="M47" s="66">
        <f>SUMIF(계획인구!$U:$U,$A47,계획인구!AE:AE)</f>
        <v>1594</v>
      </c>
      <c r="N47" s="66">
        <f>SUMIF(계획인구!$Q:$Q,$A47,계획인구!AF:AF)</f>
        <v>0</v>
      </c>
      <c r="O47" s="66">
        <f>SUMIF(계획인구!$R:$R,$A47,계획인구!AG:AG)</f>
        <v>0</v>
      </c>
      <c r="P47" s="66">
        <f>SUMIF(계획인구!$S:$S,$A47,계획인구!AH:AH)</f>
        <v>0</v>
      </c>
      <c r="Q47" s="66">
        <f>SUMIF(계획인구!$T:$T,$A47,계획인구!AI:AI)</f>
        <v>0</v>
      </c>
      <c r="R47" s="67">
        <f>SUMIF(계획인구!$U:$U,$A47,계획인구!AJ:AJ)</f>
        <v>0</v>
      </c>
    </row>
  </sheetData>
  <mergeCells count="14">
    <mergeCell ref="I2:M2"/>
    <mergeCell ref="N2:R2"/>
    <mergeCell ref="D2:H2"/>
    <mergeCell ref="B6:C6"/>
    <mergeCell ref="A47:C47"/>
    <mergeCell ref="A2:A3"/>
    <mergeCell ref="B2:B3"/>
    <mergeCell ref="C2:C3"/>
    <mergeCell ref="A4:C4"/>
    <mergeCell ref="B44:C44"/>
    <mergeCell ref="B45:C45"/>
    <mergeCell ref="B46:C46"/>
    <mergeCell ref="B36:C36"/>
    <mergeCell ref="B5:C5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R53"/>
  <sheetViews>
    <sheetView showGridLines="0" view="pageBreakPreview" zoomScale="85" zoomScaleNormal="100" zoomScaleSheetLayoutView="85" workbookViewId="0">
      <selection activeCell="J5" sqref="J5"/>
    </sheetView>
  </sheetViews>
  <sheetFormatPr defaultColWidth="9" defaultRowHeight="18" customHeight="1"/>
  <cols>
    <col min="1" max="16384" width="9" style="17"/>
  </cols>
  <sheetData>
    <row r="1" spans="1:18" s="40" customFormat="1" ht="18" customHeight="1">
      <c r="A1" s="41" t="s">
        <v>1075</v>
      </c>
      <c r="B1" s="36"/>
      <c r="C1" s="37"/>
      <c r="D1" s="36"/>
      <c r="E1" s="38"/>
      <c r="F1" s="36"/>
      <c r="G1" s="36"/>
      <c r="H1" s="36"/>
      <c r="I1" s="39"/>
      <c r="J1" s="39"/>
    </row>
    <row r="2" spans="1:18" ht="18" customHeight="1">
      <c r="A2" s="412" t="s">
        <v>925</v>
      </c>
      <c r="B2" s="414" t="s">
        <v>926</v>
      </c>
      <c r="C2" s="414" t="s">
        <v>633</v>
      </c>
      <c r="D2" s="403" t="s">
        <v>1216</v>
      </c>
      <c r="E2" s="384"/>
      <c r="F2" s="384"/>
      <c r="G2" s="384"/>
      <c r="H2" s="385"/>
      <c r="I2" s="403" t="s">
        <v>1215</v>
      </c>
      <c r="J2" s="384"/>
      <c r="K2" s="384"/>
      <c r="L2" s="384"/>
      <c r="M2" s="385"/>
      <c r="N2" s="403" t="s">
        <v>1217</v>
      </c>
      <c r="O2" s="384"/>
      <c r="P2" s="384"/>
      <c r="Q2" s="384"/>
      <c r="R2" s="404"/>
    </row>
    <row r="3" spans="1:18" ht="18" customHeight="1" thickBot="1">
      <c r="A3" s="413"/>
      <c r="B3" s="415"/>
      <c r="C3" s="415"/>
      <c r="D3" s="290" t="s">
        <v>634</v>
      </c>
      <c r="E3" s="290" t="s">
        <v>635</v>
      </c>
      <c r="F3" s="290" t="s">
        <v>636</v>
      </c>
      <c r="G3" s="290" t="s">
        <v>637</v>
      </c>
      <c r="H3" s="290" t="s">
        <v>687</v>
      </c>
      <c r="I3" s="290" t="s">
        <v>634</v>
      </c>
      <c r="J3" s="290" t="s">
        <v>635</v>
      </c>
      <c r="K3" s="290" t="s">
        <v>636</v>
      </c>
      <c r="L3" s="290" t="s">
        <v>637</v>
      </c>
      <c r="M3" s="290" t="s">
        <v>687</v>
      </c>
      <c r="N3" s="290" t="s">
        <v>634</v>
      </c>
      <c r="O3" s="290" t="s">
        <v>635</v>
      </c>
      <c r="P3" s="290" t="s">
        <v>636</v>
      </c>
      <c r="Q3" s="290" t="s">
        <v>637</v>
      </c>
      <c r="R3" s="24" t="s">
        <v>687</v>
      </c>
    </row>
    <row r="4" spans="1:18" ht="18" customHeight="1" thickTop="1">
      <c r="A4" s="416" t="s">
        <v>638</v>
      </c>
      <c r="B4" s="417"/>
      <c r="C4" s="417"/>
      <c r="D4" s="44">
        <f>D5+D36</f>
        <v>122910</v>
      </c>
      <c r="E4" s="44">
        <f t="shared" ref="E4:R4" si="0">E5+E36</f>
        <v>134713</v>
      </c>
      <c r="F4" s="44">
        <f t="shared" si="0"/>
        <v>152024</v>
      </c>
      <c r="G4" s="44">
        <f t="shared" si="0"/>
        <v>154411</v>
      </c>
      <c r="H4" s="44">
        <f t="shared" si="0"/>
        <v>153366</v>
      </c>
      <c r="I4" s="44">
        <f t="shared" si="0"/>
        <v>122910</v>
      </c>
      <c r="J4" s="44">
        <f t="shared" si="0"/>
        <v>121893</v>
      </c>
      <c r="K4" s="44">
        <f t="shared" si="0"/>
        <v>124938</v>
      </c>
      <c r="L4" s="44">
        <f t="shared" si="0"/>
        <v>127325</v>
      </c>
      <c r="M4" s="44">
        <f t="shared" si="0"/>
        <v>126280</v>
      </c>
      <c r="N4" s="44">
        <f t="shared" si="0"/>
        <v>0</v>
      </c>
      <c r="O4" s="44">
        <f t="shared" si="0"/>
        <v>12820</v>
      </c>
      <c r="P4" s="44">
        <f t="shared" si="0"/>
        <v>27086</v>
      </c>
      <c r="Q4" s="44">
        <f t="shared" si="0"/>
        <v>27086</v>
      </c>
      <c r="R4" s="45">
        <f t="shared" si="0"/>
        <v>27086</v>
      </c>
    </row>
    <row r="5" spans="1:18" ht="18" customHeight="1">
      <c r="A5" s="112" t="s">
        <v>1067</v>
      </c>
      <c r="B5" s="418" t="s">
        <v>639</v>
      </c>
      <c r="C5" s="418"/>
      <c r="D5" s="46">
        <f t="shared" ref="D5:R5" si="1">D6+D32+D35</f>
        <v>104898</v>
      </c>
      <c r="E5" s="46">
        <f t="shared" si="1"/>
        <v>106530</v>
      </c>
      <c r="F5" s="46">
        <f t="shared" si="1"/>
        <v>119275</v>
      </c>
      <c r="G5" s="46">
        <f t="shared" si="1"/>
        <v>121642</v>
      </c>
      <c r="H5" s="46">
        <f t="shared" si="1"/>
        <v>120752</v>
      </c>
      <c r="I5" s="46">
        <f t="shared" si="1"/>
        <v>104898</v>
      </c>
      <c r="J5" s="46">
        <f t="shared" si="1"/>
        <v>103899</v>
      </c>
      <c r="K5" s="46">
        <f t="shared" si="1"/>
        <v>106763</v>
      </c>
      <c r="L5" s="46">
        <f t="shared" si="1"/>
        <v>109130</v>
      </c>
      <c r="M5" s="46">
        <f t="shared" si="1"/>
        <v>108240</v>
      </c>
      <c r="N5" s="46">
        <f t="shared" si="1"/>
        <v>0</v>
      </c>
      <c r="O5" s="46">
        <f t="shared" si="1"/>
        <v>2631</v>
      </c>
      <c r="P5" s="46">
        <f t="shared" si="1"/>
        <v>12512</v>
      </c>
      <c r="Q5" s="46">
        <f t="shared" si="1"/>
        <v>12512</v>
      </c>
      <c r="R5" s="47">
        <f t="shared" si="1"/>
        <v>12512</v>
      </c>
    </row>
    <row r="6" spans="1:18" ht="18" customHeight="1">
      <c r="A6" s="108" t="s">
        <v>1069</v>
      </c>
      <c r="B6" s="409" t="s">
        <v>639</v>
      </c>
      <c r="C6" s="409"/>
      <c r="D6" s="110">
        <f t="shared" ref="D6:R6" si="2">D7+D16+D21+D26</f>
        <v>103988</v>
      </c>
      <c r="E6" s="110">
        <f t="shared" si="2"/>
        <v>105620</v>
      </c>
      <c r="F6" s="110">
        <f t="shared" si="2"/>
        <v>117099</v>
      </c>
      <c r="G6" s="110">
        <f t="shared" si="2"/>
        <v>118666</v>
      </c>
      <c r="H6" s="110">
        <f t="shared" si="2"/>
        <v>117797</v>
      </c>
      <c r="I6" s="110">
        <f t="shared" si="2"/>
        <v>103988</v>
      </c>
      <c r="J6" s="110">
        <f t="shared" si="2"/>
        <v>102989</v>
      </c>
      <c r="K6" s="110">
        <f t="shared" si="2"/>
        <v>104587</v>
      </c>
      <c r="L6" s="110">
        <f t="shared" si="2"/>
        <v>106154</v>
      </c>
      <c r="M6" s="110">
        <f t="shared" si="2"/>
        <v>105285</v>
      </c>
      <c r="N6" s="110">
        <f t="shared" si="2"/>
        <v>0</v>
      </c>
      <c r="O6" s="110">
        <f t="shared" si="2"/>
        <v>2631</v>
      </c>
      <c r="P6" s="110">
        <f t="shared" si="2"/>
        <v>12512</v>
      </c>
      <c r="Q6" s="110">
        <f t="shared" si="2"/>
        <v>12512</v>
      </c>
      <c r="R6" s="111">
        <f t="shared" si="2"/>
        <v>12512</v>
      </c>
    </row>
    <row r="7" spans="1:18" ht="16.7" customHeight="1">
      <c r="A7" s="21"/>
      <c r="B7" s="20" t="s">
        <v>642</v>
      </c>
      <c r="C7" s="291" t="s">
        <v>3</v>
      </c>
      <c r="D7" s="48">
        <f>SUM(D8:D15)</f>
        <v>42482</v>
      </c>
      <c r="E7" s="48">
        <f t="shared" ref="E7:R7" si="3">SUM(E8:E15)</f>
        <v>43328</v>
      </c>
      <c r="F7" s="48">
        <f t="shared" si="3"/>
        <v>54187</v>
      </c>
      <c r="G7" s="48">
        <f t="shared" si="3"/>
        <v>54784</v>
      </c>
      <c r="H7" s="48">
        <f t="shared" si="3"/>
        <v>54420</v>
      </c>
      <c r="I7" s="48">
        <f t="shared" si="3"/>
        <v>42482</v>
      </c>
      <c r="J7" s="48">
        <f t="shared" si="3"/>
        <v>42494</v>
      </c>
      <c r="K7" s="48">
        <f t="shared" si="3"/>
        <v>43472</v>
      </c>
      <c r="L7" s="48">
        <f t="shared" si="3"/>
        <v>44069</v>
      </c>
      <c r="M7" s="48">
        <f t="shared" si="3"/>
        <v>43705</v>
      </c>
      <c r="N7" s="48">
        <f t="shared" si="3"/>
        <v>0</v>
      </c>
      <c r="O7" s="48">
        <f t="shared" si="3"/>
        <v>834</v>
      </c>
      <c r="P7" s="48">
        <f t="shared" si="3"/>
        <v>10715</v>
      </c>
      <c r="Q7" s="48">
        <f t="shared" si="3"/>
        <v>10715</v>
      </c>
      <c r="R7" s="49">
        <f t="shared" si="3"/>
        <v>10715</v>
      </c>
    </row>
    <row r="8" spans="1:18" ht="16.7" customHeight="1">
      <c r="A8" s="21"/>
      <c r="B8" s="22" t="str">
        <f>B9</f>
        <v>평화</v>
      </c>
      <c r="C8" s="291" t="s">
        <v>1246</v>
      </c>
      <c r="D8" s="48">
        <f t="shared" ref="D8" si="4">I8+N8</f>
        <v>1601</v>
      </c>
      <c r="E8" s="48">
        <f t="shared" ref="E8" si="5">J8+O8</f>
        <v>1537</v>
      </c>
      <c r="F8" s="48">
        <f t="shared" ref="F8" si="6">K8+P8</f>
        <v>1531</v>
      </c>
      <c r="G8" s="48">
        <f t="shared" ref="G8" si="7">L8+Q8</f>
        <v>1526</v>
      </c>
      <c r="H8" s="48">
        <f t="shared" ref="H8" si="8">M8+R8</f>
        <v>1513</v>
      </c>
      <c r="I8" s="48">
        <f>SUMIFS(급수인구!O:O,급수인구!$G:$G,$A$6,급수인구!$H:$H,$B$7,급수인구!$B:$B,$C$8)</f>
        <v>1601</v>
      </c>
      <c r="J8" s="48">
        <f>SUMIFS(급수인구!P:P,급수인구!$G:$G,$A$6,급수인구!$H:$H,$B$7,급수인구!$B:$B,$C$8)</f>
        <v>1537</v>
      </c>
      <c r="K8" s="48">
        <f>SUMIFS(급수인구!Q:Q,급수인구!$G:$G,$A$6,급수인구!$H:$H,$B$7,급수인구!$B:$B,$C$8)</f>
        <v>1531</v>
      </c>
      <c r="L8" s="48">
        <f>SUMIFS(급수인구!R:R,급수인구!$G:$G,$A$6,급수인구!$H:$H,$B$7,급수인구!$B:$B,$C$8)</f>
        <v>1526</v>
      </c>
      <c r="M8" s="48">
        <f>SUMIFS(급수인구!S:S,급수인구!$G:$G,$A$6,급수인구!$H:$H,$B$7,급수인구!$B:$B,$C$8)</f>
        <v>1513</v>
      </c>
      <c r="N8" s="48">
        <f>SUMIFS(계획인구!AF:AF,계획인구!$N:$N,'급수구역별-계획'!$B8,계획인구!$A:$A,'급수구역별-계획'!$C8,계획인구!$Q:$Q,"지방")</f>
        <v>0</v>
      </c>
      <c r="O8" s="48">
        <f>SUMIFS(급수인구!U:U,급수인구!$G:$G,$A$6,급수인구!$H:$H,$B$7,급수인구!$B:$B,$C$8)</f>
        <v>0</v>
      </c>
      <c r="P8" s="48">
        <f>SUMIFS(급수인구!V:V,급수인구!$G:$G,$A$6,급수인구!$H:$H,$B$7,급수인구!$B:$B,$C$8)</f>
        <v>0</v>
      </c>
      <c r="Q8" s="48">
        <f>SUMIFS(급수인구!W:W,급수인구!$G:$G,$A$6,급수인구!$H:$H,$B$7,급수인구!$B:$B,$C$8)</f>
        <v>0</v>
      </c>
      <c r="R8" s="49">
        <f>SUMIFS(급수인구!X:X,급수인구!$G:$G,$A$6,급수인구!$H:$H,$B$7,급수인구!$B:$B,$C$8)</f>
        <v>0</v>
      </c>
    </row>
    <row r="9" spans="1:18" ht="16.7" customHeight="1">
      <c r="A9" s="21"/>
      <c r="B9" s="22" t="str">
        <f>B7</f>
        <v>평화</v>
      </c>
      <c r="C9" s="291" t="s">
        <v>643</v>
      </c>
      <c r="D9" s="48">
        <f t="shared" ref="D9:H15" si="9">I9+N9</f>
        <v>7737</v>
      </c>
      <c r="E9" s="48">
        <f t="shared" si="9"/>
        <v>7428</v>
      </c>
      <c r="F9" s="48">
        <f t="shared" si="9"/>
        <v>7400</v>
      </c>
      <c r="G9" s="48">
        <f t="shared" si="9"/>
        <v>7375</v>
      </c>
      <c r="H9" s="48">
        <f t="shared" si="9"/>
        <v>7314</v>
      </c>
      <c r="I9" s="48">
        <f>SUMIFS(급수인구!O:O,급수인구!$G:$G,$A$6,급수인구!$H:$H,$B$7,급수인구!$B:$B,$C$9)</f>
        <v>7737</v>
      </c>
      <c r="J9" s="48">
        <f>SUMIFS(급수인구!P:P,급수인구!$G:$G,$A$6,급수인구!$H:$H,$B$7,급수인구!$B:$B,$C$9)</f>
        <v>7428</v>
      </c>
      <c r="K9" s="48">
        <f>SUMIFS(급수인구!Q:Q,급수인구!$G:$G,$A$6,급수인구!$H:$H,$B$7,급수인구!$B:$B,$C$9)</f>
        <v>7400</v>
      </c>
      <c r="L9" s="48">
        <f>SUMIFS(급수인구!R:R,급수인구!$G:$G,$A$6,급수인구!$H:$H,$B$7,급수인구!$B:$B,$C$9)</f>
        <v>7375</v>
      </c>
      <c r="M9" s="48">
        <f>SUMIFS(급수인구!S:S,급수인구!$G:$G,$A$6,급수인구!$H:$H,$B$7,급수인구!$B:$B,$C$9)</f>
        <v>7314</v>
      </c>
      <c r="N9" s="48">
        <f>SUMIFS(계획인구!AF:AF,계획인구!$N:$N,'급수구역별-계획'!$B9,계획인구!$A:$A,'급수구역별-계획'!$C9,계획인구!$Q:$Q,"지방")</f>
        <v>0</v>
      </c>
      <c r="O9" s="48">
        <f>SUMIFS(급수인구!U:U,급수인구!$G:$G,$A$6,급수인구!$H:$H,$B$7,급수인구!$B:$B,$C$9)</f>
        <v>0</v>
      </c>
      <c r="P9" s="48">
        <f>SUMIFS(급수인구!V:V,급수인구!$G:$G,$A$6,급수인구!$H:$H,$B$7,급수인구!$B:$B,$C$9)</f>
        <v>0</v>
      </c>
      <c r="Q9" s="48">
        <f>SUMIFS(급수인구!W:W,급수인구!$G:$G,$A$6,급수인구!$H:$H,$B$7,급수인구!$B:$B,$C$9)</f>
        <v>0</v>
      </c>
      <c r="R9" s="49">
        <f>SUMIFS(급수인구!X:X,급수인구!$G:$G,$A$6,급수인구!$H:$H,$B$7,급수인구!$B:$B,$C$9)</f>
        <v>0</v>
      </c>
    </row>
    <row r="10" spans="1:18" ht="16.7" customHeight="1">
      <c r="A10" s="21"/>
      <c r="B10" s="22" t="str">
        <f>B8</f>
        <v>평화</v>
      </c>
      <c r="C10" s="291" t="s">
        <v>1427</v>
      </c>
      <c r="D10" s="48">
        <f t="shared" ref="D10" si="10">I10+N10</f>
        <v>560</v>
      </c>
      <c r="E10" s="48">
        <f t="shared" ref="E10" si="11">J10+O10</f>
        <v>584</v>
      </c>
      <c r="F10" s="48">
        <f t="shared" ref="F10" si="12">K10+P10</f>
        <v>10463</v>
      </c>
      <c r="G10" s="48">
        <f t="shared" ref="G10" si="13">L10+Q10</f>
        <v>10461</v>
      </c>
      <c r="H10" s="48">
        <f t="shared" ref="H10" si="14">M10+R10</f>
        <v>10456</v>
      </c>
      <c r="I10" s="48">
        <f>SUMIFS(급수인구!O:O,급수인구!$G:$G,$A$6,급수인구!$H:$H,$B$7,급수인구!$B:$B,$C$10)</f>
        <v>560</v>
      </c>
      <c r="J10" s="48">
        <f>SUMIFS(급수인구!P:P,급수인구!$G:$G,$A$6,급수인구!$H:$H,$B$7,급수인구!$B:$B,$C$10)</f>
        <v>538</v>
      </c>
      <c r="K10" s="48">
        <f>SUMIFS(급수인구!Q:Q,급수인구!$G:$G,$A$6,급수인구!$H:$H,$B$7,급수인구!$B:$B,$C$10)</f>
        <v>536</v>
      </c>
      <c r="L10" s="48">
        <f>SUMIFS(급수인구!R:R,급수인구!$G:$G,$A$6,급수인구!$H:$H,$B$7,급수인구!$B:$B,$C$10)</f>
        <v>534</v>
      </c>
      <c r="M10" s="48">
        <f>SUMIFS(급수인구!S:S,급수인구!$G:$G,$A$6,급수인구!$H:$H,$B$7,급수인구!$B:$B,$C$10)</f>
        <v>529</v>
      </c>
      <c r="N10" s="48">
        <f>SUMIFS(계획인구!AF:AF,계획인구!$N:$N,'급수구역별-계획'!$B11,계획인구!$A:$A,'급수구역별-계획'!$C11,계획인구!$Q:$Q,"지방")</f>
        <v>0</v>
      </c>
      <c r="O10" s="48">
        <f>SUMIFS(급수인구!U:U,급수인구!$G:$G,$A$6,급수인구!$H:$H,$B$7,급수인구!$B:$B,$C$10)</f>
        <v>46</v>
      </c>
      <c r="P10" s="48">
        <f>SUMIFS(급수인구!V:V,급수인구!$G:$G,$A$6,급수인구!$H:$H,$B$7,급수인구!$B:$B,$C$10)</f>
        <v>9927</v>
      </c>
      <c r="Q10" s="48">
        <f>SUMIFS(급수인구!W:W,급수인구!$G:$G,$A$6,급수인구!$H:$H,$B$7,급수인구!$B:$B,$C$10)</f>
        <v>9927</v>
      </c>
      <c r="R10" s="49">
        <f>SUMIFS(급수인구!X:X,급수인구!$G:$G,$A$6,급수인구!$H:$H,$B$7,급수인구!$B:$B,$C$10)</f>
        <v>9927</v>
      </c>
    </row>
    <row r="11" spans="1:18" ht="16.7" customHeight="1">
      <c r="A11" s="21"/>
      <c r="B11" s="22" t="str">
        <f>B9</f>
        <v>평화</v>
      </c>
      <c r="C11" s="291" t="s">
        <v>644</v>
      </c>
      <c r="D11" s="48">
        <f t="shared" si="9"/>
        <v>4993</v>
      </c>
      <c r="E11" s="48">
        <f t="shared" si="9"/>
        <v>4794</v>
      </c>
      <c r="F11" s="48">
        <f t="shared" si="9"/>
        <v>4776</v>
      </c>
      <c r="G11" s="48">
        <f t="shared" si="9"/>
        <v>4759</v>
      </c>
      <c r="H11" s="48">
        <f t="shared" si="9"/>
        <v>4720</v>
      </c>
      <c r="I11" s="48">
        <f>SUMIFS(급수인구!O:O,급수인구!$G:$G,$A$6,급수인구!$H:$H,$B$7,급수인구!$B:$B,$C$11)</f>
        <v>4993</v>
      </c>
      <c r="J11" s="48">
        <f>SUMIFS(급수인구!P:P,급수인구!$G:$G,$A$6,급수인구!$H:$H,$B$7,급수인구!$B:$B,$C$11)</f>
        <v>4794</v>
      </c>
      <c r="K11" s="48">
        <f>SUMIFS(급수인구!Q:Q,급수인구!$G:$G,$A$6,급수인구!$H:$H,$B$7,급수인구!$B:$B,$C$11)</f>
        <v>4776</v>
      </c>
      <c r="L11" s="48">
        <f>SUMIFS(급수인구!R:R,급수인구!$G:$G,$A$6,급수인구!$H:$H,$B$7,급수인구!$B:$B,$C$11)</f>
        <v>4759</v>
      </c>
      <c r="M11" s="48">
        <f>SUMIFS(급수인구!S:S,급수인구!$G:$G,$A$6,급수인구!$H:$H,$B$7,급수인구!$B:$B,$C$11)</f>
        <v>4720</v>
      </c>
      <c r="N11" s="48">
        <f>SUMIFS(급수인구!T:T,급수인구!$G:$G,$A$6,급수인구!$H:$H,$B$7,급수인구!$B:$B,$C$11)</f>
        <v>0</v>
      </c>
      <c r="O11" s="48">
        <f>SUMIFS(급수인구!U:U,급수인구!$G:$G,$A$6,급수인구!$H:$H,$B$7,급수인구!$B:$B,$C$11)</f>
        <v>0</v>
      </c>
      <c r="P11" s="48">
        <f>SUMIFS(급수인구!V:V,급수인구!$G:$G,$A$6,급수인구!$H:$H,$B$7,급수인구!$B:$B,$C$11)</f>
        <v>0</v>
      </c>
      <c r="Q11" s="48">
        <f>SUMIFS(급수인구!W:W,급수인구!$G:$G,$A$6,급수인구!$H:$H,$B$7,급수인구!$B:$B,$C$11)</f>
        <v>0</v>
      </c>
      <c r="R11" s="49">
        <f>SUMIFS(급수인구!X:X,급수인구!$G:$G,$A$6,급수인구!$H:$H,$B$7,급수인구!$B:$B,$C$11)</f>
        <v>0</v>
      </c>
    </row>
    <row r="12" spans="1:18" ht="16.7" customHeight="1">
      <c r="A12" s="21"/>
      <c r="B12" s="22" t="str">
        <f t="shared" ref="B12:B15" si="15">B11</f>
        <v>평화</v>
      </c>
      <c r="C12" s="291" t="s">
        <v>22</v>
      </c>
      <c r="D12" s="48">
        <f t="shared" si="9"/>
        <v>21707</v>
      </c>
      <c r="E12" s="48">
        <f t="shared" si="9"/>
        <v>21630</v>
      </c>
      <c r="F12" s="48">
        <f t="shared" si="9"/>
        <v>21552</v>
      </c>
      <c r="G12" s="48">
        <f t="shared" si="9"/>
        <v>21478</v>
      </c>
      <c r="H12" s="48">
        <f t="shared" si="9"/>
        <v>21309</v>
      </c>
      <c r="I12" s="48">
        <f>SUMIFS(급수인구!O:O,급수인구!$G:$G,$A$6,급수인구!$H:$H,$B$7,급수인구!$B:$B,$C$12)</f>
        <v>21707</v>
      </c>
      <c r="J12" s="48">
        <f>SUMIFS(급수인구!P:P,급수인구!$G:$G,$A$6,급수인구!$H:$H,$B$7,급수인구!$B:$B,$C$12)</f>
        <v>20842</v>
      </c>
      <c r="K12" s="48">
        <f>SUMIFS(급수인구!Q:Q,급수인구!$G:$G,$A$6,급수인구!$H:$H,$B$7,급수인구!$B:$B,$C$12)</f>
        <v>20764</v>
      </c>
      <c r="L12" s="48">
        <f>SUMIFS(급수인구!R:R,급수인구!$G:$G,$A$6,급수인구!$H:$H,$B$7,급수인구!$B:$B,$C$12)</f>
        <v>20690</v>
      </c>
      <c r="M12" s="48">
        <f>SUMIFS(급수인구!S:S,급수인구!$G:$G,$A$6,급수인구!$H:$H,$B$7,급수인구!$B:$B,$C$12)</f>
        <v>20521</v>
      </c>
      <c r="N12" s="48">
        <f>SUMIFS(급수인구!T:T,급수인구!$G:$G,$A$6,급수인구!$H:$H,$B$7,급수인구!$B:$B,$C$12)</f>
        <v>0</v>
      </c>
      <c r="O12" s="48">
        <f>SUMIFS(급수인구!U:U,급수인구!$G:$G,$A$6,급수인구!$H:$H,$B$7,급수인구!$B:$B,$C$12)</f>
        <v>788</v>
      </c>
      <c r="P12" s="48">
        <f>SUMIFS(급수인구!V:V,급수인구!$G:$G,$A$6,급수인구!$H:$H,$B$7,급수인구!$B:$B,$C$12)</f>
        <v>788</v>
      </c>
      <c r="Q12" s="48">
        <f>SUMIFS(급수인구!W:W,급수인구!$G:$G,$A$6,급수인구!$H:$H,$B$7,급수인구!$B:$B,$C$12)</f>
        <v>788</v>
      </c>
      <c r="R12" s="49">
        <f>SUMIFS(급수인구!X:X,급수인구!$G:$G,$A$6,급수인구!$H:$H,$B$7,급수인구!$B:$B,$C$12)</f>
        <v>788</v>
      </c>
    </row>
    <row r="13" spans="1:18" ht="16.7" customHeight="1">
      <c r="A13" s="21"/>
      <c r="B13" s="22" t="str">
        <f t="shared" si="15"/>
        <v>평화</v>
      </c>
      <c r="C13" s="291" t="s">
        <v>646</v>
      </c>
      <c r="D13" s="48">
        <f t="shared" si="9"/>
        <v>2137</v>
      </c>
      <c r="E13" s="48">
        <f t="shared" si="9"/>
        <v>3152</v>
      </c>
      <c r="F13" s="48">
        <f t="shared" si="9"/>
        <v>3568</v>
      </c>
      <c r="G13" s="48">
        <f t="shared" si="9"/>
        <v>3555</v>
      </c>
      <c r="H13" s="48">
        <f t="shared" si="9"/>
        <v>3526</v>
      </c>
      <c r="I13" s="48">
        <f>SUMIFS(급수인구!O:O,급수인구!$G:$G,$A$6,급수인구!$H:$H,$B$7,급수인구!$A:$A,$C$13)</f>
        <v>2137</v>
      </c>
      <c r="J13" s="48">
        <f>SUMIFS(급수인구!P:P,급수인구!$G:$G,$A$6,급수인구!$H:$H,$B$7,급수인구!$A:$A,$C$13)</f>
        <v>3152</v>
      </c>
      <c r="K13" s="48">
        <f>SUMIFS(급수인구!Q:Q,급수인구!$G:$G,$A$6,급수인구!$H:$H,$B$7,급수인구!$A:$A,$C$13)</f>
        <v>3568</v>
      </c>
      <c r="L13" s="48">
        <f>SUMIFS(급수인구!R:R,급수인구!$G:$G,$A$6,급수인구!$H:$H,$B$7,급수인구!$A:$A,$C$13)</f>
        <v>3555</v>
      </c>
      <c r="M13" s="48">
        <f>SUMIFS(급수인구!S:S,급수인구!$G:$G,$A$6,급수인구!$H:$H,$B$7,급수인구!$A:$A,$C$13)</f>
        <v>3526</v>
      </c>
      <c r="N13" s="48">
        <f>SUMIFS(급수인구!T:T,급수인구!$G:$G,$A$6,급수인구!$H:$H,$B$7,급수인구!$A:$A,$C$13)</f>
        <v>0</v>
      </c>
      <c r="O13" s="48">
        <f>SUMIFS(급수인구!U:U,급수인구!$G:$G,$A$6,급수인구!$H:$H,$B$7,급수인구!$A:$A,$C$13)</f>
        <v>0</v>
      </c>
      <c r="P13" s="48">
        <f>SUMIFS(급수인구!V:V,급수인구!$G:$G,$A$6,급수인구!$H:$H,$B$7,급수인구!$A:$A,$C$13)</f>
        <v>0</v>
      </c>
      <c r="Q13" s="48">
        <f>SUMIFS(급수인구!W:W,급수인구!$G:$G,$A$6,급수인구!$H:$H,$B$7,급수인구!$A:$A,$C$13)</f>
        <v>0</v>
      </c>
      <c r="R13" s="49">
        <f>SUMIFS(급수인구!X:X,급수인구!$G:$G,$A$6,급수인구!$H:$H,$B$7,급수인구!$A:$A,$C$13)</f>
        <v>0</v>
      </c>
    </row>
    <row r="14" spans="1:18" ht="16.7" customHeight="1">
      <c r="A14" s="21"/>
      <c r="B14" s="22" t="str">
        <f t="shared" si="15"/>
        <v>평화</v>
      </c>
      <c r="C14" s="291" t="s">
        <v>647</v>
      </c>
      <c r="D14" s="48">
        <f t="shared" ref="D14" si="16">I14+N14</f>
        <v>2997</v>
      </c>
      <c r="E14" s="48">
        <f t="shared" ref="E14" si="17">J14+O14</f>
        <v>2879</v>
      </c>
      <c r="F14" s="48">
        <f t="shared" ref="F14" si="18">K14+P14</f>
        <v>3053</v>
      </c>
      <c r="G14" s="48">
        <f t="shared" ref="G14" si="19">L14+Q14</f>
        <v>3294</v>
      </c>
      <c r="H14" s="48">
        <f t="shared" ref="H14" si="20">M14+R14</f>
        <v>3266</v>
      </c>
      <c r="I14" s="48">
        <f>SUMIFS(급수인구!O:O,급수인구!$G:$G,$A$6,급수인구!$H:$H,$B$7,급수인구!$A:$A,$C$14)</f>
        <v>2997</v>
      </c>
      <c r="J14" s="48">
        <f>SUMIFS(급수인구!P:P,급수인구!$G:$G,$A$6,급수인구!$H:$H,$B$7,급수인구!$A:$A,$C$14)</f>
        <v>2879</v>
      </c>
      <c r="K14" s="48">
        <f>SUMIFS(급수인구!Q:Q,급수인구!$G:$G,$A$6,급수인구!$H:$H,$B$7,급수인구!$A:$A,$C$14)</f>
        <v>3053</v>
      </c>
      <c r="L14" s="48">
        <f>SUMIFS(급수인구!R:R,급수인구!$G:$G,$A$6,급수인구!$H:$H,$B$7,급수인구!$A:$A,$C$14)</f>
        <v>3294</v>
      </c>
      <c r="M14" s="48">
        <f>SUMIFS(급수인구!S:S,급수인구!$G:$G,$A$6,급수인구!$H:$H,$B$7,급수인구!$A:$A,$C$14)</f>
        <v>3266</v>
      </c>
      <c r="N14" s="48">
        <f>SUMIFS(급수인구!T:T,급수인구!$G:$G,$A$6,급수인구!$H:$H,$B$7,급수인구!$A:$A,$C$14)</f>
        <v>0</v>
      </c>
      <c r="O14" s="48">
        <f>SUMIFS(급수인구!U:U,급수인구!$G:$G,$A$6,급수인구!$H:$H,$B$7,급수인구!$A:$A,$C$14)</f>
        <v>0</v>
      </c>
      <c r="P14" s="48">
        <f>SUMIFS(급수인구!V:V,급수인구!$G:$G,$A$6,급수인구!$H:$H,$B$7,급수인구!$A:$A,$C$14)</f>
        <v>0</v>
      </c>
      <c r="Q14" s="48">
        <f>SUMIFS(급수인구!W:W,급수인구!$G:$G,$A$6,급수인구!$H:$H,$B$7,급수인구!$A:$A,$C$14)</f>
        <v>0</v>
      </c>
      <c r="R14" s="49">
        <f>SUMIFS(급수인구!X:X,급수인구!$G:$G,$A$6,급수인구!$H:$H,$B$7,급수인구!$A:$A,$C$14)</f>
        <v>0</v>
      </c>
    </row>
    <row r="15" spans="1:18" ht="16.7" customHeight="1">
      <c r="A15" s="21"/>
      <c r="B15" s="22" t="str">
        <f t="shared" si="15"/>
        <v>평화</v>
      </c>
      <c r="C15" s="291" t="s">
        <v>1123</v>
      </c>
      <c r="D15" s="48">
        <f t="shared" si="9"/>
        <v>750</v>
      </c>
      <c r="E15" s="48">
        <f t="shared" si="9"/>
        <v>1324</v>
      </c>
      <c r="F15" s="48">
        <f t="shared" si="9"/>
        <v>1844</v>
      </c>
      <c r="G15" s="48">
        <f t="shared" si="9"/>
        <v>2336</v>
      </c>
      <c r="H15" s="48">
        <f t="shared" si="9"/>
        <v>2316</v>
      </c>
      <c r="I15" s="48">
        <f>SUMIFS(급수인구!O:O,급수인구!$G:$G,$A$6,급수인구!$H:$H,$B$7,급수인구!$A:$A,$C$15)</f>
        <v>750</v>
      </c>
      <c r="J15" s="48">
        <f>SUMIFS(급수인구!P:P,급수인구!$G:$G,$A$6,급수인구!$H:$H,$B$7,급수인구!$A:$A,$C$15)</f>
        <v>1324</v>
      </c>
      <c r="K15" s="48">
        <f>SUMIFS(급수인구!Q:Q,급수인구!$G:$G,$A$6,급수인구!$H:$H,$B$7,급수인구!$A:$A,$C$15)</f>
        <v>1844</v>
      </c>
      <c r="L15" s="48">
        <f>SUMIFS(급수인구!R:R,급수인구!$G:$G,$A$6,급수인구!$H:$H,$B$7,급수인구!$A:$A,$C$15)</f>
        <v>2336</v>
      </c>
      <c r="M15" s="48">
        <f>SUMIFS(급수인구!S:S,급수인구!$G:$G,$A$6,급수인구!$H:$H,$B$7,급수인구!$A:$A,$C$15)</f>
        <v>2316</v>
      </c>
      <c r="N15" s="48">
        <f>SUMIFS(급수인구!T:T,급수인구!$G:$G,$A$6,급수인구!$H:$H,$B$7,급수인구!$A:$A,$C$15)</f>
        <v>0</v>
      </c>
      <c r="O15" s="48">
        <f>SUMIFS(급수인구!U:U,급수인구!$G:$G,$A$6,급수인구!$H:$H,$B$7,급수인구!$A:$A,$C$15)</f>
        <v>0</v>
      </c>
      <c r="P15" s="48">
        <f>SUMIFS(급수인구!V:V,급수인구!$G:$G,$A$6,급수인구!$H:$H,$B$7,급수인구!$A:$A,$C$15)</f>
        <v>0</v>
      </c>
      <c r="Q15" s="48">
        <f>SUMIFS(급수인구!W:W,급수인구!$G:$G,$A$6,급수인구!$H:$H,$B$7,급수인구!$A:$A,$C$15)</f>
        <v>0</v>
      </c>
      <c r="R15" s="49">
        <f>SUMIFS(급수인구!X:X,급수인구!$G:$G,$A$6,급수인구!$H:$H,$B$7,급수인구!$A:$A,$C$15)</f>
        <v>0</v>
      </c>
    </row>
    <row r="16" spans="1:18" ht="16.7" customHeight="1">
      <c r="A16" s="21"/>
      <c r="B16" s="20" t="s">
        <v>916</v>
      </c>
      <c r="C16" s="291" t="s">
        <v>3</v>
      </c>
      <c r="D16" s="48">
        <f t="shared" ref="D16:R16" si="21">SUM(D17:D20)</f>
        <v>34330</v>
      </c>
      <c r="E16" s="48">
        <f t="shared" si="21"/>
        <v>33769</v>
      </c>
      <c r="F16" s="48">
        <f t="shared" si="21"/>
        <v>33645</v>
      </c>
      <c r="G16" s="48">
        <f t="shared" si="21"/>
        <v>33527</v>
      </c>
      <c r="H16" s="48">
        <f t="shared" si="21"/>
        <v>33260</v>
      </c>
      <c r="I16" s="48">
        <f t="shared" si="21"/>
        <v>34330</v>
      </c>
      <c r="J16" s="48">
        <f t="shared" si="21"/>
        <v>32963</v>
      </c>
      <c r="K16" s="48">
        <f t="shared" si="21"/>
        <v>32839</v>
      </c>
      <c r="L16" s="48">
        <f t="shared" si="21"/>
        <v>32721</v>
      </c>
      <c r="M16" s="48">
        <f t="shared" si="21"/>
        <v>32454</v>
      </c>
      <c r="N16" s="48">
        <f t="shared" si="21"/>
        <v>0</v>
      </c>
      <c r="O16" s="48">
        <f t="shared" si="21"/>
        <v>806</v>
      </c>
      <c r="P16" s="48">
        <f t="shared" si="21"/>
        <v>806</v>
      </c>
      <c r="Q16" s="48">
        <f t="shared" si="21"/>
        <v>806</v>
      </c>
      <c r="R16" s="49">
        <f t="shared" si="21"/>
        <v>806</v>
      </c>
    </row>
    <row r="17" spans="1:18" ht="16.7" customHeight="1">
      <c r="A17" s="21"/>
      <c r="B17" s="22" t="str">
        <f>B16</f>
        <v>성내</v>
      </c>
      <c r="C17" s="291" t="s">
        <v>915</v>
      </c>
      <c r="D17" s="48">
        <f t="shared" ref="D17:H20" si="22">I17+N17</f>
        <v>6980</v>
      </c>
      <c r="E17" s="48">
        <f t="shared" si="22"/>
        <v>6702</v>
      </c>
      <c r="F17" s="48">
        <f t="shared" si="22"/>
        <v>6677</v>
      </c>
      <c r="G17" s="48">
        <f t="shared" si="22"/>
        <v>6653</v>
      </c>
      <c r="H17" s="48">
        <f t="shared" si="22"/>
        <v>6599</v>
      </c>
      <c r="I17" s="48">
        <f>SUMIFS(급수인구!O:O,급수인구!$G:$G,$A$6,급수인구!$H:$H,$B$16,급수인구!$B:$B,$C$17)</f>
        <v>6980</v>
      </c>
      <c r="J17" s="48">
        <f>SUMIFS(급수인구!P:P,급수인구!$G:$G,$A$6,급수인구!$H:$H,$B$16,급수인구!$B:$B,$C$17)</f>
        <v>6702</v>
      </c>
      <c r="K17" s="48">
        <f>SUMIFS(급수인구!Q:Q,급수인구!$G:$G,$A$6,급수인구!$H:$H,$B$16,급수인구!$B:$B,$C$17)</f>
        <v>6677</v>
      </c>
      <c r="L17" s="48">
        <f>SUMIFS(급수인구!R:R,급수인구!$G:$G,$A$6,급수인구!$H:$H,$B$16,급수인구!$B:$B,$C$17)</f>
        <v>6653</v>
      </c>
      <c r="M17" s="48">
        <f>SUMIFS(급수인구!S:S,급수인구!$G:$G,$A$6,급수인구!$H:$H,$B$16,급수인구!$B:$B,$C$17)</f>
        <v>6599</v>
      </c>
      <c r="N17" s="48">
        <f>SUMIFS(급수인구!T:T,급수인구!$G:$G,$A$6,급수인구!$H:$H,$B$16,급수인구!$B:$B,$C$17)</f>
        <v>0</v>
      </c>
      <c r="O17" s="48">
        <f>SUMIFS(급수인구!U:U,급수인구!$G:$G,$A$6,급수인구!$H:$H,$B$16,급수인구!$B:$B,$C$17)</f>
        <v>0</v>
      </c>
      <c r="P17" s="48">
        <f>SUMIFS(급수인구!V:V,급수인구!$G:$G,$A$6,급수인구!$H:$H,$B$16,급수인구!$B:$B,$C$17)</f>
        <v>0</v>
      </c>
      <c r="Q17" s="48">
        <f>SUMIFS(급수인구!W:W,급수인구!$G:$G,$A$6,급수인구!$H:$H,$B$16,급수인구!$B:$B,$C$17)</f>
        <v>0</v>
      </c>
      <c r="R17" s="49">
        <f>SUMIFS(급수인구!X:X,급수인구!$G:$G,$A$6,급수인구!$H:$H,$B$16,급수인구!$B:$B,$C$17)</f>
        <v>0</v>
      </c>
    </row>
    <row r="18" spans="1:18" ht="16.7" customHeight="1">
      <c r="A18" s="21"/>
      <c r="B18" s="22" t="str">
        <f t="shared" ref="B18:B20" si="23">B17</f>
        <v>성내</v>
      </c>
      <c r="C18" s="291" t="s">
        <v>643</v>
      </c>
      <c r="D18" s="48">
        <f t="shared" si="22"/>
        <v>2216</v>
      </c>
      <c r="E18" s="48">
        <f t="shared" si="22"/>
        <v>2128</v>
      </c>
      <c r="F18" s="48">
        <f t="shared" si="22"/>
        <v>2120</v>
      </c>
      <c r="G18" s="48">
        <f t="shared" si="22"/>
        <v>2112</v>
      </c>
      <c r="H18" s="48">
        <f t="shared" si="22"/>
        <v>2095</v>
      </c>
      <c r="I18" s="48">
        <f>SUMIFS(급수인구!O:O,급수인구!$G:$G,$A$6,급수인구!$H:$H,$B$16,급수인구!$B:$B,$C$18)</f>
        <v>2216</v>
      </c>
      <c r="J18" s="48">
        <f>SUMIFS(급수인구!P:P,급수인구!$G:$G,$A$6,급수인구!$H:$H,$B$16,급수인구!$B:$B,$C$18)</f>
        <v>2128</v>
      </c>
      <c r="K18" s="48">
        <f>SUMIFS(급수인구!Q:Q,급수인구!$G:$G,$A$6,급수인구!$H:$H,$B$16,급수인구!$B:$B,$C$18)</f>
        <v>2120</v>
      </c>
      <c r="L18" s="48">
        <f>SUMIFS(급수인구!R:R,급수인구!$G:$G,$A$6,급수인구!$H:$H,$B$16,급수인구!$B:$B,$C$18)</f>
        <v>2112</v>
      </c>
      <c r="M18" s="48">
        <f>SUMIFS(급수인구!S:S,급수인구!$G:$G,$A$6,급수인구!$H:$H,$B$16,급수인구!$B:$B,$C$18)</f>
        <v>2095</v>
      </c>
      <c r="N18" s="48">
        <f>SUMIFS(급수인구!T:T,급수인구!$G:$G,$A$6,급수인구!$H:$H,$B$16,급수인구!$B:$B,$C$18)</f>
        <v>0</v>
      </c>
      <c r="O18" s="48">
        <f>SUMIFS(급수인구!U:U,급수인구!$G:$G,$A$6,급수인구!$H:$H,$B$16,급수인구!$B:$B,$C$18)</f>
        <v>0</v>
      </c>
      <c r="P18" s="48">
        <f>SUMIFS(급수인구!V:V,급수인구!$G:$G,$A$6,급수인구!$H:$H,$B$16,급수인구!$B:$B,$C$18)</f>
        <v>0</v>
      </c>
      <c r="Q18" s="48">
        <f>SUMIFS(급수인구!W:W,급수인구!$G:$G,$A$6,급수인구!$H:$H,$B$16,급수인구!$B:$B,$C$18)</f>
        <v>0</v>
      </c>
      <c r="R18" s="49">
        <f>SUMIFS(급수인구!X:X,급수인구!$G:$G,$A$6,급수인구!$H:$H,$B$16,급수인구!$B:$B,$C$18)</f>
        <v>0</v>
      </c>
    </row>
    <row r="19" spans="1:18" ht="16.7" customHeight="1">
      <c r="A19" s="21"/>
      <c r="B19" s="22" t="str">
        <f t="shared" si="23"/>
        <v>성내</v>
      </c>
      <c r="C19" s="291" t="s">
        <v>15</v>
      </c>
      <c r="D19" s="48">
        <f t="shared" ref="D19" si="24">I19+N19</f>
        <v>25134</v>
      </c>
      <c r="E19" s="48">
        <f t="shared" ref="E19" si="25">J19+O19</f>
        <v>24939</v>
      </c>
      <c r="F19" s="48">
        <f t="shared" ref="F19" si="26">K19+P19</f>
        <v>24848</v>
      </c>
      <c r="G19" s="48">
        <f t="shared" ref="G19" si="27">L19+Q19</f>
        <v>24762</v>
      </c>
      <c r="H19" s="48">
        <f t="shared" ref="H19" si="28">M19+R19</f>
        <v>24566</v>
      </c>
      <c r="I19" s="48">
        <f>SUMIFS(급수인구!O:O,급수인구!$G:$G,$A$6,급수인구!$H:$H,$B$16,급수인구!$B:$B,$C$19)</f>
        <v>25134</v>
      </c>
      <c r="J19" s="48">
        <f>SUMIFS(급수인구!P:P,급수인구!$G:$G,$A$6,급수인구!$H:$H,$B$16,급수인구!$B:$B,$C$19)</f>
        <v>24133</v>
      </c>
      <c r="K19" s="48">
        <f>SUMIFS(급수인구!Q:Q,급수인구!$G:$G,$A$6,급수인구!$H:$H,$B$16,급수인구!$B:$B,$C$19)</f>
        <v>24042</v>
      </c>
      <c r="L19" s="48">
        <f>SUMIFS(급수인구!R:R,급수인구!$G:$G,$A$6,급수인구!$H:$H,$B$16,급수인구!$B:$B,$C$19)</f>
        <v>23956</v>
      </c>
      <c r="M19" s="48">
        <f>SUMIFS(급수인구!S:S,급수인구!$G:$G,$A$6,급수인구!$H:$H,$B$16,급수인구!$B:$B,$C$19)</f>
        <v>23760</v>
      </c>
      <c r="N19" s="48">
        <f>SUMIFS(급수인구!T:T,급수인구!$G:$G,$A$6,급수인구!$H:$H,$B$16,급수인구!$B:$B,$C$19)</f>
        <v>0</v>
      </c>
      <c r="O19" s="48">
        <f>SUMIFS(급수인구!U:U,급수인구!$G:$G,$A$6,급수인구!$H:$H,$B$16,급수인구!$B:$B,$C$19)</f>
        <v>806</v>
      </c>
      <c r="P19" s="48">
        <f>SUMIFS(급수인구!V:V,급수인구!$G:$G,$A$6,급수인구!$H:$H,$B$16,급수인구!$B:$B,$C$19)</f>
        <v>806</v>
      </c>
      <c r="Q19" s="48">
        <f>SUMIFS(급수인구!W:W,급수인구!$G:$G,$A$6,급수인구!$H:$H,$B$16,급수인구!$B:$B,$C$19)</f>
        <v>806</v>
      </c>
      <c r="R19" s="49">
        <f>SUMIFS(급수인구!X:X,급수인구!$G:$G,$A$6,급수인구!$H:$H,$B$16,급수인구!$B:$B,$C$19)</f>
        <v>806</v>
      </c>
    </row>
    <row r="20" spans="1:18" ht="16.7" customHeight="1">
      <c r="A20" s="21"/>
      <c r="B20" s="22" t="str">
        <f t="shared" si="23"/>
        <v>성내</v>
      </c>
      <c r="C20" s="291" t="s">
        <v>237</v>
      </c>
      <c r="D20" s="48">
        <f t="shared" si="22"/>
        <v>0</v>
      </c>
      <c r="E20" s="48">
        <f t="shared" si="22"/>
        <v>0</v>
      </c>
      <c r="F20" s="48">
        <f t="shared" si="22"/>
        <v>0</v>
      </c>
      <c r="G20" s="48">
        <f t="shared" si="22"/>
        <v>0</v>
      </c>
      <c r="H20" s="48">
        <f t="shared" si="22"/>
        <v>0</v>
      </c>
      <c r="I20" s="48">
        <f>SUMIFS(급수인구!O:O,급수인구!$G:$G,$A$6,급수인구!$H:$H,$B$16,급수인구!$A:$A,$C$20)</f>
        <v>0</v>
      </c>
      <c r="J20" s="48">
        <f>SUMIFS(급수인구!P:P,급수인구!$G:$G,$A$6,급수인구!$H:$H,$B$16,급수인구!$A:$A,$C$20)</f>
        <v>0</v>
      </c>
      <c r="K20" s="48">
        <f>SUMIFS(급수인구!Q:Q,급수인구!$G:$G,$A$6,급수인구!$H:$H,$B$16,급수인구!$A:$A,$C$20)</f>
        <v>0</v>
      </c>
      <c r="L20" s="48">
        <f>SUMIFS(급수인구!R:R,급수인구!$G:$G,$A$6,급수인구!$H:$H,$B$16,급수인구!$A:$A,$C$20)</f>
        <v>0</v>
      </c>
      <c r="M20" s="48">
        <f>SUMIFS(급수인구!S:S,급수인구!$G:$G,$A$6,급수인구!$H:$H,$B$16,급수인구!$A:$A,$C$20)</f>
        <v>0</v>
      </c>
      <c r="N20" s="48">
        <f>SUMIFS(급수인구!T:T,급수인구!$G:$G,$A$6,급수인구!$H:$H,$B$16,급수인구!$A:$A,$C$20)</f>
        <v>0</v>
      </c>
      <c r="O20" s="48">
        <f>SUMIFS(급수인구!U:U,급수인구!$G:$G,$A$6,급수인구!$H:$H,$B$16,급수인구!$A:$A,$C$20)</f>
        <v>0</v>
      </c>
      <c r="P20" s="48">
        <f>SUMIFS(급수인구!V:V,급수인구!$G:$G,$A$6,급수인구!$H:$H,$B$16,급수인구!$A:$A,$C$20)</f>
        <v>0</v>
      </c>
      <c r="Q20" s="48">
        <f>SUMIFS(급수인구!W:W,급수인구!$G:$G,$A$6,급수인구!$H:$H,$B$16,급수인구!$A:$A,$C$20)</f>
        <v>0</v>
      </c>
      <c r="R20" s="49">
        <f>SUMIFS(급수인구!X:X,급수인구!$G:$G,$A$6,급수인구!$H:$H,$B$16,급수인구!$A:$A,$C$20)</f>
        <v>0</v>
      </c>
    </row>
    <row r="21" spans="1:18" ht="16.7" customHeight="1">
      <c r="A21" s="21"/>
      <c r="B21" s="20" t="s">
        <v>917</v>
      </c>
      <c r="C21" s="291" t="s">
        <v>3</v>
      </c>
      <c r="D21" s="48">
        <f>SUM(D22:D25)</f>
        <v>8790</v>
      </c>
      <c r="E21" s="48">
        <f t="shared" ref="E21:I21" si="29">SUM(E22:E25)</f>
        <v>9982</v>
      </c>
      <c r="F21" s="48">
        <f t="shared" si="29"/>
        <v>10600</v>
      </c>
      <c r="G21" s="48">
        <f t="shared" si="29"/>
        <v>10562</v>
      </c>
      <c r="H21" s="48">
        <f t="shared" si="29"/>
        <v>10481</v>
      </c>
      <c r="I21" s="48">
        <f t="shared" si="29"/>
        <v>8790</v>
      </c>
      <c r="J21" s="48">
        <f t="shared" ref="J21:R21" si="30">SUM(J22:J25)</f>
        <v>9753</v>
      </c>
      <c r="K21" s="48">
        <f t="shared" si="30"/>
        <v>10371</v>
      </c>
      <c r="L21" s="48">
        <f t="shared" si="30"/>
        <v>10333</v>
      </c>
      <c r="M21" s="48">
        <f t="shared" si="30"/>
        <v>10252</v>
      </c>
      <c r="N21" s="48">
        <f t="shared" si="30"/>
        <v>0</v>
      </c>
      <c r="O21" s="48">
        <f t="shared" si="30"/>
        <v>229</v>
      </c>
      <c r="P21" s="48">
        <f t="shared" si="30"/>
        <v>229</v>
      </c>
      <c r="Q21" s="48">
        <f t="shared" si="30"/>
        <v>229</v>
      </c>
      <c r="R21" s="49">
        <f t="shared" si="30"/>
        <v>229</v>
      </c>
    </row>
    <row r="22" spans="1:18" ht="16.7" customHeight="1">
      <c r="A22" s="21"/>
      <c r="B22" s="22" t="str">
        <f t="shared" ref="B22:B38" si="31">B21</f>
        <v>공단</v>
      </c>
      <c r="C22" s="291" t="s">
        <v>640</v>
      </c>
      <c r="D22" s="48">
        <f t="shared" ref="D22:H25" si="32">I22+N22</f>
        <v>786</v>
      </c>
      <c r="E22" s="48">
        <f t="shared" si="32"/>
        <v>983</v>
      </c>
      <c r="F22" s="48">
        <f t="shared" si="32"/>
        <v>980</v>
      </c>
      <c r="G22" s="48">
        <f t="shared" si="32"/>
        <v>978</v>
      </c>
      <c r="H22" s="48">
        <f t="shared" si="32"/>
        <v>973</v>
      </c>
      <c r="I22" s="48">
        <f>SUMIFS(급수인구!O:O,급수인구!$G:$G,$A$6,급수인구!$H:$H,$B$21,급수인구!$B:$B,$C$22)</f>
        <v>786</v>
      </c>
      <c r="J22" s="48">
        <f>SUMIFS(급수인구!P:P,급수인구!$G:$G,$A$6,급수인구!$H:$H,$B$21,급수인구!$B:$B,$C$22)</f>
        <v>754</v>
      </c>
      <c r="K22" s="48">
        <f>SUMIFS(급수인구!Q:Q,급수인구!$G:$G,$A$6,급수인구!$H:$H,$B$21,급수인구!$B:$B,$C$22)</f>
        <v>751</v>
      </c>
      <c r="L22" s="48">
        <f>SUMIFS(급수인구!R:R,급수인구!$G:$G,$A$6,급수인구!$H:$H,$B$21,급수인구!$B:$B,$C$22)</f>
        <v>749</v>
      </c>
      <c r="M22" s="48">
        <f>SUMIFS(급수인구!S:S,급수인구!$G:$G,$A$6,급수인구!$H:$H,$B$21,급수인구!$B:$B,$C$22)</f>
        <v>744</v>
      </c>
      <c r="N22" s="48">
        <f>SUMIFS(급수인구!T:T,급수인구!$G:$G,$A$6,급수인구!$H:$H,$B$21,급수인구!$B:$B,$C$22)</f>
        <v>0</v>
      </c>
      <c r="O22" s="48">
        <f>SUMIFS(급수인구!U:U,급수인구!$G:$G,$A$6,급수인구!$H:$H,$B$21,급수인구!$B:$B,$C$22)</f>
        <v>229</v>
      </c>
      <c r="P22" s="48">
        <f>SUMIFS(급수인구!V:V,급수인구!$G:$G,$A$6,급수인구!$H:$H,$B$21,급수인구!$B:$B,$C$22)</f>
        <v>229</v>
      </c>
      <c r="Q22" s="48">
        <f>SUMIFS(급수인구!W:W,급수인구!$G:$G,$A$6,급수인구!$H:$H,$B$21,급수인구!$B:$B,$C$22)</f>
        <v>229</v>
      </c>
      <c r="R22" s="49">
        <f>SUMIFS(급수인구!X:X,급수인구!$G:$G,$A$6,급수인구!$H:$H,$B$21,급수인구!$B:$B,$C$22)</f>
        <v>229</v>
      </c>
    </row>
    <row r="23" spans="1:18" ht="16.7" customHeight="1">
      <c r="A23" s="21"/>
      <c r="B23" s="22" t="str">
        <f t="shared" si="31"/>
        <v>공단</v>
      </c>
      <c r="C23" s="291" t="s">
        <v>641</v>
      </c>
      <c r="D23" s="48">
        <f t="shared" si="32"/>
        <v>2768</v>
      </c>
      <c r="E23" s="48">
        <f t="shared" si="32"/>
        <v>2805</v>
      </c>
      <c r="F23" s="48">
        <f t="shared" si="32"/>
        <v>2794</v>
      </c>
      <c r="G23" s="48">
        <f t="shared" si="32"/>
        <v>2784</v>
      </c>
      <c r="H23" s="48">
        <f t="shared" si="32"/>
        <v>2761</v>
      </c>
      <c r="I23" s="48">
        <f>SUMIFS(급수인구!O:O,급수인구!$G:$G,$A$6,급수인구!$H:$H,$B$21,급수인구!$A:$A,$C$23)</f>
        <v>2768</v>
      </c>
      <c r="J23" s="48">
        <f>SUMIFS(급수인구!P:P,급수인구!$G:$G,$A$6,급수인구!$H:$H,$B$21,급수인구!$A:$A,$C$23)</f>
        <v>2805</v>
      </c>
      <c r="K23" s="48">
        <f>SUMIFS(급수인구!Q:Q,급수인구!$G:$G,$A$6,급수인구!$H:$H,$B$21,급수인구!$A:$A,$C$23)</f>
        <v>2794</v>
      </c>
      <c r="L23" s="48">
        <f>SUMIFS(급수인구!R:R,급수인구!$G:$G,$A$6,급수인구!$H:$H,$B$21,급수인구!$A:$A,$C$23)</f>
        <v>2784</v>
      </c>
      <c r="M23" s="48">
        <f>SUMIFS(급수인구!S:S,급수인구!$G:$G,$A$6,급수인구!$H:$H,$B$21,급수인구!$A:$A,$C$23)</f>
        <v>2761</v>
      </c>
      <c r="N23" s="48">
        <f>SUMIFS(급수인구!T:T,급수인구!$G:$G,$A$6,급수인구!$H:$H,$B$21,급수인구!$A:$A,$C$23)</f>
        <v>0</v>
      </c>
      <c r="O23" s="48">
        <f>SUMIFS(급수인구!U:U,급수인구!$G:$G,$A$6,급수인구!$H:$H,$B$21,급수인구!$A:$A,$C$23)</f>
        <v>0</v>
      </c>
      <c r="P23" s="48">
        <f>SUMIFS(급수인구!V:V,급수인구!$G:$G,$A$6,급수인구!$H:$H,$B$21,급수인구!$A:$A,$C$23)</f>
        <v>0</v>
      </c>
      <c r="Q23" s="48">
        <f>SUMIFS(급수인구!W:W,급수인구!$G:$G,$A$6,급수인구!$H:$H,$B$21,급수인구!$A:$A,$C$23)</f>
        <v>0</v>
      </c>
      <c r="R23" s="49">
        <f>SUMIFS(급수인구!X:X,급수인구!$G:$G,$A$6,급수인구!$H:$H,$B$21,급수인구!$A:$A,$C$23)</f>
        <v>0</v>
      </c>
    </row>
    <row r="24" spans="1:18" ht="16.7" customHeight="1">
      <c r="A24" s="21"/>
      <c r="B24" s="22" t="str">
        <f t="shared" si="31"/>
        <v>공단</v>
      </c>
      <c r="C24" s="291" t="s">
        <v>171</v>
      </c>
      <c r="D24" s="48">
        <f t="shared" si="32"/>
        <v>2753</v>
      </c>
      <c r="E24" s="48">
        <f t="shared" si="32"/>
        <v>2643</v>
      </c>
      <c r="F24" s="48">
        <f t="shared" si="32"/>
        <v>2990</v>
      </c>
      <c r="G24" s="48">
        <f t="shared" si="32"/>
        <v>2979</v>
      </c>
      <c r="H24" s="48">
        <f t="shared" si="32"/>
        <v>2956</v>
      </c>
      <c r="I24" s="48">
        <f>SUMIFS(급수인구!O:O,급수인구!$G:$G,$A$6,급수인구!$H:$H,$B$21,급수인구!$A:$A,$C$24)</f>
        <v>2753</v>
      </c>
      <c r="J24" s="48">
        <f>SUMIFS(급수인구!P:P,급수인구!$G:$G,$A$6,급수인구!$H:$H,$B$21,급수인구!$A:$A,$C$24)</f>
        <v>2643</v>
      </c>
      <c r="K24" s="48">
        <f>SUMIFS(급수인구!Q:Q,급수인구!$G:$G,$A$6,급수인구!$H:$H,$B$21,급수인구!$A:$A,$C$24)</f>
        <v>2990</v>
      </c>
      <c r="L24" s="48">
        <f>SUMIFS(급수인구!R:R,급수인구!$G:$G,$A$6,급수인구!$H:$H,$B$21,급수인구!$A:$A,$C$24)</f>
        <v>2979</v>
      </c>
      <c r="M24" s="48">
        <f>SUMIFS(급수인구!S:S,급수인구!$G:$G,$A$6,급수인구!$H:$H,$B$21,급수인구!$A:$A,$C$24)</f>
        <v>2956</v>
      </c>
      <c r="N24" s="48">
        <f>SUMIFS(급수인구!T:T,급수인구!$G:$G,$A$6,급수인구!$H:$H,$B$21,급수인구!$A:$A,$C$24)</f>
        <v>0</v>
      </c>
      <c r="O24" s="48">
        <f>SUMIFS(급수인구!U:U,급수인구!$G:$G,$A$6,급수인구!$H:$H,$B$21,급수인구!$A:$A,$C$24)</f>
        <v>0</v>
      </c>
      <c r="P24" s="48">
        <f>SUMIFS(급수인구!V:V,급수인구!$G:$G,$A$6,급수인구!$H:$H,$B$21,급수인구!$A:$A,$C$24)</f>
        <v>0</v>
      </c>
      <c r="Q24" s="48">
        <f>SUMIFS(급수인구!W:W,급수인구!$G:$G,$A$6,급수인구!$H:$H,$B$21,급수인구!$A:$A,$C$24)</f>
        <v>0</v>
      </c>
      <c r="R24" s="49">
        <f>SUMIFS(급수인구!X:X,급수인구!$G:$G,$A$6,급수인구!$H:$H,$B$21,급수인구!$A:$A,$C$24)</f>
        <v>0</v>
      </c>
    </row>
    <row r="25" spans="1:18" ht="16.7" customHeight="1">
      <c r="A25" s="21"/>
      <c r="B25" s="22" t="str">
        <f t="shared" si="31"/>
        <v>공단</v>
      </c>
      <c r="C25" s="291" t="s">
        <v>921</v>
      </c>
      <c r="D25" s="48">
        <f t="shared" si="32"/>
        <v>2483</v>
      </c>
      <c r="E25" s="48">
        <f t="shared" si="32"/>
        <v>3551</v>
      </c>
      <c r="F25" s="48">
        <f t="shared" si="32"/>
        <v>3836</v>
      </c>
      <c r="G25" s="48">
        <f t="shared" si="32"/>
        <v>3821</v>
      </c>
      <c r="H25" s="48">
        <f t="shared" si="32"/>
        <v>3791</v>
      </c>
      <c r="I25" s="48">
        <f>SUMIFS(급수인구!O:O,급수인구!$G:$G,$A$6,급수인구!$H:$H,$B$21,급수인구!$A:$A,$C$25)</f>
        <v>2483</v>
      </c>
      <c r="J25" s="48">
        <f>SUMIFS(급수인구!P:P,급수인구!$G:$G,$A$6,급수인구!$H:$H,$B$21,급수인구!$A:$A,$C$25)</f>
        <v>3551</v>
      </c>
      <c r="K25" s="48">
        <f>SUMIFS(급수인구!Q:Q,급수인구!$G:$G,$A$6,급수인구!$H:$H,$B$21,급수인구!$A:$A,$C$25)</f>
        <v>3836</v>
      </c>
      <c r="L25" s="48">
        <f>SUMIFS(급수인구!R:R,급수인구!$G:$G,$A$6,급수인구!$H:$H,$B$21,급수인구!$A:$A,$C$25)</f>
        <v>3821</v>
      </c>
      <c r="M25" s="48">
        <f>SUMIFS(급수인구!S:S,급수인구!$G:$G,$A$6,급수인구!$H:$H,$B$21,급수인구!$A:$A,$C$25)</f>
        <v>3791</v>
      </c>
      <c r="N25" s="48">
        <f>SUMIFS(급수인구!T:T,급수인구!$G:$G,$A$6,급수인구!$H:$H,$B$21,급수인구!$A:$A,$C$25)</f>
        <v>0</v>
      </c>
      <c r="O25" s="48">
        <f>SUMIFS(급수인구!U:U,급수인구!$G:$G,$A$6,급수인구!$H:$H,$B$21,급수인구!$A:$A,$C$25)</f>
        <v>0</v>
      </c>
      <c r="P25" s="48">
        <f>SUMIFS(급수인구!V:V,급수인구!$G:$G,$A$6,급수인구!$H:$H,$B$21,급수인구!$A:$A,$C$25)</f>
        <v>0</v>
      </c>
      <c r="Q25" s="48">
        <f>SUMIFS(급수인구!W:W,급수인구!$G:$G,$A$6,급수인구!$H:$H,$B$21,급수인구!$A:$A,$C$25)</f>
        <v>0</v>
      </c>
      <c r="R25" s="49">
        <f>SUMIFS(급수인구!X:X,급수인구!$G:$G,$A$6,급수인구!$H:$H,$B$21,급수인구!$A:$A,$C$25)</f>
        <v>0</v>
      </c>
    </row>
    <row r="26" spans="1:18" ht="16.7" customHeight="1">
      <c r="A26" s="21"/>
      <c r="B26" s="20" t="s">
        <v>919</v>
      </c>
      <c r="C26" s="291" t="s">
        <v>3</v>
      </c>
      <c r="D26" s="48">
        <f t="shared" ref="D26:I26" si="33">SUM(D27:D31)</f>
        <v>18386</v>
      </c>
      <c r="E26" s="48">
        <f t="shared" si="33"/>
        <v>18541</v>
      </c>
      <c r="F26" s="48">
        <f t="shared" si="33"/>
        <v>18667</v>
      </c>
      <c r="G26" s="48">
        <f t="shared" si="33"/>
        <v>19793</v>
      </c>
      <c r="H26" s="48">
        <f t="shared" si="33"/>
        <v>19636</v>
      </c>
      <c r="I26" s="48">
        <f t="shared" si="33"/>
        <v>18386</v>
      </c>
      <c r="J26" s="48">
        <f t="shared" ref="J26:R26" si="34">SUM(J27:J31)</f>
        <v>17779</v>
      </c>
      <c r="K26" s="48">
        <f t="shared" si="34"/>
        <v>17905</v>
      </c>
      <c r="L26" s="48">
        <f t="shared" si="34"/>
        <v>19031</v>
      </c>
      <c r="M26" s="48">
        <f t="shared" si="34"/>
        <v>18874</v>
      </c>
      <c r="N26" s="48">
        <f t="shared" si="34"/>
        <v>0</v>
      </c>
      <c r="O26" s="48">
        <f t="shared" si="34"/>
        <v>762</v>
      </c>
      <c r="P26" s="48">
        <f t="shared" si="34"/>
        <v>762</v>
      </c>
      <c r="Q26" s="48">
        <f t="shared" si="34"/>
        <v>762</v>
      </c>
      <c r="R26" s="49">
        <f t="shared" si="34"/>
        <v>762</v>
      </c>
    </row>
    <row r="27" spans="1:18" ht="16.7" customHeight="1">
      <c r="A27" s="21"/>
      <c r="B27" s="22" t="str">
        <f t="shared" si="31"/>
        <v>동부</v>
      </c>
      <c r="C27" s="291" t="s">
        <v>918</v>
      </c>
      <c r="D27" s="48">
        <f t="shared" ref="D27:H35" si="35">I27+N27</f>
        <v>10755</v>
      </c>
      <c r="E27" s="48">
        <f t="shared" si="35"/>
        <v>10919</v>
      </c>
      <c r="F27" s="48">
        <f t="shared" si="35"/>
        <v>10881</v>
      </c>
      <c r="G27" s="48">
        <f t="shared" si="35"/>
        <v>10844</v>
      </c>
      <c r="H27" s="48">
        <f t="shared" si="35"/>
        <v>10760</v>
      </c>
      <c r="I27" s="48">
        <f>SUMIFS(급수인구!O:O,급수인구!$G:$G,$A$6,급수인구!$H:$H,$B$26,급수인구!$B:$B,$C$27)+1</f>
        <v>10755</v>
      </c>
      <c r="J27" s="48">
        <f>SUMIFS(급수인구!P:P,급수인구!$G:$G,$A$6,급수인구!$H:$H,$B$26,급수인구!$B:$B,$C$27)</f>
        <v>10326</v>
      </c>
      <c r="K27" s="48">
        <f>SUMIFS(급수인구!Q:Q,급수인구!$G:$G,$A$6,급수인구!$H:$H,$B$26,급수인구!$B:$B,$C$27)</f>
        <v>10288</v>
      </c>
      <c r="L27" s="48">
        <f>SUMIFS(급수인구!R:R,급수인구!$G:$G,$A$6,급수인구!$H:$H,$B$26,급수인구!$B:$B,$C$27)</f>
        <v>10251</v>
      </c>
      <c r="M27" s="48">
        <f>SUMIFS(급수인구!S:S,급수인구!$G:$G,$A$6,급수인구!$H:$H,$B$26,급수인구!$B:$B,$C$27)</f>
        <v>10167</v>
      </c>
      <c r="N27" s="48">
        <f>SUMIFS(급수인구!T:T,급수인구!$G:$G,$A$6,급수인구!$H:$H,$B$26,급수인구!$B:$B,$C$27)</f>
        <v>0</v>
      </c>
      <c r="O27" s="48">
        <f>SUMIFS(급수인구!U:U,급수인구!$G:$G,$A$6,급수인구!$H:$H,$B$26,급수인구!$B:$B,$C$27)</f>
        <v>593</v>
      </c>
      <c r="P27" s="48">
        <f>SUMIFS(급수인구!V:V,급수인구!$G:$G,$A$6,급수인구!$H:$H,$B$26,급수인구!$B:$B,$C$27)</f>
        <v>593</v>
      </c>
      <c r="Q27" s="48">
        <f>SUMIFS(급수인구!W:W,급수인구!$G:$G,$A$6,급수인구!$H:$H,$B$26,급수인구!$B:$B,$C$27)</f>
        <v>593</v>
      </c>
      <c r="R27" s="49">
        <f>SUMIFS(급수인구!X:X,급수인구!$G:$G,$A$6,급수인구!$H:$H,$B$26,급수인구!$B:$B,$C$27)</f>
        <v>593</v>
      </c>
    </row>
    <row r="28" spans="1:18" ht="16.7" customHeight="1">
      <c r="A28" s="21"/>
      <c r="B28" s="22" t="str">
        <f t="shared" si="31"/>
        <v>동부</v>
      </c>
      <c r="C28" s="291" t="s">
        <v>78</v>
      </c>
      <c r="D28" s="48">
        <f t="shared" si="35"/>
        <v>2998</v>
      </c>
      <c r="E28" s="48">
        <f t="shared" si="35"/>
        <v>3047</v>
      </c>
      <c r="F28" s="48">
        <f t="shared" si="35"/>
        <v>3231</v>
      </c>
      <c r="G28" s="48">
        <f t="shared" si="35"/>
        <v>3220</v>
      </c>
      <c r="H28" s="48">
        <f t="shared" si="35"/>
        <v>3196</v>
      </c>
      <c r="I28" s="48">
        <f>SUMIFS(급수인구!O:O,급수인구!$G:$G,$A$6,급수인구!$H:$H,$B$26,급수인구!$A:$A,$C$28)</f>
        <v>2998</v>
      </c>
      <c r="J28" s="48">
        <f>SUMIFS(급수인구!P:P,급수인구!$G:$G,$A$6,급수인구!$H:$H,$B$26,급수인구!$A:$A,$C$28)</f>
        <v>2878</v>
      </c>
      <c r="K28" s="48">
        <f>SUMIFS(급수인구!Q:Q,급수인구!$G:$G,$A$6,급수인구!$H:$H,$B$26,급수인구!$A:$A,$C$28)</f>
        <v>3062</v>
      </c>
      <c r="L28" s="48">
        <f>SUMIFS(급수인구!R:R,급수인구!$G:$G,$A$6,급수인구!$H:$H,$B$26,급수인구!$A:$A,$C$28)</f>
        <v>3051</v>
      </c>
      <c r="M28" s="48">
        <f>SUMIFS(급수인구!S:S,급수인구!$G:$G,$A$6,급수인구!$H:$H,$B$26,급수인구!$A:$A,$C$28)</f>
        <v>3027</v>
      </c>
      <c r="N28" s="48">
        <f>SUMIFS(급수인구!T:T,급수인구!$G:$G,$A$6,급수인구!$H:$H,$B$26,급수인구!$A:$A,$C$28)</f>
        <v>0</v>
      </c>
      <c r="O28" s="48">
        <f>SUMIFS(급수인구!U:U,급수인구!$G:$G,$A$6,급수인구!$H:$H,$B$26,급수인구!$A:$A,$C$28)</f>
        <v>169</v>
      </c>
      <c r="P28" s="48">
        <f>SUMIFS(급수인구!V:V,급수인구!$G:$G,$A$6,급수인구!$H:$H,$B$26,급수인구!$A:$A,$C$28)</f>
        <v>169</v>
      </c>
      <c r="Q28" s="48">
        <f>SUMIFS(급수인구!W:W,급수인구!$G:$G,$A$6,급수인구!$H:$H,$B$26,급수인구!$A:$A,$C$28)</f>
        <v>169</v>
      </c>
      <c r="R28" s="49">
        <f>SUMIFS(급수인구!X:X,급수인구!$G:$G,$A$6,급수인구!$H:$H,$B$26,급수인구!$A:$A,$C$28)</f>
        <v>169</v>
      </c>
    </row>
    <row r="29" spans="1:18" ht="16.7" customHeight="1">
      <c r="A29" s="21"/>
      <c r="B29" s="22" t="str">
        <f t="shared" si="31"/>
        <v>동부</v>
      </c>
      <c r="C29" s="291" t="s">
        <v>648</v>
      </c>
      <c r="D29" s="48">
        <f t="shared" si="35"/>
        <v>995</v>
      </c>
      <c r="E29" s="48">
        <f t="shared" si="35"/>
        <v>956</v>
      </c>
      <c r="F29" s="48">
        <f t="shared" si="35"/>
        <v>951</v>
      </c>
      <c r="G29" s="48">
        <f t="shared" si="35"/>
        <v>1611</v>
      </c>
      <c r="H29" s="48">
        <f t="shared" si="35"/>
        <v>1599</v>
      </c>
      <c r="I29" s="48">
        <f>SUMIFS(급수인구!O:O,급수인구!$G:$G,$A$6,급수인구!$H:$H,$B$26,급수인구!$A:$A,$C$29)</f>
        <v>995</v>
      </c>
      <c r="J29" s="48">
        <f>SUMIFS(급수인구!P:P,급수인구!$G:$G,$A$6,급수인구!$H:$H,$B$26,급수인구!$A:$A,$C$29)</f>
        <v>956</v>
      </c>
      <c r="K29" s="48">
        <f>SUMIFS(급수인구!Q:Q,급수인구!$G:$G,$A$6,급수인구!$H:$H,$B$26,급수인구!$A:$A,$C$29)</f>
        <v>951</v>
      </c>
      <c r="L29" s="48">
        <f>SUMIFS(급수인구!R:R,급수인구!$G:$G,$A$6,급수인구!$H:$H,$B$26,급수인구!$A:$A,$C$29)</f>
        <v>1611</v>
      </c>
      <c r="M29" s="48">
        <f>SUMIFS(급수인구!S:S,급수인구!$G:$G,$A$6,급수인구!$H:$H,$B$26,급수인구!$A:$A,$C$29)</f>
        <v>1599</v>
      </c>
      <c r="N29" s="48">
        <f>SUMIFS(급수인구!T:T,급수인구!$G:$G,$A$6,급수인구!$H:$H,$B$26,급수인구!$A:$A,$C$29)</f>
        <v>0</v>
      </c>
      <c r="O29" s="48">
        <f>SUMIFS(급수인구!U:U,급수인구!$G:$G,$A$6,급수인구!$H:$H,$B$26,급수인구!$A:$A,$C$29)</f>
        <v>0</v>
      </c>
      <c r="P29" s="48">
        <f>SUMIFS(급수인구!V:V,급수인구!$G:$G,$A$6,급수인구!$H:$H,$B$26,급수인구!$A:$A,$C$29)</f>
        <v>0</v>
      </c>
      <c r="Q29" s="48">
        <f>SUMIFS(급수인구!W:W,급수인구!$G:$G,$A$6,급수인구!$H:$H,$B$26,급수인구!$A:$A,$C$29)</f>
        <v>0</v>
      </c>
      <c r="R29" s="49">
        <f>SUMIFS(급수인구!X:X,급수인구!$G:$G,$A$6,급수인구!$H:$H,$B$26,급수인구!$A:$A,$C$29)</f>
        <v>0</v>
      </c>
    </row>
    <row r="30" spans="1:18" ht="16.7" customHeight="1">
      <c r="A30" s="21"/>
      <c r="B30" s="22" t="str">
        <f t="shared" si="31"/>
        <v>동부</v>
      </c>
      <c r="C30" s="291" t="s">
        <v>645</v>
      </c>
      <c r="D30" s="48">
        <f t="shared" si="35"/>
        <v>2137</v>
      </c>
      <c r="E30" s="48">
        <f t="shared" si="35"/>
        <v>2177</v>
      </c>
      <c r="F30" s="48">
        <f t="shared" si="35"/>
        <v>2168</v>
      </c>
      <c r="G30" s="48">
        <f t="shared" si="35"/>
        <v>2161</v>
      </c>
      <c r="H30" s="48">
        <f t="shared" si="35"/>
        <v>2143</v>
      </c>
      <c r="I30" s="48">
        <f>SUMIFS(급수인구!O:O,급수인구!$G:$G,$A$6,급수인구!$H:$H,$B$26,급수인구!$A:$A,$C$30)</f>
        <v>2137</v>
      </c>
      <c r="J30" s="48">
        <f>SUMIFS(급수인구!P:P,급수인구!$G:$G,$A$6,급수인구!$H:$H,$B$26,급수인구!$A:$A,$C$30)</f>
        <v>2177</v>
      </c>
      <c r="K30" s="48">
        <f>SUMIFS(급수인구!Q:Q,급수인구!$G:$G,$A$6,급수인구!$H:$H,$B$26,급수인구!$A:$A,$C$30)</f>
        <v>2168</v>
      </c>
      <c r="L30" s="48">
        <f>SUMIFS(급수인구!R:R,급수인구!$G:$G,$A$6,급수인구!$H:$H,$B$26,급수인구!$A:$A,$C$30)</f>
        <v>2161</v>
      </c>
      <c r="M30" s="48">
        <f>SUMIFS(급수인구!S:S,급수인구!$G:$G,$A$6,급수인구!$H:$H,$B$26,급수인구!$A:$A,$C$30)</f>
        <v>2143</v>
      </c>
      <c r="N30" s="48">
        <f>SUMIFS(급수인구!T:T,급수인구!$G:$G,$A$6,급수인구!$H:$H,$B$26,급수인구!$A:$A,$C$30)</f>
        <v>0</v>
      </c>
      <c r="O30" s="48">
        <f>SUMIFS(급수인구!U:U,급수인구!$G:$G,$A$6,급수인구!$H:$H,$B$26,급수인구!$A:$A,$C$30)</f>
        <v>0</v>
      </c>
      <c r="P30" s="48">
        <f>SUMIFS(급수인구!V:V,급수인구!$G:$G,$A$6,급수인구!$H:$H,$B$26,급수인구!$A:$A,$C$30)</f>
        <v>0</v>
      </c>
      <c r="Q30" s="48">
        <f>SUMIFS(급수인구!W:W,급수인구!$G:$G,$A$6,급수인구!$H:$H,$B$26,급수인구!$A:$A,$C$30)</f>
        <v>0</v>
      </c>
      <c r="R30" s="49">
        <f>SUMIFS(급수인구!X:X,급수인구!$G:$G,$A$6,급수인구!$H:$H,$B$26,급수인구!$A:$A,$C$30)</f>
        <v>0</v>
      </c>
    </row>
    <row r="31" spans="1:18" ht="16.7" customHeight="1">
      <c r="A31" s="21"/>
      <c r="B31" s="22" t="str">
        <f t="shared" si="31"/>
        <v>동부</v>
      </c>
      <c r="C31" s="291" t="s">
        <v>922</v>
      </c>
      <c r="D31" s="48">
        <f t="shared" si="35"/>
        <v>1501</v>
      </c>
      <c r="E31" s="48">
        <f t="shared" si="35"/>
        <v>1442</v>
      </c>
      <c r="F31" s="48">
        <f t="shared" si="35"/>
        <v>1436</v>
      </c>
      <c r="G31" s="48">
        <f t="shared" si="35"/>
        <v>1957</v>
      </c>
      <c r="H31" s="48">
        <f t="shared" si="35"/>
        <v>1938</v>
      </c>
      <c r="I31" s="48">
        <f>SUMIFS(급수인구!O:O,급수인구!$G:$G,$A$6,급수인구!$H:$H,$B$26,급수인구!$A:$A,$C$31)</f>
        <v>1501</v>
      </c>
      <c r="J31" s="48">
        <f>SUMIFS(급수인구!P:P,급수인구!$G:$G,$A$6,급수인구!$H:$H,$B$26,급수인구!$A:$A,$C$31)</f>
        <v>1442</v>
      </c>
      <c r="K31" s="48">
        <f>SUMIFS(급수인구!Q:Q,급수인구!$G:$G,$A$6,급수인구!$H:$H,$B$26,급수인구!$A:$A,$C$31)</f>
        <v>1436</v>
      </c>
      <c r="L31" s="48">
        <f>SUMIFS(급수인구!R:R,급수인구!$G:$G,$A$6,급수인구!$H:$H,$B$26,급수인구!$A:$A,$C$31)</f>
        <v>1957</v>
      </c>
      <c r="M31" s="48">
        <f>SUMIFS(급수인구!S:S,급수인구!$G:$G,$A$6,급수인구!$H:$H,$B$26,급수인구!$A:$A,$C$31)</f>
        <v>1938</v>
      </c>
      <c r="N31" s="48">
        <f>SUMIFS(급수인구!T:T,급수인구!$G:$G,$A$6,급수인구!$H:$H,$B$26,급수인구!$A:$A,$C$31)</f>
        <v>0</v>
      </c>
      <c r="O31" s="48">
        <f>SUMIFS(급수인구!U:U,급수인구!$G:$G,$A$6,급수인구!$H:$H,$B$26,급수인구!$A:$A,$C$31)</f>
        <v>0</v>
      </c>
      <c r="P31" s="48">
        <f>SUMIFS(급수인구!V:V,급수인구!$G:$G,$A$6,급수인구!$H:$H,$B$26,급수인구!$A:$A,$C$31)</f>
        <v>0</v>
      </c>
      <c r="Q31" s="48">
        <f>SUMIFS(급수인구!W:W,급수인구!$G:$G,$A$6,급수인구!$H:$H,$B$26,급수인구!$A:$A,$C$31)</f>
        <v>0</v>
      </c>
      <c r="R31" s="49">
        <f>SUMIFS(급수인구!X:X,급수인구!$G:$G,$A$6,급수인구!$H:$H,$B$26,급수인구!$A:$A,$C$31)</f>
        <v>0</v>
      </c>
    </row>
    <row r="32" spans="1:18" ht="16.7" customHeight="1">
      <c r="A32" s="108" t="s">
        <v>920</v>
      </c>
      <c r="B32" s="289" t="s">
        <v>790</v>
      </c>
      <c r="C32" s="289" t="s">
        <v>1173</v>
      </c>
      <c r="D32" s="110">
        <f t="shared" ref="D32:R32" si="36">SUM(D33:D34)</f>
        <v>910</v>
      </c>
      <c r="E32" s="110">
        <f t="shared" si="36"/>
        <v>910</v>
      </c>
      <c r="F32" s="110">
        <f t="shared" si="36"/>
        <v>2176</v>
      </c>
      <c r="G32" s="110">
        <f t="shared" si="36"/>
        <v>2976</v>
      </c>
      <c r="H32" s="110">
        <f t="shared" si="36"/>
        <v>2955</v>
      </c>
      <c r="I32" s="110">
        <f t="shared" si="36"/>
        <v>910</v>
      </c>
      <c r="J32" s="110">
        <f t="shared" si="36"/>
        <v>910</v>
      </c>
      <c r="K32" s="110">
        <f t="shared" si="36"/>
        <v>2176</v>
      </c>
      <c r="L32" s="110">
        <f t="shared" si="36"/>
        <v>2976</v>
      </c>
      <c r="M32" s="110">
        <f t="shared" si="36"/>
        <v>2955</v>
      </c>
      <c r="N32" s="110">
        <f t="shared" si="36"/>
        <v>0</v>
      </c>
      <c r="O32" s="110">
        <f t="shared" si="36"/>
        <v>0</v>
      </c>
      <c r="P32" s="110">
        <f t="shared" si="36"/>
        <v>0</v>
      </c>
      <c r="Q32" s="110">
        <f t="shared" si="36"/>
        <v>0</v>
      </c>
      <c r="R32" s="111">
        <f t="shared" si="36"/>
        <v>0</v>
      </c>
    </row>
    <row r="33" spans="1:18" ht="16.7" customHeight="1">
      <c r="A33" s="21"/>
      <c r="B33" s="22" t="str">
        <f>B32</f>
        <v>지례</v>
      </c>
      <c r="C33" s="291" t="s">
        <v>1172</v>
      </c>
      <c r="D33" s="48">
        <f t="shared" ref="D33:H34" si="37">I33+N33</f>
        <v>910</v>
      </c>
      <c r="E33" s="48">
        <f t="shared" si="37"/>
        <v>910</v>
      </c>
      <c r="F33" s="48">
        <f t="shared" si="37"/>
        <v>1231</v>
      </c>
      <c r="G33" s="48">
        <f t="shared" si="37"/>
        <v>1225</v>
      </c>
      <c r="H33" s="48">
        <f t="shared" si="37"/>
        <v>1217</v>
      </c>
      <c r="I33" s="48">
        <f>SUMIFS(급수인구!O:O,급수인구!$G:$G,$A$32,급수인구!$H:$H,$B$32,급수인구!$A:$A,$C$33)</f>
        <v>910</v>
      </c>
      <c r="J33" s="48">
        <f>SUMIFS(계획인구!AB:AB,계획인구!$N:$N,'급수구역별-계획'!$B33,계획인구!$A:$A,'급수구역별-계획'!$C33,계획인구!$R:$R,"지방")</f>
        <v>910</v>
      </c>
      <c r="K33" s="48">
        <f>SUMIFS(계획인구!AC:AC,계획인구!$N:$N,'급수구역별-계획'!$B33,계획인구!$A:$A,'급수구역별-계획'!$C33,계획인구!$S:$S,"지방")</f>
        <v>1231</v>
      </c>
      <c r="L33" s="48">
        <f>SUMIFS(계획인구!AD:AD,계획인구!$N:$N,'급수구역별-계획'!$B33,계획인구!$A:$A,'급수구역별-계획'!$C33,계획인구!$T:$T,"지방")</f>
        <v>1225</v>
      </c>
      <c r="M33" s="48">
        <f>SUMIFS(계획인구!AE:AE,계획인구!$N:$N,'급수구역별-계획'!$B33,계획인구!$A:$A,'급수구역별-계획'!$C33,계획인구!$U:$U,"지방")</f>
        <v>1217</v>
      </c>
      <c r="N33" s="48">
        <f>SUMIFS(계획인구!AF:AF,계획인구!$N:$N,'급수구역별-계획'!$B33,계획인구!$A:$A,'급수구역별-계획'!$C33,계획인구!$Q:$Q,"지방")</f>
        <v>0</v>
      </c>
      <c r="O33" s="48">
        <f>SUMIFS(계획인구!AG:AG,계획인구!$N:$N,'급수구역별-계획'!$B33,계획인구!$A:$A,'급수구역별-계획'!$C33,계획인구!$R:$R,"지방")</f>
        <v>0</v>
      </c>
      <c r="P33" s="48">
        <f>SUMIFS(계획인구!AH:AH,계획인구!$N:$N,'급수구역별-계획'!$B33,계획인구!$A:$A,'급수구역별-계획'!$C33,계획인구!$S:$S,"지방")</f>
        <v>0</v>
      </c>
      <c r="Q33" s="48">
        <f>SUMIFS(계획인구!AI:AI,계획인구!$N:$N,'급수구역별-계획'!$B33,계획인구!$A:$A,'급수구역별-계획'!$C33,계획인구!$T:$T,"지방")</f>
        <v>0</v>
      </c>
      <c r="R33" s="49">
        <f>SUMIFS(계획인구!AJ:AJ,계획인구!$N:$N,'급수구역별-계획'!$B33,계획인구!$A:$A,'급수구역별-계획'!$C33,계획인구!$U:$U,"지방")</f>
        <v>0</v>
      </c>
    </row>
    <row r="34" spans="1:18" ht="16.7" customHeight="1">
      <c r="A34" s="21"/>
      <c r="B34" s="22" t="str">
        <f>B33</f>
        <v>지례</v>
      </c>
      <c r="C34" s="291" t="s">
        <v>262</v>
      </c>
      <c r="D34" s="48">
        <f t="shared" si="37"/>
        <v>0</v>
      </c>
      <c r="E34" s="48">
        <f t="shared" si="37"/>
        <v>0</v>
      </c>
      <c r="F34" s="48">
        <f t="shared" si="37"/>
        <v>945</v>
      </c>
      <c r="G34" s="48">
        <f t="shared" si="37"/>
        <v>1751</v>
      </c>
      <c r="H34" s="48">
        <f t="shared" si="37"/>
        <v>1738</v>
      </c>
      <c r="I34" s="48">
        <f>SUMIFS(급수인구!O:O,급수인구!$G:$G,$A$32,급수인구!$H:$H,$B$32,급수인구!$A:$A,$C$34)</f>
        <v>0</v>
      </c>
      <c r="J34" s="48">
        <f>SUMIFS(계획인구!AB:AB,계획인구!$N:$N,'급수구역별-계획'!$B34,계획인구!$A:$A,'급수구역별-계획'!$C34,계획인구!$R:$R,"지방")</f>
        <v>0</v>
      </c>
      <c r="K34" s="48">
        <f>SUMIFS(계획인구!AC:AC,계획인구!$N:$N,'급수구역별-계획'!$B34,계획인구!$A:$A,'급수구역별-계획'!$C34,계획인구!$S:$S,"지방")</f>
        <v>945</v>
      </c>
      <c r="L34" s="48">
        <f>SUMIFS(계획인구!AD:AD,계획인구!$N:$N,'급수구역별-계획'!$B34,계획인구!$A:$A,'급수구역별-계획'!$C34,계획인구!$T:$T,"지방")</f>
        <v>1751</v>
      </c>
      <c r="M34" s="48">
        <f>SUMIFS(계획인구!AE:AE,계획인구!$N:$N,'급수구역별-계획'!$B34,계획인구!$A:$A,'급수구역별-계획'!$C34,계획인구!$U:$U,"지방")</f>
        <v>1738</v>
      </c>
      <c r="N34" s="48">
        <f>SUMIFS(계획인구!AF:AF,계획인구!$N:$N,'급수구역별-계획'!$B34,계획인구!$A:$A,'급수구역별-계획'!$C34,계획인구!$Q:$Q,"지방")</f>
        <v>0</v>
      </c>
      <c r="O34" s="48">
        <f>SUMIFS(계획인구!AG:AG,계획인구!$N:$N,'급수구역별-계획'!$B34,계획인구!$A:$A,'급수구역별-계획'!$C34,계획인구!$R:$R,"지방")</f>
        <v>0</v>
      </c>
      <c r="P34" s="48">
        <f>SUMIFS(계획인구!AH:AH,계획인구!$N:$N,'급수구역별-계획'!$B34,계획인구!$A:$A,'급수구역별-계획'!$C34,계획인구!$S:$S,"지방")</f>
        <v>0</v>
      </c>
      <c r="Q34" s="48">
        <f>SUMIFS(계획인구!AI:AI,계획인구!$N:$N,'급수구역별-계획'!$B34,계획인구!$A:$A,'급수구역별-계획'!$C34,계획인구!$T:$T,"지방")</f>
        <v>0</v>
      </c>
      <c r="R34" s="49">
        <f>SUMIFS(계획인구!AJ:AJ,계획인구!$N:$N,'급수구역별-계획'!$B34,계획인구!$A:$A,'급수구역별-계획'!$C34,계획인구!$U:$U,"지방")</f>
        <v>0</v>
      </c>
    </row>
    <row r="35" spans="1:18" ht="16.7" customHeight="1">
      <c r="A35" s="108" t="s">
        <v>953</v>
      </c>
      <c r="B35" s="289" t="s">
        <v>943</v>
      </c>
      <c r="C35" s="289" t="s">
        <v>237</v>
      </c>
      <c r="D35" s="110">
        <f t="shared" si="35"/>
        <v>0</v>
      </c>
      <c r="E35" s="110">
        <f t="shared" si="35"/>
        <v>0</v>
      </c>
      <c r="F35" s="110">
        <f t="shared" si="35"/>
        <v>0</v>
      </c>
      <c r="G35" s="110">
        <f t="shared" si="35"/>
        <v>0</v>
      </c>
      <c r="H35" s="110">
        <f t="shared" si="35"/>
        <v>0</v>
      </c>
      <c r="I35" s="110">
        <f>SUMIFS(급수인구!O:O,급수인구!$G:$G,$A$35,급수인구!$H:$H,$B$35,급수인구!$A:$A,$C$35)</f>
        <v>0</v>
      </c>
      <c r="J35" s="110">
        <f>SUMIFS(계획인구!AB:AB,계획인구!$N:$N,'급수구역별-계획'!$B35,계획인구!$A:$A,'급수구역별-계획'!$C35,계획인구!$R:$R,"지방")</f>
        <v>0</v>
      </c>
      <c r="K35" s="110">
        <f>SUMIFS(계획인구!AC:AC,계획인구!$N:$N,'급수구역별-계획'!$B35,계획인구!$A:$A,'급수구역별-계획'!$C35,계획인구!$S:$S,"지방")</f>
        <v>0</v>
      </c>
      <c r="L35" s="110">
        <f>SUMIFS(계획인구!AD:AD,계획인구!$N:$N,'급수구역별-계획'!$B35,계획인구!$A:$A,'급수구역별-계획'!$C35,계획인구!$T:$T,"지방")</f>
        <v>0</v>
      </c>
      <c r="M35" s="110">
        <f>SUMIFS(계획인구!AE:AE,계획인구!$N:$N,'급수구역별-계획'!$B35,계획인구!$A:$A,'급수구역별-계획'!$C35,계획인구!$U:$U,"지방")</f>
        <v>0</v>
      </c>
      <c r="N35" s="110">
        <f>SUMIFS(계획인구!AF:AF,계획인구!$N:$N,'급수구역별-계획'!$B35,계획인구!$A:$A,'급수구역별-계획'!$C35,계획인구!$Q:$Q,"지방")</f>
        <v>0</v>
      </c>
      <c r="O35" s="110">
        <f>SUMIFS(계획인구!AG:AG,계획인구!$N:$N,'급수구역별-계획'!$B35,계획인구!$A:$A,'급수구역별-계획'!$C35,계획인구!$R:$R,"지방")</f>
        <v>0</v>
      </c>
      <c r="P35" s="110">
        <f>SUMIFS(계획인구!AH:AH,계획인구!$N:$N,'급수구역별-계획'!$B35,계획인구!$A:$A,'급수구역별-계획'!$C35,계획인구!$S:$S,"지방")</f>
        <v>0</v>
      </c>
      <c r="Q35" s="110">
        <f>SUMIFS(계획인구!AI:AI,계획인구!$N:$N,'급수구역별-계획'!$B35,계획인구!$A:$A,'급수구역별-계획'!$C35,계획인구!$T:$T,"지방")</f>
        <v>0</v>
      </c>
      <c r="R35" s="111">
        <f>SUMIFS(계획인구!AJ:AJ,계획인구!$N:$N,'급수구역별-계획'!$B35,계획인구!$A:$A,'급수구역별-계획'!$C35,계획인구!$U:$U,"지방")</f>
        <v>0</v>
      </c>
    </row>
    <row r="36" spans="1:18" ht="16.7" customHeight="1">
      <c r="A36" s="59" t="s">
        <v>1071</v>
      </c>
      <c r="B36" s="418" t="s">
        <v>639</v>
      </c>
      <c r="C36" s="418"/>
      <c r="D36" s="46">
        <f t="shared" ref="D36:R36" si="38">D37+D40+D41</f>
        <v>18012</v>
      </c>
      <c r="E36" s="46">
        <f t="shared" si="38"/>
        <v>28183</v>
      </c>
      <c r="F36" s="46">
        <f t="shared" si="38"/>
        <v>32749</v>
      </c>
      <c r="G36" s="46">
        <f t="shared" si="38"/>
        <v>32769</v>
      </c>
      <c r="H36" s="46">
        <f t="shared" si="38"/>
        <v>32614</v>
      </c>
      <c r="I36" s="46">
        <f t="shared" si="38"/>
        <v>18012</v>
      </c>
      <c r="J36" s="46">
        <f t="shared" si="38"/>
        <v>17994</v>
      </c>
      <c r="K36" s="46">
        <f t="shared" si="38"/>
        <v>18175</v>
      </c>
      <c r="L36" s="46">
        <f t="shared" si="38"/>
        <v>18195</v>
      </c>
      <c r="M36" s="46">
        <f t="shared" si="38"/>
        <v>18040</v>
      </c>
      <c r="N36" s="46">
        <f t="shared" si="38"/>
        <v>0</v>
      </c>
      <c r="O36" s="46">
        <f t="shared" si="38"/>
        <v>10189</v>
      </c>
      <c r="P36" s="46">
        <f t="shared" si="38"/>
        <v>14574</v>
      </c>
      <c r="Q36" s="46">
        <f t="shared" si="38"/>
        <v>14574</v>
      </c>
      <c r="R36" s="47">
        <f t="shared" si="38"/>
        <v>14574</v>
      </c>
    </row>
    <row r="37" spans="1:18" ht="16.7" customHeight="1">
      <c r="A37" s="21"/>
      <c r="B37" s="20" t="s">
        <v>1062</v>
      </c>
      <c r="C37" s="291" t="s">
        <v>3</v>
      </c>
      <c r="D37" s="48">
        <f t="shared" ref="D37:R37" si="39">SUM(D38:D39)</f>
        <v>10112</v>
      </c>
      <c r="E37" s="48">
        <f t="shared" si="39"/>
        <v>20437</v>
      </c>
      <c r="F37" s="48">
        <f t="shared" si="39"/>
        <v>20399</v>
      </c>
      <c r="G37" s="48">
        <f t="shared" si="39"/>
        <v>20365</v>
      </c>
      <c r="H37" s="48">
        <f t="shared" si="39"/>
        <v>20280</v>
      </c>
      <c r="I37" s="48">
        <f t="shared" si="39"/>
        <v>10112</v>
      </c>
      <c r="J37" s="48">
        <f t="shared" si="39"/>
        <v>10248</v>
      </c>
      <c r="K37" s="48">
        <f t="shared" si="39"/>
        <v>10210</v>
      </c>
      <c r="L37" s="48">
        <f t="shared" si="39"/>
        <v>10176</v>
      </c>
      <c r="M37" s="48">
        <f t="shared" si="39"/>
        <v>10091</v>
      </c>
      <c r="N37" s="48">
        <f t="shared" si="39"/>
        <v>0</v>
      </c>
      <c r="O37" s="48">
        <f t="shared" si="39"/>
        <v>10189</v>
      </c>
      <c r="P37" s="48">
        <f t="shared" si="39"/>
        <v>10189</v>
      </c>
      <c r="Q37" s="48">
        <f t="shared" si="39"/>
        <v>10189</v>
      </c>
      <c r="R37" s="49">
        <f t="shared" si="39"/>
        <v>10189</v>
      </c>
    </row>
    <row r="38" spans="1:18" ht="16.7" customHeight="1">
      <c r="A38" s="21"/>
      <c r="B38" s="22" t="str">
        <f t="shared" si="31"/>
        <v>혁신도시</v>
      </c>
      <c r="C38" s="291" t="s">
        <v>1063</v>
      </c>
      <c r="D38" s="48">
        <f t="shared" ref="D38:H40" si="40">I38+N38</f>
        <v>9258</v>
      </c>
      <c r="E38" s="48">
        <f t="shared" si="40"/>
        <v>19078</v>
      </c>
      <c r="F38" s="48">
        <f t="shared" si="40"/>
        <v>19045</v>
      </c>
      <c r="G38" s="48">
        <f t="shared" si="40"/>
        <v>19013</v>
      </c>
      <c r="H38" s="48">
        <f t="shared" si="40"/>
        <v>18941</v>
      </c>
      <c r="I38" s="48">
        <f>SUMIFS(급수인구!O:O,급수인구!$G:$G,"광역",급수인구!$H:$H,$B$37,급수인구!$B:$B,$C$38)</f>
        <v>9258</v>
      </c>
      <c r="J38" s="48">
        <f>SUMIFS(급수인구!P:P,급수인구!$G:$G,"광역",급수인구!$H:$H,$B$37,급수인구!$B:$B,$C$38)</f>
        <v>8889</v>
      </c>
      <c r="K38" s="48">
        <f>SUMIFS(급수인구!Q:Q,급수인구!$G:$G,"광역",급수인구!$H:$H,$B$37,급수인구!$B:$B,$C$38)</f>
        <v>8856</v>
      </c>
      <c r="L38" s="48">
        <f>SUMIFS(급수인구!R:R,급수인구!$G:$G,"광역",급수인구!$H:$H,$B$37,급수인구!$B:$B,$C$38)</f>
        <v>8824</v>
      </c>
      <c r="M38" s="48">
        <f>SUMIFS(급수인구!S:S,급수인구!$G:$G,"광역",급수인구!$H:$H,$B$37,급수인구!$B:$B,$C$38)</f>
        <v>8752</v>
      </c>
      <c r="N38" s="48">
        <f>SUMIFS(급수인구!T:T,급수인구!$G:$G,"광역",급수인구!$H:$H,$B$37,급수인구!$B:$B,$C$38)</f>
        <v>0</v>
      </c>
      <c r="O38" s="48">
        <f>SUMIFS(급수인구!U:U,급수인구!$G:$G,"광역",급수인구!$H:$H,$B$37,급수인구!$B:$B,$C$38)</f>
        <v>10189</v>
      </c>
      <c r="P38" s="48">
        <f>SUMIFS(급수인구!V:V,급수인구!$G:$G,"광역",급수인구!$H:$H,$B$37,급수인구!$B:$B,$C$38)</f>
        <v>10189</v>
      </c>
      <c r="Q38" s="48">
        <f>SUMIFS(급수인구!W:W,급수인구!$G:$G,"광역",급수인구!$H:$H,$B$37,급수인구!$B:$B,$C$38)</f>
        <v>10189</v>
      </c>
      <c r="R38" s="49">
        <f>SUMIFS(급수인구!X:X,급수인구!$G:$G,"광역",급수인구!$H:$H,$B$37,급수인구!$B:$B,$C$38)</f>
        <v>10189</v>
      </c>
    </row>
    <row r="39" spans="1:18" ht="16.7" customHeight="1">
      <c r="A39" s="21"/>
      <c r="B39" s="22" t="str">
        <f>B38</f>
        <v>혁신도시</v>
      </c>
      <c r="C39" s="291" t="s">
        <v>621</v>
      </c>
      <c r="D39" s="48">
        <f t="shared" si="40"/>
        <v>854</v>
      </c>
      <c r="E39" s="48">
        <f t="shared" si="40"/>
        <v>1359</v>
      </c>
      <c r="F39" s="48">
        <f t="shared" si="40"/>
        <v>1354</v>
      </c>
      <c r="G39" s="48">
        <f t="shared" si="40"/>
        <v>1352</v>
      </c>
      <c r="H39" s="48">
        <f t="shared" si="40"/>
        <v>1339</v>
      </c>
      <c r="I39" s="48">
        <f>SUMIFS(급수인구!O:O,급수인구!$G:$G,"광역",급수인구!$H:$H,$B$37,급수인구!$A:$A,$C$39)</f>
        <v>854</v>
      </c>
      <c r="J39" s="48">
        <f>SUMIFS(급수인구!P:P,급수인구!$G:$G,"광역",급수인구!$H:$H,$B$37,급수인구!$A:$A,$C$39)</f>
        <v>1359</v>
      </c>
      <c r="K39" s="48">
        <f>SUMIFS(급수인구!Q:Q,급수인구!$G:$G,"광역",급수인구!$H:$H,$B$37,급수인구!$A:$A,$C$39)</f>
        <v>1354</v>
      </c>
      <c r="L39" s="48">
        <f>SUMIFS(급수인구!R:R,급수인구!$G:$G,"광역",급수인구!$H:$H,$B$37,급수인구!$A:$A,$C$39)</f>
        <v>1352</v>
      </c>
      <c r="M39" s="48">
        <f>SUMIFS(급수인구!S:S,급수인구!$G:$G,"광역",급수인구!$H:$H,$B$37,급수인구!$A:$A,$C$39)</f>
        <v>1339</v>
      </c>
      <c r="N39" s="48">
        <f>SUMIFS(급수인구!T:T,급수인구!$G:$G,"광역",급수인구!$H:$H,$B$37,급수인구!$A:$A,$C$39)</f>
        <v>0</v>
      </c>
      <c r="O39" s="48">
        <f>SUMIFS(급수인구!U:U,급수인구!$G:$G,"광역",급수인구!$H:$H,$B$37,급수인구!$A:$A,$C$39)</f>
        <v>0</v>
      </c>
      <c r="P39" s="48">
        <f>SUMIFS(급수인구!V:V,급수인구!$G:$G,"광역",급수인구!$H:$H,$B$37,급수인구!$A:$A,$C$39)</f>
        <v>0</v>
      </c>
      <c r="Q39" s="48">
        <f>SUMIFS(급수인구!W:W,급수인구!$G:$G,"광역",급수인구!$H:$H,$B$37,급수인구!$A:$A,$C$39)</f>
        <v>0</v>
      </c>
      <c r="R39" s="49">
        <f>SUMIFS(급수인구!X:X,급수인구!$G:$G,"광역",급수인구!$H:$H,$B$37,급수인구!$A:$A,$C$39)</f>
        <v>0</v>
      </c>
    </row>
    <row r="40" spans="1:18" ht="16.7" customHeight="1">
      <c r="A40" s="113"/>
      <c r="B40" s="292" t="s">
        <v>624</v>
      </c>
      <c r="C40" s="292" t="s">
        <v>28</v>
      </c>
      <c r="D40" s="48">
        <f t="shared" si="40"/>
        <v>7900</v>
      </c>
      <c r="E40" s="48">
        <f t="shared" si="40"/>
        <v>7746</v>
      </c>
      <c r="F40" s="48">
        <f t="shared" si="40"/>
        <v>12350</v>
      </c>
      <c r="G40" s="48">
        <f t="shared" si="40"/>
        <v>12404</v>
      </c>
      <c r="H40" s="48">
        <f t="shared" si="40"/>
        <v>12334</v>
      </c>
      <c r="I40" s="48">
        <f>SUMIFS(급수인구!O:O,급수인구!$G:$G,"광역",급수인구!$H:$H,$B$40,급수인구!$A:$A,$C$40)</f>
        <v>7900</v>
      </c>
      <c r="J40" s="48">
        <f>SUMIFS(급수인구!P:P,급수인구!$G:$G,"광역",급수인구!$H:$H,$B$40,급수인구!$A:$A,$C$40)</f>
        <v>7746</v>
      </c>
      <c r="K40" s="48">
        <f>SUMIFS(급수인구!Q:Q,급수인구!$G:$G,"광역",급수인구!$H:$H,$B$40,급수인구!$A:$A,$C$40)</f>
        <v>7965</v>
      </c>
      <c r="L40" s="48">
        <f>SUMIFS(급수인구!R:R,급수인구!$G:$G,"광역",급수인구!$H:$H,$B$40,급수인구!$A:$A,$C$40)</f>
        <v>8019</v>
      </c>
      <c r="M40" s="48">
        <f>SUMIFS(급수인구!S:S,급수인구!$G:$G,"광역",급수인구!$H:$H,$B$40,급수인구!$A:$A,$C$40)</f>
        <v>7949</v>
      </c>
      <c r="N40" s="48">
        <f>SUMIFS(급수인구!T:T,급수인구!$G:$G,"광역",급수인구!$H:$H,$B$40,급수인구!$A:$A,$C$40)</f>
        <v>0</v>
      </c>
      <c r="O40" s="48">
        <f>SUMIFS(급수인구!U:U,급수인구!$G:$G,"광역",급수인구!$H:$H,$B$40,급수인구!$A:$A,$C$40)</f>
        <v>0</v>
      </c>
      <c r="P40" s="48">
        <f>SUMIFS(급수인구!V:V,급수인구!$G:$G,"광역",급수인구!$H:$H,$B$40,급수인구!$A:$A,$C$40)</f>
        <v>4385</v>
      </c>
      <c r="Q40" s="48">
        <f>SUMIFS(급수인구!W:W,급수인구!$G:$G,"광역",급수인구!$H:$H,$B$40,급수인구!$A:$A,$C$40)</f>
        <v>4385</v>
      </c>
      <c r="R40" s="49">
        <f>SUMIFS(급수인구!X:X,급수인구!$G:$G,"광역",급수인구!$H:$H,$B$40,급수인구!$A:$A,$C$40)</f>
        <v>4385</v>
      </c>
    </row>
    <row r="41" spans="1:18" ht="16.7" customHeight="1">
      <c r="A41" s="21"/>
      <c r="B41" s="20" t="s">
        <v>1072</v>
      </c>
      <c r="C41" s="291" t="s">
        <v>3</v>
      </c>
      <c r="D41" s="48">
        <f t="shared" ref="D41:R41" si="41">SUM(D42:D43)</f>
        <v>0</v>
      </c>
      <c r="E41" s="48">
        <f t="shared" si="41"/>
        <v>0</v>
      </c>
      <c r="F41" s="48">
        <f t="shared" si="41"/>
        <v>0</v>
      </c>
      <c r="G41" s="48">
        <f t="shared" si="41"/>
        <v>0</v>
      </c>
      <c r="H41" s="48">
        <f t="shared" si="41"/>
        <v>0</v>
      </c>
      <c r="I41" s="48">
        <f t="shared" si="41"/>
        <v>0</v>
      </c>
      <c r="J41" s="48">
        <f t="shared" si="41"/>
        <v>0</v>
      </c>
      <c r="K41" s="48">
        <f t="shared" si="41"/>
        <v>0</v>
      </c>
      <c r="L41" s="48">
        <f t="shared" si="41"/>
        <v>0</v>
      </c>
      <c r="M41" s="48">
        <f t="shared" si="41"/>
        <v>0</v>
      </c>
      <c r="N41" s="48">
        <f t="shared" si="41"/>
        <v>0</v>
      </c>
      <c r="O41" s="48">
        <f t="shared" si="41"/>
        <v>0</v>
      </c>
      <c r="P41" s="48">
        <f t="shared" si="41"/>
        <v>0</v>
      </c>
      <c r="Q41" s="48">
        <f t="shared" si="41"/>
        <v>0</v>
      </c>
      <c r="R41" s="49">
        <f t="shared" si="41"/>
        <v>0</v>
      </c>
    </row>
    <row r="42" spans="1:18" ht="16.7" customHeight="1">
      <c r="A42" s="21"/>
      <c r="B42" s="22" t="str">
        <f>B41</f>
        <v>산업단지</v>
      </c>
      <c r="C42" s="291" t="s">
        <v>640</v>
      </c>
      <c r="D42" s="48">
        <f t="shared" ref="D42:H43" si="42">I42+N42</f>
        <v>0</v>
      </c>
      <c r="E42" s="48">
        <f t="shared" si="42"/>
        <v>0</v>
      </c>
      <c r="F42" s="48">
        <f t="shared" si="42"/>
        <v>0</v>
      </c>
      <c r="G42" s="48">
        <f t="shared" si="42"/>
        <v>0</v>
      </c>
      <c r="H42" s="48">
        <f t="shared" si="42"/>
        <v>0</v>
      </c>
      <c r="I42" s="48">
        <f>SUMIFS(계획인구!AA:AA,계획인구!$N:$N,'급수구역별-계획'!$B42,계획인구!$A:$A,'급수구역별-계획'!$C42,계획인구!$Q:$Q,"광역")</f>
        <v>0</v>
      </c>
      <c r="J42" s="48">
        <f>SUMIFS(계획인구!AB:AB,계획인구!$N:$N,'급수구역별-계획'!$B42,계획인구!$A:$A,'급수구역별-계획'!$C42,계획인구!$R:$R,"광역")</f>
        <v>0</v>
      </c>
      <c r="K42" s="48">
        <f>SUMIFS(계획인구!AC:AC,계획인구!$N:$N,'급수구역별-계획'!$B42,계획인구!$A:$A,'급수구역별-계획'!$C42,계획인구!$S:$S,"광역")</f>
        <v>0</v>
      </c>
      <c r="L42" s="48">
        <f>SUMIFS(계획인구!AD:AD,계획인구!$N:$N,'급수구역별-계획'!$B42,계획인구!$A:$A,'급수구역별-계획'!$C42,계획인구!$T:$T,"광역")</f>
        <v>0</v>
      </c>
      <c r="M42" s="48">
        <f>SUMIFS(계획인구!AE:AE,계획인구!$N:$N,'급수구역별-계획'!$B42,계획인구!$A:$A,'급수구역별-계획'!$C42,계획인구!$U:$U,"광역")</f>
        <v>0</v>
      </c>
      <c r="N42" s="48">
        <f>SUMIFS(계획인구!AF:AF,계획인구!$N:$N,'급수구역별-계획'!$B42,계획인구!$A:$A,'급수구역별-계획'!$C42,계획인구!$Q:$Q,"광역")</f>
        <v>0</v>
      </c>
      <c r="O42" s="48">
        <f>SUMIFS(계획인구!AG:AG,계획인구!$N:$N,'급수구역별-계획'!$B42,계획인구!$A:$A,'급수구역별-계획'!$C42,계획인구!$R:$R,"광역")</f>
        <v>0</v>
      </c>
      <c r="P42" s="48">
        <f>SUMIFS(계획인구!AH:AH,계획인구!$N:$N,'급수구역별-계획'!$B42,계획인구!$A:$A,'급수구역별-계획'!$C42,계획인구!$S:$S,"광역")</f>
        <v>0</v>
      </c>
      <c r="Q42" s="48">
        <f>SUMIFS(계획인구!AI:AI,계획인구!$N:$N,'급수구역별-계획'!$B42,계획인구!$A:$A,'급수구역별-계획'!$C42,계획인구!$T:$T,"광역")</f>
        <v>0</v>
      </c>
      <c r="R42" s="49">
        <f>SUMIFS(계획인구!AJ:AJ,계획인구!$N:$N,'급수구역별-계획'!$B42,계획인구!$A:$A,'급수구역별-계획'!$C42,계획인구!$U:$U,"광역")</f>
        <v>0</v>
      </c>
    </row>
    <row r="43" spans="1:18" ht="16.7" customHeight="1">
      <c r="A43" s="21"/>
      <c r="B43" s="22" t="str">
        <f>B42</f>
        <v>산업단지</v>
      </c>
      <c r="C43" s="20" t="s">
        <v>921</v>
      </c>
      <c r="D43" s="114">
        <f t="shared" si="42"/>
        <v>0</v>
      </c>
      <c r="E43" s="114">
        <f t="shared" si="42"/>
        <v>0</v>
      </c>
      <c r="F43" s="114">
        <f t="shared" si="42"/>
        <v>0</v>
      </c>
      <c r="G43" s="114">
        <f t="shared" si="42"/>
        <v>0</v>
      </c>
      <c r="H43" s="114">
        <f t="shared" si="42"/>
        <v>0</v>
      </c>
      <c r="I43" s="114">
        <f>SUMIFS(계획인구!AA:AA,계획인구!$N:$N,'급수구역별-계획'!$B43,계획인구!$A:$A,'급수구역별-계획'!$C43,계획인구!$Q:$Q,"광역")</f>
        <v>0</v>
      </c>
      <c r="J43" s="114">
        <f>SUMIFS(계획인구!AB:AB,계획인구!$N:$N,'급수구역별-계획'!$B43,계획인구!$A:$A,'급수구역별-계획'!$C43,계획인구!$R:$R,"광역")</f>
        <v>0</v>
      </c>
      <c r="K43" s="114">
        <f>SUMIFS(계획인구!AC:AC,계획인구!$N:$N,'급수구역별-계획'!$B43,계획인구!$A:$A,'급수구역별-계획'!$C43,계획인구!$S:$S,"광역")</f>
        <v>0</v>
      </c>
      <c r="L43" s="114">
        <f>SUMIFS(계획인구!AD:AD,계획인구!$N:$N,'급수구역별-계획'!$B43,계획인구!$A:$A,'급수구역별-계획'!$C43,계획인구!$T:$T,"광역")</f>
        <v>0</v>
      </c>
      <c r="M43" s="114">
        <f>SUMIFS(계획인구!AE:AE,계획인구!$N:$N,'급수구역별-계획'!$B43,계획인구!$A:$A,'급수구역별-계획'!$C43,계획인구!$U:$U,"광역")</f>
        <v>0</v>
      </c>
      <c r="N43" s="114">
        <f>SUMIFS(계획인구!AF:AF,계획인구!$N:$N,'급수구역별-계획'!$B43,계획인구!$A:$A,'급수구역별-계획'!$C43,계획인구!$Q:$Q,"광역")</f>
        <v>0</v>
      </c>
      <c r="O43" s="114">
        <f>SUMIFS(계획인구!AG:AG,계획인구!$N:$N,'급수구역별-계획'!$B43,계획인구!$A:$A,'급수구역별-계획'!$C43,계획인구!$R:$R,"광역")</f>
        <v>0</v>
      </c>
      <c r="P43" s="114">
        <f>SUMIFS(계획인구!AH:AH,계획인구!$N:$N,'급수구역별-계획'!$B43,계획인구!$A:$A,'급수구역별-계획'!$C43,계획인구!$S:$S,"광역")</f>
        <v>0</v>
      </c>
      <c r="Q43" s="114">
        <f>SUMIFS(계획인구!AI:AI,계획인구!$N:$N,'급수구역별-계획'!$B43,계획인구!$A:$A,'급수구역별-계획'!$C43,계획인구!$T:$T,"광역")</f>
        <v>0</v>
      </c>
      <c r="R43" s="115">
        <f>SUMIFS(계획인구!AJ:AJ,계획인구!$N:$N,'급수구역별-계획'!$B43,계획인구!$A:$A,'급수구역별-계획'!$C43,계획인구!$U:$U,"광역")</f>
        <v>0</v>
      </c>
    </row>
    <row r="44" spans="1:18" ht="16.7" customHeight="1">
      <c r="A44" s="338" t="s">
        <v>1218</v>
      </c>
      <c r="B44" s="191"/>
      <c r="C44" s="190"/>
      <c r="D44" s="192"/>
      <c r="E44" s="192"/>
      <c r="F44" s="192"/>
      <c r="G44" s="192"/>
      <c r="H44" s="192"/>
      <c r="I44" s="192"/>
      <c r="J44" s="192"/>
      <c r="K44" s="192"/>
      <c r="L44" s="192"/>
      <c r="M44" s="192"/>
      <c r="N44" s="192"/>
      <c r="O44" s="192"/>
      <c r="P44" s="192"/>
      <c r="Q44" s="192"/>
      <c r="R44" s="339"/>
    </row>
    <row r="45" spans="1:18" ht="16.7" customHeight="1">
      <c r="A45" s="71" t="s">
        <v>945</v>
      </c>
      <c r="B45" s="422" t="s">
        <v>639</v>
      </c>
      <c r="C45" s="422"/>
      <c r="D45" s="72">
        <f t="shared" ref="D45:R45" si="43">D46+D47</f>
        <v>16257</v>
      </c>
      <c r="E45" s="72">
        <f t="shared" si="43"/>
        <v>12591</v>
      </c>
      <c r="F45" s="72">
        <f t="shared" si="43"/>
        <v>9238</v>
      </c>
      <c r="G45" s="72">
        <f t="shared" si="43"/>
        <v>6542</v>
      </c>
      <c r="H45" s="72">
        <f t="shared" si="43"/>
        <v>6487</v>
      </c>
      <c r="I45" s="72">
        <f t="shared" si="43"/>
        <v>16257</v>
      </c>
      <c r="J45" s="72">
        <f t="shared" si="43"/>
        <v>12459</v>
      </c>
      <c r="K45" s="72">
        <f t="shared" si="43"/>
        <v>9106</v>
      </c>
      <c r="L45" s="72">
        <f t="shared" si="43"/>
        <v>6410</v>
      </c>
      <c r="M45" s="72">
        <f t="shared" si="43"/>
        <v>6355</v>
      </c>
      <c r="N45" s="72">
        <f t="shared" si="43"/>
        <v>0</v>
      </c>
      <c r="O45" s="72">
        <f t="shared" si="43"/>
        <v>132</v>
      </c>
      <c r="P45" s="72">
        <f t="shared" si="43"/>
        <v>132</v>
      </c>
      <c r="Q45" s="72">
        <f t="shared" si="43"/>
        <v>132</v>
      </c>
      <c r="R45" s="74">
        <f t="shared" si="43"/>
        <v>132</v>
      </c>
    </row>
    <row r="46" spans="1:18" ht="16.7" customHeight="1">
      <c r="A46" s="19"/>
      <c r="B46" s="419" t="s">
        <v>946</v>
      </c>
      <c r="C46" s="420"/>
      <c r="D46" s="48">
        <f t="shared" ref="D46:H47" si="44">I46+N46</f>
        <v>6241</v>
      </c>
      <c r="E46" s="48">
        <f t="shared" si="44"/>
        <v>4411</v>
      </c>
      <c r="F46" s="48">
        <f t="shared" si="44"/>
        <v>2835</v>
      </c>
      <c r="G46" s="48">
        <f t="shared" si="44"/>
        <v>1245</v>
      </c>
      <c r="H46" s="48">
        <f t="shared" si="44"/>
        <v>1236</v>
      </c>
      <c r="I46" s="48">
        <f>SUMIF(계획인구!$Q:$Q,$B46,계획인구!AA:AA)</f>
        <v>6241</v>
      </c>
      <c r="J46" s="48">
        <f>SUMIF(계획인구!$R:$R,$B46,계획인구!AB:AB)</f>
        <v>4279</v>
      </c>
      <c r="K46" s="48">
        <f>SUMIF(계획인구!$S:$S,$B46,계획인구!AC:AC)</f>
        <v>2703</v>
      </c>
      <c r="L46" s="48">
        <f>SUMIF(계획인구!$T:$T,$B46,계획인구!AD:AD)</f>
        <v>1113</v>
      </c>
      <c r="M46" s="48">
        <f>SUMIF(계획인구!$U:$U,$B46,계획인구!AE:AE)</f>
        <v>1104</v>
      </c>
      <c r="N46" s="48">
        <f>SUMIF(계획인구!$Q:$Q,$B46,계획인구!AF:AF)</f>
        <v>0</v>
      </c>
      <c r="O46" s="48">
        <f>SUMIF(계획인구!$R:$R,$B46,계획인구!AG:AG)</f>
        <v>132</v>
      </c>
      <c r="P46" s="48">
        <f>SUMIF(계획인구!$S:$S,$B46,계획인구!AH:AH)</f>
        <v>132</v>
      </c>
      <c r="Q46" s="48">
        <f>SUMIF(계획인구!$T:$T,$B46,계획인구!AI:AI)</f>
        <v>132</v>
      </c>
      <c r="R46" s="49">
        <f>SUMIF(계획인구!$U:$U,$B46,계획인구!AJ:AJ)</f>
        <v>132</v>
      </c>
    </row>
    <row r="47" spans="1:18" ht="16.7" customHeight="1">
      <c r="A47" s="134"/>
      <c r="B47" s="423" t="s">
        <v>947</v>
      </c>
      <c r="C47" s="424"/>
      <c r="D47" s="50">
        <f t="shared" si="44"/>
        <v>10016</v>
      </c>
      <c r="E47" s="50">
        <f t="shared" si="44"/>
        <v>8180</v>
      </c>
      <c r="F47" s="50">
        <f t="shared" si="44"/>
        <v>6403</v>
      </c>
      <c r="G47" s="50">
        <f t="shared" si="44"/>
        <v>5297</v>
      </c>
      <c r="H47" s="50">
        <f t="shared" si="44"/>
        <v>5251</v>
      </c>
      <c r="I47" s="50">
        <f>SUMIF(계획인구!$Q:$Q,$B47,계획인구!AA:AA)</f>
        <v>10016</v>
      </c>
      <c r="J47" s="50">
        <f>SUMIF(계획인구!$R:$R,$B47,계획인구!AB:AB)</f>
        <v>8180</v>
      </c>
      <c r="K47" s="50">
        <f>SUMIF(계획인구!$S:$S,$B47,계획인구!AC:AC)</f>
        <v>6403</v>
      </c>
      <c r="L47" s="50">
        <f>SUMIF(계획인구!$T:$T,$B47,계획인구!AD:AD)</f>
        <v>5297</v>
      </c>
      <c r="M47" s="50">
        <f>SUMIF(계획인구!$U:$U,$B47,계획인구!AE:AE)</f>
        <v>5251</v>
      </c>
      <c r="N47" s="50">
        <f>SUMIF(계획인구!$Q:$Q,$B47,계획인구!AF:AF)</f>
        <v>0</v>
      </c>
      <c r="O47" s="50">
        <f>SUMIF(계획인구!$R:$R,$B47,계획인구!AG:AG)</f>
        <v>0</v>
      </c>
      <c r="P47" s="50">
        <f>SUMIF(계획인구!$S:$S,$B47,계획인구!AH:AH)</f>
        <v>0</v>
      </c>
      <c r="Q47" s="50">
        <f>SUMIF(계획인구!$T:$T,$B47,계획인구!AI:AI)</f>
        <v>0</v>
      </c>
      <c r="R47" s="51">
        <f>SUMIF(계획인구!$U:$U,$B47,계획인구!AJ:AJ)</f>
        <v>0</v>
      </c>
    </row>
    <row r="48" spans="1:18" ht="16.7" customHeight="1">
      <c r="A48" s="340" t="s">
        <v>1219</v>
      </c>
      <c r="B48" s="421" t="s">
        <v>1219</v>
      </c>
      <c r="C48" s="421"/>
      <c r="D48" s="341">
        <f t="shared" ref="D48" si="45">I48+N48</f>
        <v>2820</v>
      </c>
      <c r="E48" s="341">
        <f t="shared" ref="E48" si="46">J48+O48</f>
        <v>1977</v>
      </c>
      <c r="F48" s="341">
        <f t="shared" ref="F48" si="47">K48+P48</f>
        <v>1773</v>
      </c>
      <c r="G48" s="341">
        <f t="shared" ref="G48" si="48">L48+Q48</f>
        <v>1600</v>
      </c>
      <c r="H48" s="341">
        <f t="shared" ref="H48" si="49">M48+R48</f>
        <v>1594</v>
      </c>
      <c r="I48" s="341">
        <f>SUMIF(계획인구!$Q:$Q,"미급수",계획인구!AA:AA)</f>
        <v>2820</v>
      </c>
      <c r="J48" s="341">
        <f>SUMIF(계획인구!$R:$R,"미급수",계획인구!AB:AB)</f>
        <v>1977</v>
      </c>
      <c r="K48" s="341">
        <f>SUMIF(계획인구!$S:$S,"미급수",계획인구!AC:AC)</f>
        <v>1773</v>
      </c>
      <c r="L48" s="341">
        <f>SUMIF(계획인구!$T:$T,"미급수",계획인구!AD:AD)</f>
        <v>1600</v>
      </c>
      <c r="M48" s="341">
        <f>SUMIF(계획인구!$U:$U,"미급수",계획인구!AE:AE)</f>
        <v>1594</v>
      </c>
      <c r="N48" s="341">
        <f>SUMIF(계획인구!$Q:$Q,"미급수",계획인구!AF:AF)</f>
        <v>0</v>
      </c>
      <c r="O48" s="341">
        <f>SUMIF(계획인구!$Q:$Q,"미급수",계획인구!AG:AG)</f>
        <v>0</v>
      </c>
      <c r="P48" s="341">
        <f>SUMIF(계획인구!$Q:$Q,"미급수",계획인구!AH:AH)</f>
        <v>0</v>
      </c>
      <c r="Q48" s="341">
        <f>SUMIF(계획인구!$Q:$Q,"미급수",계획인구!AI:AI)</f>
        <v>0</v>
      </c>
      <c r="R48" s="342">
        <f>SUMIF(계획인구!$Q:$Q,"미급수",계획인구!AJ:AJ)</f>
        <v>0</v>
      </c>
    </row>
    <row r="49" spans="4:18" ht="18" customHeight="1">
      <c r="D49" s="17">
        <f>계획인구!V5</f>
        <v>141987</v>
      </c>
      <c r="E49" s="17">
        <f>계획인구!W5</f>
        <v>149281</v>
      </c>
      <c r="F49" s="17">
        <f>계획인구!X5</f>
        <v>163035</v>
      </c>
      <c r="G49" s="17">
        <f>계획인구!Y5</f>
        <v>162553</v>
      </c>
      <c r="H49" s="17">
        <f>계획인구!Z5</f>
        <v>161447</v>
      </c>
      <c r="I49" s="17">
        <f>계획인구!AA5</f>
        <v>141987</v>
      </c>
      <c r="J49" s="17">
        <f>계획인구!AB5</f>
        <v>136329</v>
      </c>
      <c r="K49" s="17">
        <f>계획인구!AC5</f>
        <v>135817</v>
      </c>
      <c r="L49" s="17">
        <f>계획인구!AD5</f>
        <v>135335</v>
      </c>
      <c r="M49" s="17">
        <f>계획인구!AE5</f>
        <v>134229</v>
      </c>
      <c r="N49" s="17">
        <f>계획인구!AF5</f>
        <v>0</v>
      </c>
      <c r="O49" s="17">
        <f>계획인구!AG5</f>
        <v>12952</v>
      </c>
      <c r="P49" s="17">
        <f>계획인구!AH5</f>
        <v>27218</v>
      </c>
      <c r="Q49" s="17">
        <f>계획인구!AI5</f>
        <v>27218</v>
      </c>
      <c r="R49" s="17">
        <f>계획인구!AJ5</f>
        <v>27218</v>
      </c>
    </row>
    <row r="50" spans="4:18" ht="18" customHeight="1">
      <c r="D50" s="17">
        <f>D4+D45+D48</f>
        <v>141987</v>
      </c>
      <c r="E50" s="17">
        <f t="shared" ref="E50:R50" si="50">E4+E45+E48</f>
        <v>149281</v>
      </c>
      <c r="F50" s="17">
        <f t="shared" si="50"/>
        <v>163035</v>
      </c>
      <c r="G50" s="17">
        <f t="shared" si="50"/>
        <v>162553</v>
      </c>
      <c r="H50" s="17">
        <f t="shared" si="50"/>
        <v>161447</v>
      </c>
      <c r="I50" s="17">
        <f t="shared" si="50"/>
        <v>141987</v>
      </c>
      <c r="J50" s="17">
        <f t="shared" si="50"/>
        <v>136329</v>
      </c>
      <c r="K50" s="17">
        <f t="shared" si="50"/>
        <v>135817</v>
      </c>
      <c r="L50" s="17">
        <f t="shared" si="50"/>
        <v>135335</v>
      </c>
      <c r="M50" s="17">
        <f t="shared" si="50"/>
        <v>134229</v>
      </c>
      <c r="N50" s="17">
        <f t="shared" si="50"/>
        <v>0</v>
      </c>
      <c r="O50" s="17">
        <f t="shared" si="50"/>
        <v>12952</v>
      </c>
      <c r="P50" s="17">
        <f t="shared" si="50"/>
        <v>27218</v>
      </c>
      <c r="Q50" s="17">
        <f t="shared" si="50"/>
        <v>27218</v>
      </c>
      <c r="R50" s="17">
        <f t="shared" si="50"/>
        <v>27218</v>
      </c>
    </row>
    <row r="51" spans="4:18" ht="18" customHeight="1">
      <c r="D51" s="17">
        <f>D49-D50</f>
        <v>0</v>
      </c>
      <c r="E51" s="17">
        <f t="shared" ref="E51:R51" si="51">E49-E50</f>
        <v>0</v>
      </c>
      <c r="F51" s="17">
        <f t="shared" si="51"/>
        <v>0</v>
      </c>
      <c r="G51" s="17">
        <f t="shared" si="51"/>
        <v>0</v>
      </c>
      <c r="H51" s="17">
        <f t="shared" si="51"/>
        <v>0</v>
      </c>
      <c r="I51" s="17">
        <f t="shared" si="51"/>
        <v>0</v>
      </c>
      <c r="J51" s="17">
        <f t="shared" si="51"/>
        <v>0</v>
      </c>
      <c r="K51" s="17">
        <f t="shared" si="51"/>
        <v>0</v>
      </c>
      <c r="L51" s="17">
        <f t="shared" si="51"/>
        <v>0</v>
      </c>
      <c r="M51" s="17">
        <f t="shared" si="51"/>
        <v>0</v>
      </c>
      <c r="N51" s="17">
        <f t="shared" si="51"/>
        <v>0</v>
      </c>
      <c r="O51" s="17">
        <f t="shared" si="51"/>
        <v>0</v>
      </c>
      <c r="P51" s="17">
        <f t="shared" si="51"/>
        <v>0</v>
      </c>
      <c r="Q51" s="17">
        <f t="shared" si="51"/>
        <v>0</v>
      </c>
      <c r="R51" s="17">
        <f t="shared" si="51"/>
        <v>0</v>
      </c>
    </row>
    <row r="52" spans="4:18" ht="18" customHeight="1">
      <c r="D52" s="17">
        <f>D49-D4-D48</f>
        <v>16257</v>
      </c>
      <c r="E52" s="17">
        <f t="shared" ref="E52:R52" si="52">E49-E4-E48</f>
        <v>12591</v>
      </c>
      <c r="F52" s="17">
        <f t="shared" si="52"/>
        <v>9238</v>
      </c>
      <c r="G52" s="17">
        <f t="shared" si="52"/>
        <v>6542</v>
      </c>
      <c r="H52" s="17">
        <f t="shared" si="52"/>
        <v>6487</v>
      </c>
      <c r="I52" s="17">
        <f t="shared" si="52"/>
        <v>16257</v>
      </c>
      <c r="J52" s="17">
        <f t="shared" si="52"/>
        <v>12459</v>
      </c>
      <c r="K52" s="17">
        <f t="shared" si="52"/>
        <v>9106</v>
      </c>
      <c r="L52" s="17">
        <f t="shared" si="52"/>
        <v>6410</v>
      </c>
      <c r="M52" s="17">
        <f t="shared" si="52"/>
        <v>6355</v>
      </c>
      <c r="N52" s="17">
        <f t="shared" si="52"/>
        <v>0</v>
      </c>
      <c r="O52" s="17">
        <f t="shared" si="52"/>
        <v>132</v>
      </c>
      <c r="P52" s="17">
        <f t="shared" si="52"/>
        <v>132</v>
      </c>
      <c r="Q52" s="17">
        <f t="shared" si="52"/>
        <v>132</v>
      </c>
      <c r="R52" s="17">
        <f t="shared" si="52"/>
        <v>132</v>
      </c>
    </row>
    <row r="53" spans="4:18" ht="18" customHeight="1">
      <c r="D53" s="17">
        <f>D52-D45</f>
        <v>0</v>
      </c>
      <c r="E53" s="17">
        <f t="shared" ref="E53:R53" si="53">E52-E45</f>
        <v>0</v>
      </c>
      <c r="F53" s="17">
        <f t="shared" si="53"/>
        <v>0</v>
      </c>
      <c r="G53" s="17">
        <f t="shared" si="53"/>
        <v>0</v>
      </c>
      <c r="H53" s="17">
        <f t="shared" si="53"/>
        <v>0</v>
      </c>
      <c r="I53" s="17">
        <f t="shared" si="53"/>
        <v>0</v>
      </c>
      <c r="J53" s="17">
        <f t="shared" si="53"/>
        <v>0</v>
      </c>
      <c r="K53" s="17">
        <f t="shared" si="53"/>
        <v>0</v>
      </c>
      <c r="L53" s="17">
        <f t="shared" si="53"/>
        <v>0</v>
      </c>
      <c r="M53" s="17">
        <f t="shared" si="53"/>
        <v>0</v>
      </c>
      <c r="N53" s="17">
        <f t="shared" si="53"/>
        <v>0</v>
      </c>
      <c r="O53" s="17">
        <f t="shared" si="53"/>
        <v>0</v>
      </c>
      <c r="P53" s="17">
        <f t="shared" si="53"/>
        <v>0</v>
      </c>
      <c r="Q53" s="17">
        <f t="shared" si="53"/>
        <v>0</v>
      </c>
      <c r="R53" s="17">
        <f t="shared" si="53"/>
        <v>0</v>
      </c>
    </row>
  </sheetData>
  <mergeCells count="14">
    <mergeCell ref="B48:C48"/>
    <mergeCell ref="N2:R2"/>
    <mergeCell ref="A2:A3"/>
    <mergeCell ref="B2:B3"/>
    <mergeCell ref="C2:C3"/>
    <mergeCell ref="D2:H2"/>
    <mergeCell ref="I2:M2"/>
    <mergeCell ref="B45:C45"/>
    <mergeCell ref="B46:C46"/>
    <mergeCell ref="B47:C47"/>
    <mergeCell ref="A4:C4"/>
    <mergeCell ref="B5:C5"/>
    <mergeCell ref="B6:C6"/>
    <mergeCell ref="B36:C36"/>
  </mergeCells>
  <phoneticPr fontId="4" type="noConversion"/>
  <pageMargins left="0.70866141732283472" right="0.70866141732283472" top="0.59055118110236227" bottom="0.59055118110236227" header="0.31496062992125984" footer="0.31496062992125984"/>
  <pageSetup paperSize="9" scale="6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J31"/>
  <sheetViews>
    <sheetView showGridLines="0" view="pageBreakPreview" topLeftCell="H1" zoomScale="85" zoomScaleNormal="85" zoomScaleSheetLayoutView="85" workbookViewId="0">
      <selection activeCell="N6" sqref="N6:O30"/>
    </sheetView>
  </sheetViews>
  <sheetFormatPr defaultColWidth="7.69921875" defaultRowHeight="20.100000000000001" customHeight="1"/>
  <cols>
    <col min="1" max="27" width="7.5" style="77" customWidth="1"/>
    <col min="28" max="16384" width="7.69921875" style="77"/>
  </cols>
  <sheetData>
    <row r="1" spans="1:36" s="17" customFormat="1" ht="20.100000000000001" customHeight="1"/>
    <row r="2" spans="1:36" s="40" customFormat="1" ht="20.100000000000001" customHeight="1">
      <c r="A2" s="69" t="s">
        <v>1022</v>
      </c>
      <c r="B2" s="36"/>
      <c r="C2" s="37"/>
      <c r="D2" s="36"/>
      <c r="E2" s="36"/>
      <c r="F2" s="38"/>
      <c r="G2" s="38"/>
      <c r="H2" s="36"/>
      <c r="I2" s="39"/>
      <c r="J2" s="39"/>
      <c r="K2" s="39"/>
      <c r="L2" s="39"/>
      <c r="M2" s="39"/>
    </row>
    <row r="3" spans="1:36" ht="24" customHeight="1">
      <c r="A3" s="430" t="s">
        <v>986</v>
      </c>
      <c r="B3" s="431"/>
      <c r="C3" s="425" t="s">
        <v>1165</v>
      </c>
      <c r="D3" s="426"/>
      <c r="E3" s="426"/>
      <c r="F3" s="426"/>
      <c r="G3" s="427"/>
      <c r="H3" s="425" t="s">
        <v>987</v>
      </c>
      <c r="I3" s="426"/>
      <c r="J3" s="426"/>
      <c r="K3" s="426"/>
      <c r="L3" s="427"/>
      <c r="M3" s="425" t="s">
        <v>988</v>
      </c>
      <c r="N3" s="426"/>
      <c r="O3" s="426"/>
      <c r="P3" s="426"/>
      <c r="Q3" s="427"/>
      <c r="R3" s="425" t="s">
        <v>989</v>
      </c>
      <c r="S3" s="426"/>
      <c r="T3" s="426"/>
      <c r="U3" s="426"/>
      <c r="V3" s="427"/>
      <c r="W3" s="425" t="s">
        <v>990</v>
      </c>
      <c r="X3" s="426"/>
      <c r="Y3" s="426"/>
      <c r="Z3" s="426"/>
      <c r="AA3" s="437"/>
    </row>
    <row r="4" spans="1:36" ht="24" customHeight="1">
      <c r="A4" s="432"/>
      <c r="B4" s="433"/>
      <c r="C4" s="428" t="s">
        <v>991</v>
      </c>
      <c r="D4" s="428" t="s">
        <v>1021</v>
      </c>
      <c r="E4" s="428"/>
      <c r="F4" s="428" t="s">
        <v>992</v>
      </c>
      <c r="G4" s="428"/>
      <c r="H4" s="428" t="s">
        <v>991</v>
      </c>
      <c r="I4" s="428" t="s">
        <v>1021</v>
      </c>
      <c r="J4" s="428"/>
      <c r="K4" s="428" t="s">
        <v>992</v>
      </c>
      <c r="L4" s="428"/>
      <c r="M4" s="428" t="s">
        <v>991</v>
      </c>
      <c r="N4" s="428" t="s">
        <v>1021</v>
      </c>
      <c r="O4" s="428"/>
      <c r="P4" s="428" t="s">
        <v>992</v>
      </c>
      <c r="Q4" s="428"/>
      <c r="R4" s="428" t="s">
        <v>991</v>
      </c>
      <c r="S4" s="428" t="s">
        <v>1021</v>
      </c>
      <c r="T4" s="428"/>
      <c r="U4" s="428" t="s">
        <v>992</v>
      </c>
      <c r="V4" s="428"/>
      <c r="W4" s="428" t="s">
        <v>991</v>
      </c>
      <c r="X4" s="428" t="s">
        <v>1021</v>
      </c>
      <c r="Y4" s="428"/>
      <c r="Z4" s="428" t="s">
        <v>992</v>
      </c>
      <c r="AA4" s="436"/>
      <c r="AF4" s="79"/>
      <c r="AG4" s="79"/>
      <c r="AH4" s="79"/>
      <c r="AI4" s="79"/>
      <c r="AJ4" s="79"/>
    </row>
    <row r="5" spans="1:36" ht="24" customHeight="1" thickBot="1">
      <c r="A5" s="434"/>
      <c r="B5" s="435"/>
      <c r="C5" s="429"/>
      <c r="D5" s="193" t="s">
        <v>1221</v>
      </c>
      <c r="E5" s="193" t="s">
        <v>1220</v>
      </c>
      <c r="F5" s="193" t="s">
        <v>1221</v>
      </c>
      <c r="G5" s="193" t="s">
        <v>1220</v>
      </c>
      <c r="H5" s="429"/>
      <c r="I5" s="193" t="s">
        <v>1221</v>
      </c>
      <c r="J5" s="193" t="s">
        <v>1220</v>
      </c>
      <c r="K5" s="193" t="s">
        <v>1221</v>
      </c>
      <c r="L5" s="193" t="s">
        <v>1220</v>
      </c>
      <c r="M5" s="429"/>
      <c r="N5" s="193" t="s">
        <v>1221</v>
      </c>
      <c r="O5" s="193" t="s">
        <v>1220</v>
      </c>
      <c r="P5" s="193" t="s">
        <v>1221</v>
      </c>
      <c r="Q5" s="193" t="s">
        <v>1220</v>
      </c>
      <c r="R5" s="429"/>
      <c r="S5" s="193" t="s">
        <v>1221</v>
      </c>
      <c r="T5" s="193" t="s">
        <v>1220</v>
      </c>
      <c r="U5" s="193" t="s">
        <v>1221</v>
      </c>
      <c r="V5" s="193" t="s">
        <v>1220</v>
      </c>
      <c r="W5" s="429"/>
      <c r="X5" s="193" t="s">
        <v>1221</v>
      </c>
      <c r="Y5" s="193" t="s">
        <v>1220</v>
      </c>
      <c r="Z5" s="193" t="s">
        <v>1221</v>
      </c>
      <c r="AA5" s="194" t="s">
        <v>1220</v>
      </c>
      <c r="AF5" s="79"/>
      <c r="AG5" s="79"/>
      <c r="AH5" s="79"/>
      <c r="AI5" s="79"/>
      <c r="AJ5" s="79"/>
    </row>
    <row r="6" spans="1:36" ht="24" customHeight="1" thickTop="1">
      <c r="A6" s="25" t="s">
        <v>993</v>
      </c>
      <c r="B6" s="26" t="s">
        <v>994</v>
      </c>
      <c r="C6" s="80">
        <f t="shared" ref="C6:T6" si="0">C7+C15</f>
        <v>141987</v>
      </c>
      <c r="D6" s="80">
        <f t="shared" si="0"/>
        <v>122910</v>
      </c>
      <c r="E6" s="80">
        <f t="shared" si="0"/>
        <v>139167</v>
      </c>
      <c r="F6" s="81">
        <f>ROUND(D6*100,1)/$C$6</f>
        <v>86.564262925479099</v>
      </c>
      <c r="G6" s="81">
        <f>ROUND(E6*100,1)/$C6</f>
        <v>98.013902681231386</v>
      </c>
      <c r="H6" s="80">
        <f t="shared" si="0"/>
        <v>149281</v>
      </c>
      <c r="I6" s="80">
        <f t="shared" si="0"/>
        <v>134713</v>
      </c>
      <c r="J6" s="80">
        <f t="shared" si="0"/>
        <v>147304</v>
      </c>
      <c r="K6" s="81">
        <f t="shared" ref="K6:K30" si="1">ROUND(I6*100,1)/H6</f>
        <v>90.241222928570949</v>
      </c>
      <c r="L6" s="81">
        <f>ROUND(J6*100,1)/$H6</f>
        <v>98.675651958387206</v>
      </c>
      <c r="M6" s="80">
        <f t="shared" si="0"/>
        <v>163035</v>
      </c>
      <c r="N6" s="80">
        <f t="shared" si="0"/>
        <v>152024</v>
      </c>
      <c r="O6" s="80">
        <f t="shared" si="0"/>
        <v>161262</v>
      </c>
      <c r="P6" s="81">
        <f t="shared" ref="P6:P13" si="2">ROUND(N6*100,1)/M6</f>
        <v>93.246235470911159</v>
      </c>
      <c r="Q6" s="81">
        <f>ROUND(O6*100,1)/$M6</f>
        <v>98.912503450179415</v>
      </c>
      <c r="R6" s="80">
        <f t="shared" si="0"/>
        <v>162553</v>
      </c>
      <c r="S6" s="80">
        <f t="shared" si="0"/>
        <v>154411</v>
      </c>
      <c r="T6" s="80">
        <f t="shared" si="0"/>
        <v>160953</v>
      </c>
      <c r="U6" s="81">
        <f>ROUND(S6*100,1)/R6</f>
        <v>94.991172110019505</v>
      </c>
      <c r="V6" s="81">
        <f>ROUND(T6*100,1)/R6</f>
        <v>99.015705646773668</v>
      </c>
      <c r="W6" s="80">
        <f>W7+W15</f>
        <v>161447</v>
      </c>
      <c r="X6" s="80">
        <f>X7+X15</f>
        <v>153366</v>
      </c>
      <c r="Y6" s="80">
        <f t="shared" ref="Y6" si="3">Y7+Y15</f>
        <v>159853</v>
      </c>
      <c r="Z6" s="195">
        <f t="shared" ref="Z6:Z30" si="4">ROUND(X6*100,1)/W6</f>
        <v>94.994642204562481</v>
      </c>
      <c r="AA6" s="196">
        <f>ROUND(Y6*100,1)/W6</f>
        <v>99.012679083538245</v>
      </c>
      <c r="AF6" s="79"/>
      <c r="AG6" s="79"/>
      <c r="AH6" s="79"/>
      <c r="AI6" s="79"/>
      <c r="AJ6" s="79"/>
    </row>
    <row r="7" spans="1:36" ht="24" customHeight="1">
      <c r="A7" s="82" t="s">
        <v>995</v>
      </c>
      <c r="B7" s="34" t="s">
        <v>996</v>
      </c>
      <c r="C7" s="83">
        <f>SUM(C8:C14)</f>
        <v>91727</v>
      </c>
      <c r="D7" s="83">
        <f t="shared" ref="D7:Y7" si="5">SUM(D8:D14)</f>
        <v>91727</v>
      </c>
      <c r="E7" s="83">
        <f t="shared" si="5"/>
        <v>91727</v>
      </c>
      <c r="F7" s="84">
        <f t="shared" ref="F7:F14" si="6">ROUND(D7*100,1)/C7</f>
        <v>100</v>
      </c>
      <c r="G7" s="84">
        <f t="shared" ref="G7:G30" si="7">ROUND(E7*100,1)/$C7</f>
        <v>100</v>
      </c>
      <c r="H7" s="83">
        <f t="shared" si="5"/>
        <v>100722</v>
      </c>
      <c r="I7" s="83">
        <f t="shared" si="5"/>
        <v>100722</v>
      </c>
      <c r="J7" s="83">
        <f t="shared" si="5"/>
        <v>100722</v>
      </c>
      <c r="K7" s="84">
        <f t="shared" si="1"/>
        <v>100</v>
      </c>
      <c r="L7" s="84">
        <f t="shared" ref="L7:L30" si="8">ROUND(J7*100,1)/$H7</f>
        <v>100</v>
      </c>
      <c r="M7" s="83">
        <f t="shared" si="5"/>
        <v>110273</v>
      </c>
      <c r="N7" s="83">
        <f t="shared" si="5"/>
        <v>110273</v>
      </c>
      <c r="O7" s="83">
        <f t="shared" si="5"/>
        <v>110273</v>
      </c>
      <c r="P7" s="84">
        <f t="shared" si="2"/>
        <v>100</v>
      </c>
      <c r="Q7" s="84">
        <f t="shared" ref="Q7:Q30" si="9">ROUND(O7*100,1)/$M7</f>
        <v>100</v>
      </c>
      <c r="R7" s="83">
        <f t="shared" si="5"/>
        <v>109961</v>
      </c>
      <c r="S7" s="83">
        <f t="shared" si="5"/>
        <v>109961</v>
      </c>
      <c r="T7" s="83">
        <f t="shared" si="5"/>
        <v>109961</v>
      </c>
      <c r="U7" s="84">
        <f t="shared" ref="U7:U30" si="10">ROUND(S7*100,1)/R7</f>
        <v>100</v>
      </c>
      <c r="V7" s="84">
        <f t="shared" ref="V7:V30" si="11">ROUND(T7*100,1)/R7</f>
        <v>100</v>
      </c>
      <c r="W7" s="83">
        <f t="shared" si="5"/>
        <v>109246</v>
      </c>
      <c r="X7" s="83">
        <f t="shared" si="5"/>
        <v>109246</v>
      </c>
      <c r="Y7" s="83">
        <f t="shared" si="5"/>
        <v>109246</v>
      </c>
      <c r="Z7" s="84">
        <f t="shared" si="4"/>
        <v>100</v>
      </c>
      <c r="AA7" s="85">
        <f t="shared" ref="AA7:AA30" si="12">ROUND(Y7*100,1)/W7</f>
        <v>100</v>
      </c>
      <c r="AF7" s="79"/>
      <c r="AG7" s="79"/>
      <c r="AH7" s="79"/>
      <c r="AI7" s="79"/>
      <c r="AJ7" s="86"/>
    </row>
    <row r="8" spans="1:36" ht="24" customHeight="1">
      <c r="A8" s="29"/>
      <c r="B8" s="30" t="s">
        <v>997</v>
      </c>
      <c r="C8" s="87">
        <f>'행정구역별-계획'!C7</f>
        <v>8581</v>
      </c>
      <c r="D8" s="87">
        <f>SUMIF('급수구역별-급수'!$C:$C,급수보급율!$B8,'급수구역별-급수'!$D:$D)</f>
        <v>8581</v>
      </c>
      <c r="E8" s="87">
        <f>$C8-SUMIFS(계획인구!V:V,계획인구!$A:$A,$B8,계획인구!Q:Q,"미급수")</f>
        <v>8581</v>
      </c>
      <c r="F8" s="88">
        <f>ROUND(D8*100,1)/C8</f>
        <v>100</v>
      </c>
      <c r="G8" s="88">
        <f t="shared" si="7"/>
        <v>100</v>
      </c>
      <c r="H8" s="87">
        <f>'행정구역별-계획'!D7</f>
        <v>8239</v>
      </c>
      <c r="I8" s="87">
        <f>SUMIF('급수구역별-급수'!$C:$C,급수보급율!$B8,'급수구역별-급수'!$E:$E)</f>
        <v>8239</v>
      </c>
      <c r="J8" s="87">
        <f>$H8-SUMIFS(계획인구!W:W,계획인구!$A:$A,$B8,계획인구!R:R,"미급수")</f>
        <v>8239</v>
      </c>
      <c r="K8" s="88">
        <f>ROUND(I8*100,1)/H8</f>
        <v>100</v>
      </c>
      <c r="L8" s="88">
        <f t="shared" si="8"/>
        <v>100</v>
      </c>
      <c r="M8" s="87">
        <f>'행정구역별-계획'!E7</f>
        <v>8208</v>
      </c>
      <c r="N8" s="87">
        <f>SUMIF('급수구역별-급수'!$C:$C,급수보급율!$B8,'급수구역별-급수'!$F:$F)</f>
        <v>8208</v>
      </c>
      <c r="O8" s="87">
        <f>$M8-SUMIFS(계획인구!X:X,계획인구!$A:$A,$B8,계획인구!S:S,"미급수")</f>
        <v>8208</v>
      </c>
      <c r="P8" s="88">
        <f>ROUND(N8*100,1)/M8</f>
        <v>100</v>
      </c>
      <c r="Q8" s="88">
        <f t="shared" si="9"/>
        <v>100</v>
      </c>
      <c r="R8" s="87">
        <f>'행정구역별-계획'!F7</f>
        <v>8179</v>
      </c>
      <c r="S8" s="87">
        <f>SUMIF('급수구역별-급수'!$C:$C,급수보급율!$B8,'급수구역별-급수'!$G:$G)</f>
        <v>8179</v>
      </c>
      <c r="T8" s="87">
        <f>$R8-SUMIFS(계획인구!Y:Y,계획인구!$A:$A,$B8,계획인구!T:T,"미급수")</f>
        <v>8179</v>
      </c>
      <c r="U8" s="88">
        <f>ROUND(S8*100,1)/R8</f>
        <v>100</v>
      </c>
      <c r="V8" s="88">
        <f t="shared" si="11"/>
        <v>100</v>
      </c>
      <c r="W8" s="87">
        <f>'행정구역별-계획'!G7</f>
        <v>8112</v>
      </c>
      <c r="X8" s="87">
        <f>SUMIF('급수구역별-급수'!$C:$C,급수보급율!$B8,'급수구역별-급수'!$H:$H)</f>
        <v>8112</v>
      </c>
      <c r="Y8" s="87">
        <f>$W8-SUMIFS(계획인구!Z:Z,계획인구!$A:$A,$B8,계획인구!U:U,"미급수")</f>
        <v>8112</v>
      </c>
      <c r="Z8" s="88">
        <f>ROUND(X8*100,1)/W8</f>
        <v>100</v>
      </c>
      <c r="AA8" s="89">
        <f t="shared" si="12"/>
        <v>100</v>
      </c>
    </row>
    <row r="9" spans="1:36" ht="24" customHeight="1">
      <c r="A9" s="29"/>
      <c r="B9" s="30" t="s">
        <v>998</v>
      </c>
      <c r="C9" s="87">
        <f>'행정구역별-계획'!C8</f>
        <v>9953</v>
      </c>
      <c r="D9" s="87">
        <f>SUMIF('급수구역별-급수'!$C:$C,급수보급율!$B9,'급수구역별-급수'!$D:$D)</f>
        <v>9953</v>
      </c>
      <c r="E9" s="87">
        <f>$C9-SUMIFS(계획인구!V:V,계획인구!$A:$A,$B9,계획인구!Q:Q,"미급수")</f>
        <v>9953</v>
      </c>
      <c r="F9" s="88">
        <f t="shared" si="6"/>
        <v>100</v>
      </c>
      <c r="G9" s="88">
        <f t="shared" si="7"/>
        <v>100</v>
      </c>
      <c r="H9" s="87">
        <f>'행정구역별-계획'!D8</f>
        <v>9556</v>
      </c>
      <c r="I9" s="87">
        <f>SUMIF('급수구역별-급수'!$C:$C,급수보급율!$B9,'급수구역별-급수'!$E:$E)</f>
        <v>9556</v>
      </c>
      <c r="J9" s="87">
        <f>$H9-SUMIFS(계획인구!W:W,계획인구!$A:$A,$B9,계획인구!R:R,"미급수")</f>
        <v>9556</v>
      </c>
      <c r="K9" s="88">
        <f t="shared" si="1"/>
        <v>100</v>
      </c>
      <c r="L9" s="88">
        <f t="shared" si="8"/>
        <v>100</v>
      </c>
      <c r="M9" s="87">
        <f>'행정구역별-계획'!E8</f>
        <v>9520</v>
      </c>
      <c r="N9" s="87">
        <f>SUMIF('급수구역별-급수'!$C:$C,급수보급율!$B9,'급수구역별-급수'!$F:$F)</f>
        <v>9520</v>
      </c>
      <c r="O9" s="87">
        <f>$M9-SUMIFS(계획인구!X:X,계획인구!$A:$A,$B9,계획인구!S:S,"미급수")</f>
        <v>9520</v>
      </c>
      <c r="P9" s="88">
        <f t="shared" si="2"/>
        <v>100</v>
      </c>
      <c r="Q9" s="88">
        <f t="shared" si="9"/>
        <v>100</v>
      </c>
      <c r="R9" s="87">
        <f>'행정구역별-계획'!F8</f>
        <v>9487</v>
      </c>
      <c r="S9" s="87">
        <f>SUMIF('급수구역별-급수'!$C:$C,급수보급율!$B9,'급수구역별-급수'!$G:$G)</f>
        <v>9487</v>
      </c>
      <c r="T9" s="87">
        <f>$R9-SUMIFS(계획인구!Y:Y,계획인구!$A:$A,$B9,계획인구!T:T,"미급수")</f>
        <v>9487</v>
      </c>
      <c r="U9" s="88">
        <f t="shared" si="10"/>
        <v>100</v>
      </c>
      <c r="V9" s="88">
        <f t="shared" si="11"/>
        <v>100</v>
      </c>
      <c r="W9" s="87">
        <f>'행정구역별-계획'!G8</f>
        <v>9409</v>
      </c>
      <c r="X9" s="87">
        <f>SUMIF('급수구역별-급수'!$C:$C,급수보급율!$B9,'급수구역별-급수'!$H:$H)</f>
        <v>9409</v>
      </c>
      <c r="Y9" s="103">
        <f>$W9-SUMIFS(계획인구!Z:Z,계획인구!$A:$A,$B9,계획인구!U:U,"미급수")</f>
        <v>9409</v>
      </c>
      <c r="Z9" s="88">
        <f t="shared" si="4"/>
        <v>100</v>
      </c>
      <c r="AA9" s="89">
        <f t="shared" si="12"/>
        <v>100</v>
      </c>
    </row>
    <row r="10" spans="1:36" ht="24" customHeight="1">
      <c r="A10" s="29"/>
      <c r="B10" s="30" t="s">
        <v>999</v>
      </c>
      <c r="C10" s="87">
        <f>'행정구역별-계획'!C9</f>
        <v>4993</v>
      </c>
      <c r="D10" s="87">
        <f>SUMIF('급수구역별-급수'!$C:$C,급수보급율!$B10,'급수구역별-급수'!$D:$D)</f>
        <v>4993</v>
      </c>
      <c r="E10" s="87">
        <f>$C10-SUMIFS(계획인구!V:V,계획인구!$A:$A,$B10,계획인구!Q:Q,"미급수")</f>
        <v>4993</v>
      </c>
      <c r="F10" s="88">
        <f t="shared" si="6"/>
        <v>100</v>
      </c>
      <c r="G10" s="88">
        <f t="shared" si="7"/>
        <v>100</v>
      </c>
      <c r="H10" s="87">
        <f>'행정구역별-계획'!D9</f>
        <v>4794</v>
      </c>
      <c r="I10" s="87">
        <f>SUMIF('급수구역별-급수'!$C:$C,급수보급율!$B10,'급수구역별-급수'!$E:$E)</f>
        <v>4794</v>
      </c>
      <c r="J10" s="87">
        <f>$H10-SUMIFS(계획인구!W:W,계획인구!$A:$A,$B10,계획인구!R:R,"미급수")</f>
        <v>4794</v>
      </c>
      <c r="K10" s="88">
        <f t="shared" si="1"/>
        <v>100</v>
      </c>
      <c r="L10" s="88">
        <f t="shared" si="8"/>
        <v>100</v>
      </c>
      <c r="M10" s="87">
        <f>'행정구역별-계획'!E9</f>
        <v>4776</v>
      </c>
      <c r="N10" s="87">
        <f>SUMIF('급수구역별-급수'!$C:$C,급수보급율!$B10,'급수구역별-급수'!$F:$F)</f>
        <v>4776</v>
      </c>
      <c r="O10" s="87">
        <f>$M10-SUMIFS(계획인구!X:X,계획인구!$A:$A,$B10,계획인구!S:S,"미급수")</f>
        <v>4776</v>
      </c>
      <c r="P10" s="88">
        <f t="shared" si="2"/>
        <v>100</v>
      </c>
      <c r="Q10" s="88">
        <f t="shared" si="9"/>
        <v>100</v>
      </c>
      <c r="R10" s="87">
        <f>'행정구역별-계획'!F9</f>
        <v>4759</v>
      </c>
      <c r="S10" s="87">
        <f>SUMIF('급수구역별-급수'!$C:$C,급수보급율!$B10,'급수구역별-급수'!$G:$G)</f>
        <v>4759</v>
      </c>
      <c r="T10" s="87">
        <f>$R10-SUMIFS(계획인구!Y:Y,계획인구!$A:$A,$B10,계획인구!T:T,"미급수")</f>
        <v>4759</v>
      </c>
      <c r="U10" s="88">
        <f t="shared" si="10"/>
        <v>100</v>
      </c>
      <c r="V10" s="88">
        <f t="shared" si="11"/>
        <v>100</v>
      </c>
      <c r="W10" s="87">
        <f>'행정구역별-계획'!G9</f>
        <v>4720</v>
      </c>
      <c r="X10" s="87">
        <f>SUMIF('급수구역별-급수'!$C:$C,급수보급율!$B10,'급수구역별-급수'!$H:$H)</f>
        <v>4720</v>
      </c>
      <c r="Y10" s="103">
        <f>$W10-SUMIFS(계획인구!Z:Z,계획인구!$A:$A,$B10,계획인구!U:U,"미급수")</f>
        <v>4720</v>
      </c>
      <c r="Z10" s="88">
        <f t="shared" si="4"/>
        <v>100</v>
      </c>
      <c r="AA10" s="89">
        <f t="shared" si="12"/>
        <v>100</v>
      </c>
    </row>
    <row r="11" spans="1:36" ht="24" customHeight="1">
      <c r="A11" s="29"/>
      <c r="B11" s="30" t="s">
        <v>1000</v>
      </c>
      <c r="C11" s="87">
        <f>'행정구역별-계획'!C10</f>
        <v>26480</v>
      </c>
      <c r="D11" s="87">
        <f>SUMIF('급수구역별-급수'!$C:$C,급수보급율!$B11,'급수구역별-급수'!$D:$D)</f>
        <v>26480</v>
      </c>
      <c r="E11" s="87">
        <f>$C11-SUMIFS(계획인구!V:V,계획인구!$A:$A,$B11,계획인구!Q:Q,"미급수")</f>
        <v>26480</v>
      </c>
      <c r="F11" s="88">
        <f t="shared" si="6"/>
        <v>100</v>
      </c>
      <c r="G11" s="88">
        <f t="shared" si="7"/>
        <v>100</v>
      </c>
      <c r="H11" s="87">
        <f>'행정구역별-계획'!D10</f>
        <v>26506</v>
      </c>
      <c r="I11" s="87">
        <f>SUMIF('급수구역별-급수'!$C:$C,급수보급율!$B11,'급수구역별-급수'!$E:$E)</f>
        <v>26506</v>
      </c>
      <c r="J11" s="87">
        <f>$H11-SUMIFS(계획인구!W:W,계획인구!$A:$A,$B11,계획인구!R:R,"미급수")</f>
        <v>26506</v>
      </c>
      <c r="K11" s="88">
        <f t="shared" si="1"/>
        <v>100</v>
      </c>
      <c r="L11" s="88">
        <f t="shared" si="8"/>
        <v>100</v>
      </c>
      <c r="M11" s="87">
        <f>'행정구역별-계획'!E10</f>
        <v>36291</v>
      </c>
      <c r="N11" s="87">
        <f>SUMIF('급수구역별-급수'!$C:$C,급수보급율!$B11,'급수구역별-급수'!$F:$F)</f>
        <v>36291</v>
      </c>
      <c r="O11" s="87">
        <f>$M11-SUMIFS(계획인구!X:X,계획인구!$A:$A,$B11,계획인구!S:S,"미급수")</f>
        <v>36291</v>
      </c>
      <c r="P11" s="88">
        <f t="shared" si="2"/>
        <v>100</v>
      </c>
      <c r="Q11" s="88">
        <f t="shared" si="9"/>
        <v>100</v>
      </c>
      <c r="R11" s="87">
        <f>'행정구역별-계획'!F10</f>
        <v>36201</v>
      </c>
      <c r="S11" s="87">
        <f>SUMIF('급수구역별-급수'!$C:$C,급수보급율!$B11,'급수구역별-급수'!$G:$G)</f>
        <v>36201</v>
      </c>
      <c r="T11" s="87">
        <f>$R11-SUMIFS(계획인구!Y:Y,계획인구!$A:$A,$B11,계획인구!T:T,"미급수")</f>
        <v>36201</v>
      </c>
      <c r="U11" s="88">
        <f t="shared" si="10"/>
        <v>100</v>
      </c>
      <c r="V11" s="88">
        <f t="shared" si="11"/>
        <v>100</v>
      </c>
      <c r="W11" s="87">
        <f>'행정구역별-계획'!G10</f>
        <v>35995</v>
      </c>
      <c r="X11" s="87">
        <f>SUMIF('급수구역별-급수'!$C:$C,급수보급율!$B11,'급수구역별-급수'!$H:$H)</f>
        <v>35995</v>
      </c>
      <c r="Y11" s="103">
        <f>$W11-SUMIFS(계획인구!Z:Z,계획인구!$A:$A,$B11,계획인구!U:U,"미급수")</f>
        <v>35995</v>
      </c>
      <c r="Z11" s="88">
        <f t="shared" si="4"/>
        <v>100</v>
      </c>
      <c r="AA11" s="89">
        <f t="shared" si="12"/>
        <v>100</v>
      </c>
    </row>
    <row r="12" spans="1:36" ht="24" customHeight="1">
      <c r="A12" s="29"/>
      <c r="B12" s="30" t="s">
        <v>1001</v>
      </c>
      <c r="C12" s="87">
        <f>'행정구역별-계획'!C11</f>
        <v>21707</v>
      </c>
      <c r="D12" s="87">
        <f>SUMIF('급수구역별-급수'!$C:$C,급수보급율!$B12,'급수구역별-급수'!$D:$D)</f>
        <v>21707</v>
      </c>
      <c r="E12" s="87">
        <f>$C12-SUMIFS(계획인구!V:V,계획인구!$A:$A,$B12,계획인구!Q:Q,"미급수")</f>
        <v>21707</v>
      </c>
      <c r="F12" s="88">
        <f t="shared" si="6"/>
        <v>100</v>
      </c>
      <c r="G12" s="88">
        <f t="shared" si="7"/>
        <v>100</v>
      </c>
      <c r="H12" s="87">
        <f>'행정구역별-계획'!D11</f>
        <v>21630</v>
      </c>
      <c r="I12" s="87">
        <f>SUMIF('급수구역별-급수'!$C:$C,급수보급율!$B12,'급수구역별-급수'!$E:$E)</f>
        <v>21630</v>
      </c>
      <c r="J12" s="87">
        <f>$H12-SUMIFS(계획인구!W:W,계획인구!$A:$A,$B12,계획인구!R:R,"미급수")</f>
        <v>21630</v>
      </c>
      <c r="K12" s="88">
        <f t="shared" si="1"/>
        <v>100</v>
      </c>
      <c r="L12" s="88">
        <f t="shared" si="8"/>
        <v>100</v>
      </c>
      <c r="M12" s="87">
        <f>'행정구역별-계획'!E11</f>
        <v>21552</v>
      </c>
      <c r="N12" s="87">
        <f>SUMIF('급수구역별-급수'!$C:$C,급수보급율!$B12,'급수구역별-급수'!$F:$F)</f>
        <v>21552</v>
      </c>
      <c r="O12" s="87">
        <f>$M12-SUMIFS(계획인구!X:X,계획인구!$A:$A,$B12,계획인구!S:S,"미급수")</f>
        <v>21552</v>
      </c>
      <c r="P12" s="88">
        <f t="shared" si="2"/>
        <v>100</v>
      </c>
      <c r="Q12" s="88">
        <f t="shared" si="9"/>
        <v>100</v>
      </c>
      <c r="R12" s="87">
        <f>'행정구역별-계획'!F11</f>
        <v>21478</v>
      </c>
      <c r="S12" s="87">
        <f>SUMIF('급수구역별-급수'!$C:$C,급수보급율!$B12,'급수구역별-급수'!$G:$G)</f>
        <v>21478</v>
      </c>
      <c r="T12" s="87">
        <f>$R12-SUMIFS(계획인구!Y:Y,계획인구!$A:$A,$B12,계획인구!T:T,"미급수")</f>
        <v>21478</v>
      </c>
      <c r="U12" s="88">
        <f t="shared" si="10"/>
        <v>100</v>
      </c>
      <c r="V12" s="88">
        <f t="shared" si="11"/>
        <v>100</v>
      </c>
      <c r="W12" s="87">
        <f>'행정구역별-계획'!G11</f>
        <v>21309</v>
      </c>
      <c r="X12" s="87">
        <f>SUMIF('급수구역별-급수'!$C:$C,급수보급율!$B12,'급수구역별-급수'!$H:$H)</f>
        <v>21309</v>
      </c>
      <c r="Y12" s="103">
        <f>$W12-SUMIFS(계획인구!Z:Z,계획인구!$A:$A,$B12,계획인구!U:U,"미급수")</f>
        <v>21309</v>
      </c>
      <c r="Z12" s="88">
        <f t="shared" si="4"/>
        <v>100</v>
      </c>
      <c r="AA12" s="89">
        <f t="shared" si="12"/>
        <v>100</v>
      </c>
    </row>
    <row r="13" spans="1:36" ht="24" customHeight="1">
      <c r="A13" s="29"/>
      <c r="B13" s="30" t="s">
        <v>1002</v>
      </c>
      <c r="C13" s="87">
        <f>'행정구역별-계획'!C12</f>
        <v>10755</v>
      </c>
      <c r="D13" s="87">
        <f>SUMIF('급수구역별-급수'!$C:$C,급수보급율!$B13,'급수구역별-급수'!$D:$D)</f>
        <v>10755</v>
      </c>
      <c r="E13" s="87">
        <f>$C13-SUMIFS(계획인구!V:V,계획인구!$A:$A,$B13,계획인구!Q:Q,"미급수")</f>
        <v>10755</v>
      </c>
      <c r="F13" s="88">
        <f t="shared" si="6"/>
        <v>100</v>
      </c>
      <c r="G13" s="88">
        <f t="shared" si="7"/>
        <v>100</v>
      </c>
      <c r="H13" s="87">
        <f>'행정구역별-계획'!D12</f>
        <v>10919</v>
      </c>
      <c r="I13" s="87">
        <f>SUMIF('급수구역별-급수'!$C:$C,급수보급율!$B13,'급수구역별-급수'!$E:$E)</f>
        <v>10919</v>
      </c>
      <c r="J13" s="87">
        <f>$H13-SUMIFS(계획인구!W:W,계획인구!$A:$A,$B13,계획인구!R:R,"미급수")</f>
        <v>10919</v>
      </c>
      <c r="K13" s="88">
        <f t="shared" si="1"/>
        <v>100</v>
      </c>
      <c r="L13" s="88">
        <f t="shared" si="8"/>
        <v>100</v>
      </c>
      <c r="M13" s="87">
        <f>'행정구역별-계획'!E12</f>
        <v>10881</v>
      </c>
      <c r="N13" s="87">
        <f>SUMIF('급수구역별-급수'!$C:$C,급수보급율!$B13,'급수구역별-급수'!$F:$F)</f>
        <v>10881</v>
      </c>
      <c r="O13" s="87">
        <f>$M13-SUMIFS(계획인구!X:X,계획인구!$A:$A,$B13,계획인구!S:S,"미급수")</f>
        <v>10881</v>
      </c>
      <c r="P13" s="88">
        <f t="shared" si="2"/>
        <v>100</v>
      </c>
      <c r="Q13" s="88">
        <f t="shared" si="9"/>
        <v>100</v>
      </c>
      <c r="R13" s="87">
        <f>'행정구역별-계획'!F12</f>
        <v>10844</v>
      </c>
      <c r="S13" s="87">
        <f>SUMIF('급수구역별-급수'!$C:$C,급수보급율!$B13,'급수구역별-급수'!$G:$G)</f>
        <v>10844</v>
      </c>
      <c r="T13" s="87">
        <f>$R13-SUMIFS(계획인구!Y:Y,계획인구!$A:$A,$B13,계획인구!T:T,"미급수")</f>
        <v>10844</v>
      </c>
      <c r="U13" s="88">
        <f t="shared" si="10"/>
        <v>100</v>
      </c>
      <c r="V13" s="88">
        <f t="shared" si="11"/>
        <v>100</v>
      </c>
      <c r="W13" s="87">
        <f>'행정구역별-계획'!G12</f>
        <v>10760</v>
      </c>
      <c r="X13" s="87">
        <f>SUMIF('급수구역별-급수'!$C:$C,급수보급율!$B13,'급수구역별-급수'!$H:$H)</f>
        <v>10760</v>
      </c>
      <c r="Y13" s="103">
        <f>$W13-SUMIFS(계획인구!Z:Z,계획인구!$A:$A,$B13,계획인구!U:U,"미급수")</f>
        <v>10760</v>
      </c>
      <c r="Z13" s="88">
        <f t="shared" si="4"/>
        <v>100</v>
      </c>
      <c r="AA13" s="89">
        <f t="shared" si="12"/>
        <v>100</v>
      </c>
    </row>
    <row r="14" spans="1:36" ht="24" customHeight="1">
      <c r="A14" s="29"/>
      <c r="B14" s="30" t="s">
        <v>1003</v>
      </c>
      <c r="C14" s="87">
        <f>'행정구역별-계획'!C13</f>
        <v>9258</v>
      </c>
      <c r="D14" s="87">
        <f>SUMIF('급수구역별-급수'!$C:$C,급수보급율!$B14,'급수구역별-급수'!$D:$D)</f>
        <v>9258</v>
      </c>
      <c r="E14" s="87">
        <f>$C14-SUMIFS(계획인구!V:V,계획인구!$A:$A,$B14,계획인구!Q:Q,"미급수")</f>
        <v>9258</v>
      </c>
      <c r="F14" s="88">
        <f t="shared" si="6"/>
        <v>100</v>
      </c>
      <c r="G14" s="88">
        <f t="shared" si="7"/>
        <v>100</v>
      </c>
      <c r="H14" s="87">
        <f>'행정구역별-계획'!D13</f>
        <v>19078</v>
      </c>
      <c r="I14" s="87">
        <f>SUMIF('급수구역별-급수'!$C:$C,급수보급율!$B14,'급수구역별-급수'!$E:$E)</f>
        <v>19078</v>
      </c>
      <c r="J14" s="87">
        <f>$H14-SUMIFS(계획인구!W:W,계획인구!$A:$A,$B14,계획인구!R:R,"미급수")</f>
        <v>19078</v>
      </c>
      <c r="K14" s="88">
        <f t="shared" si="1"/>
        <v>100</v>
      </c>
      <c r="L14" s="88">
        <f t="shared" si="8"/>
        <v>100</v>
      </c>
      <c r="M14" s="87">
        <f>'행정구역별-계획'!E13</f>
        <v>19045</v>
      </c>
      <c r="N14" s="87">
        <f>SUMIF('급수구역별-급수'!$C:$C,급수보급율!$B14,'급수구역별-급수'!$F:$F)</f>
        <v>19045</v>
      </c>
      <c r="O14" s="87">
        <f>$M14-SUMIFS(계획인구!X:X,계획인구!$A:$A,$B14,계획인구!S:S,"미급수")</f>
        <v>19045</v>
      </c>
      <c r="P14" s="88">
        <f>ROUND(N14*100,1)/M14</f>
        <v>100</v>
      </c>
      <c r="Q14" s="88">
        <f t="shared" si="9"/>
        <v>100</v>
      </c>
      <c r="R14" s="87">
        <f>'행정구역별-계획'!F13</f>
        <v>19013</v>
      </c>
      <c r="S14" s="87">
        <f>SUMIF('급수구역별-급수'!$C:$C,급수보급율!$B14,'급수구역별-급수'!$G:$G)</f>
        <v>19013</v>
      </c>
      <c r="T14" s="87">
        <f>$R14-SUMIFS(계획인구!Y:Y,계획인구!$A:$A,$B14,계획인구!T:T,"미급수")</f>
        <v>19013</v>
      </c>
      <c r="U14" s="88">
        <f t="shared" si="10"/>
        <v>100</v>
      </c>
      <c r="V14" s="88">
        <f t="shared" si="11"/>
        <v>100</v>
      </c>
      <c r="W14" s="87">
        <f>'행정구역별-계획'!G13</f>
        <v>18941</v>
      </c>
      <c r="X14" s="87">
        <f>SUMIF('급수구역별-급수'!$C:$C,급수보급율!$B14,'급수구역별-급수'!$H:$H)</f>
        <v>18941</v>
      </c>
      <c r="Y14" s="103">
        <f>$W14-SUMIFS(계획인구!Z:Z,계획인구!$A:$A,$B14,계획인구!U:U,"미급수")</f>
        <v>18941</v>
      </c>
      <c r="Z14" s="88">
        <f t="shared" si="4"/>
        <v>100</v>
      </c>
      <c r="AA14" s="89">
        <f t="shared" si="12"/>
        <v>100</v>
      </c>
    </row>
    <row r="15" spans="1:36" ht="24" customHeight="1">
      <c r="A15" s="82" t="s">
        <v>1004</v>
      </c>
      <c r="B15" s="28" t="s">
        <v>1005</v>
      </c>
      <c r="C15" s="83">
        <f t="shared" ref="C15:T15" si="13">SUM(C16:C30)</f>
        <v>50260</v>
      </c>
      <c r="D15" s="83">
        <f t="shared" si="13"/>
        <v>31183</v>
      </c>
      <c r="E15" s="83">
        <f t="shared" si="13"/>
        <v>47440</v>
      </c>
      <c r="F15" s="84">
        <f>ROUND(D15*100,1)/C15</f>
        <v>62.043374452845207</v>
      </c>
      <c r="G15" s="84">
        <f t="shared" si="7"/>
        <v>94.389176283326705</v>
      </c>
      <c r="H15" s="83">
        <f t="shared" si="13"/>
        <v>48559</v>
      </c>
      <c r="I15" s="83">
        <f>SUM(I16:I30)</f>
        <v>33991</v>
      </c>
      <c r="J15" s="83">
        <f t="shared" si="13"/>
        <v>46582</v>
      </c>
      <c r="K15" s="84">
        <f t="shared" si="1"/>
        <v>69.999382194855741</v>
      </c>
      <c r="L15" s="84">
        <f t="shared" si="8"/>
        <v>95.928664099343067</v>
      </c>
      <c r="M15" s="83">
        <f t="shared" si="13"/>
        <v>52762</v>
      </c>
      <c r="N15" s="83">
        <f>SUM(N16:N30)</f>
        <v>41751</v>
      </c>
      <c r="O15" s="83">
        <f t="shared" si="13"/>
        <v>50989</v>
      </c>
      <c r="P15" s="84">
        <f t="shared" ref="P15:P30" si="14">ROUND(N15*100,1)/M15</f>
        <v>79.130813843296309</v>
      </c>
      <c r="Q15" s="84">
        <f t="shared" si="9"/>
        <v>96.639627004283383</v>
      </c>
      <c r="R15" s="83">
        <f t="shared" si="13"/>
        <v>52592</v>
      </c>
      <c r="S15" s="83">
        <f>SUM(S16:S30)</f>
        <v>44450</v>
      </c>
      <c r="T15" s="83">
        <f t="shared" si="13"/>
        <v>50992</v>
      </c>
      <c r="U15" s="84">
        <f t="shared" si="10"/>
        <v>84.518557955582594</v>
      </c>
      <c r="V15" s="84">
        <f t="shared" si="11"/>
        <v>96.957712199574075</v>
      </c>
      <c r="W15" s="83">
        <f>SUM(W16:W30)</f>
        <v>52201</v>
      </c>
      <c r="X15" s="83">
        <f>SUM(X16:X30)</f>
        <v>44120</v>
      </c>
      <c r="Y15" s="83">
        <f t="shared" ref="Y15" si="15">SUM(Y16:Y30)</f>
        <v>50607</v>
      </c>
      <c r="Z15" s="84">
        <f t="shared" si="4"/>
        <v>84.51945365031321</v>
      </c>
      <c r="AA15" s="85">
        <f t="shared" si="12"/>
        <v>96.946418650983702</v>
      </c>
    </row>
    <row r="16" spans="1:36" ht="24" customHeight="1">
      <c r="A16" s="29"/>
      <c r="B16" s="30" t="s">
        <v>1006</v>
      </c>
      <c r="C16" s="87">
        <f>'행정구역별-계획'!C15</f>
        <v>8582</v>
      </c>
      <c r="D16" s="87">
        <f>SUMIF('급수구역별-급수'!$C:$C,급수보급율!$B16,'급수구역별-급수'!$D:$D)</f>
        <v>7900</v>
      </c>
      <c r="E16" s="87">
        <f>$C16-SUMIFS(계획인구!V:V,계획인구!$A:$A,$B16,계획인구!Q:Q,"미급수")</f>
        <v>8410</v>
      </c>
      <c r="F16" s="88">
        <f>ROUND(D16*100,1)/C16</f>
        <v>92.053134467490096</v>
      </c>
      <c r="G16" s="88">
        <f t="shared" si="7"/>
        <v>97.995805173619203</v>
      </c>
      <c r="H16" s="87">
        <f>'행정구역별-계획'!D15</f>
        <v>8240</v>
      </c>
      <c r="I16" s="87">
        <f>SUMIF('급수구역별-급수'!$C:$C,급수보급율!$B16,'급수구역별-급수'!$E:$E)</f>
        <v>7746</v>
      </c>
      <c r="J16" s="87">
        <f>$H16-SUMIFS(계획인구!W:W,계획인구!$A:$A,$B16,계획인구!R:R,"미급수")</f>
        <v>8075</v>
      </c>
      <c r="K16" s="88">
        <f t="shared" si="1"/>
        <v>94.004854368932044</v>
      </c>
      <c r="L16" s="88">
        <f t="shared" si="8"/>
        <v>97.997572815533985</v>
      </c>
      <c r="M16" s="87">
        <f>'행정구역별-계획'!E15</f>
        <v>12594</v>
      </c>
      <c r="N16" s="87">
        <f>SUMIF('급수구역별-급수'!$C:$C,급수보급율!$B16,'급수구역별-급수'!$F:$F)</f>
        <v>12350</v>
      </c>
      <c r="O16" s="87">
        <f>$M16-SUMIFS(계획인구!X:X,계획인구!$A:$A,$B16,계획인구!S:S,"미급수")</f>
        <v>12427</v>
      </c>
      <c r="P16" s="88">
        <f t="shared" si="14"/>
        <v>98.062569477528982</v>
      </c>
      <c r="Q16" s="88">
        <f t="shared" si="9"/>
        <v>98.673971732571061</v>
      </c>
      <c r="R16" s="87">
        <f>'행정구역별-계획'!F15</f>
        <v>12565</v>
      </c>
      <c r="S16" s="87">
        <f>SUMIF('급수구역별-급수'!$C:$C,급수보급율!$B16,'급수구역별-급수'!$G:$G)</f>
        <v>12404</v>
      </c>
      <c r="T16" s="87">
        <f>$R16-SUMIFS(계획인구!Y:Y,계획인구!$A:$A,$B16,계획인구!T:T,"미급수")</f>
        <v>12404</v>
      </c>
      <c r="U16" s="88">
        <f t="shared" si="10"/>
        <v>98.718662952646241</v>
      </c>
      <c r="V16" s="88">
        <f t="shared" si="11"/>
        <v>98.718662952646241</v>
      </c>
      <c r="W16" s="87">
        <f>'행정구역별-계획'!G15</f>
        <v>12498</v>
      </c>
      <c r="X16" s="87">
        <f>SUMIF('급수구역별-급수'!$C:$C,급수보급율!$B16,'급수구역별-급수'!$H:$H)</f>
        <v>12334</v>
      </c>
      <c r="Y16" s="103">
        <f>$W16-SUMIFS(계획인구!Z:Z,계획인구!$A:$A,$B16,계획인구!U:U,"미급수")</f>
        <v>12334</v>
      </c>
      <c r="Z16" s="88">
        <f t="shared" si="4"/>
        <v>98.687790046407429</v>
      </c>
      <c r="AA16" s="89">
        <f t="shared" si="12"/>
        <v>98.687790046407429</v>
      </c>
    </row>
    <row r="17" spans="1:27" ht="24" customHeight="1">
      <c r="A17" s="29"/>
      <c r="B17" s="30" t="s">
        <v>1007</v>
      </c>
      <c r="C17" s="87">
        <f>'행정구역별-계획'!C16</f>
        <v>3351</v>
      </c>
      <c r="D17" s="87">
        <f>SUMIF('급수구역별-급수'!$C:$C,급수보급율!$B17,'급수구역별-급수'!$D:$D)</f>
        <v>2998</v>
      </c>
      <c r="E17" s="87">
        <f>$C17-SUMIFS(계획인구!V:V,계획인구!$A:$A,$B17,계획인구!Q:Q,"미급수")</f>
        <v>3351</v>
      </c>
      <c r="F17" s="88">
        <f t="shared" ref="F17:F30" si="16">ROUND(D17*100,1)/C17</f>
        <v>89.465831095195469</v>
      </c>
      <c r="G17" s="88">
        <f t="shared" si="7"/>
        <v>100</v>
      </c>
      <c r="H17" s="87">
        <f>'행정구역별-계획'!D16</f>
        <v>3386</v>
      </c>
      <c r="I17" s="87">
        <f>SUMIF('급수구역별-급수'!$C:$C,급수보급율!$B17,'급수구역별-급수'!$E:$E)</f>
        <v>3047</v>
      </c>
      <c r="J17" s="87">
        <f>$H17-SUMIFS(계획인구!W:W,계획인구!$A:$A,$B17,계획인구!R:R,"미급수")</f>
        <v>3386</v>
      </c>
      <c r="K17" s="88">
        <f t="shared" si="1"/>
        <v>89.988186650915537</v>
      </c>
      <c r="L17" s="88">
        <f t="shared" si="8"/>
        <v>100</v>
      </c>
      <c r="M17" s="87">
        <f>'행정구역별-계획'!E16</f>
        <v>3374</v>
      </c>
      <c r="N17" s="87">
        <f>SUMIF('급수구역별-급수'!$C:$C,급수보급율!$B17,'급수구역별-급수'!$F:$F)</f>
        <v>3231</v>
      </c>
      <c r="O17" s="87">
        <f>$M17-SUMIFS(계획인구!X:X,계획인구!$A:$A,$B17,계획인구!S:S,"미급수")</f>
        <v>3374</v>
      </c>
      <c r="P17" s="88">
        <f t="shared" si="14"/>
        <v>95.761707172495548</v>
      </c>
      <c r="Q17" s="88">
        <f t="shared" si="9"/>
        <v>100</v>
      </c>
      <c r="R17" s="87">
        <f>'행정구역별-계획'!F16</f>
        <v>3363</v>
      </c>
      <c r="S17" s="87">
        <f>SUMIF('급수구역별-급수'!$C:$C,급수보급율!$B17,'급수구역별-급수'!$G:$G)</f>
        <v>3220</v>
      </c>
      <c r="T17" s="87">
        <f>$R17-SUMIFS(계획인구!Y:Y,계획인구!$A:$A,$B17,계획인구!T:T,"미급수")</f>
        <v>3363</v>
      </c>
      <c r="U17" s="88">
        <f t="shared" si="10"/>
        <v>95.747844186738035</v>
      </c>
      <c r="V17" s="88">
        <f t="shared" si="11"/>
        <v>100</v>
      </c>
      <c r="W17" s="87">
        <f>'행정구역별-계획'!G16</f>
        <v>3337</v>
      </c>
      <c r="X17" s="87">
        <f>SUMIF('급수구역별-급수'!$C:$C,급수보급율!$B17,'급수구역별-급수'!$H:$H)</f>
        <v>3196</v>
      </c>
      <c r="Y17" s="103">
        <f>$W17-SUMIFS(계획인구!Z:Z,계획인구!$A:$A,$B17,계획인구!U:U,"미급수")</f>
        <v>3337</v>
      </c>
      <c r="Z17" s="88">
        <f t="shared" si="4"/>
        <v>95.774647887323937</v>
      </c>
      <c r="AA17" s="89">
        <f t="shared" si="12"/>
        <v>100</v>
      </c>
    </row>
    <row r="18" spans="1:27" ht="24" customHeight="1">
      <c r="A18" s="29"/>
      <c r="B18" s="30" t="s">
        <v>1008</v>
      </c>
      <c r="C18" s="87">
        <f>'행정구역별-계획'!C17</f>
        <v>3672</v>
      </c>
      <c r="D18" s="87">
        <f>SUMIF('급수구역별-급수'!$C:$C,급수보급율!$B18,'급수구역별-급수'!$D:$D)</f>
        <v>1849</v>
      </c>
      <c r="E18" s="87">
        <f>$C18-SUMIFS(계획인구!V:V,계획인구!$A:$A,$B18,계획인구!Q:Q,"미급수")</f>
        <v>3570</v>
      </c>
      <c r="F18" s="88">
        <f t="shared" si="16"/>
        <v>50.354030501089326</v>
      </c>
      <c r="G18" s="88">
        <f t="shared" si="7"/>
        <v>97.222222222222229</v>
      </c>
      <c r="H18" s="87">
        <f>'행정구역별-계획'!D17</f>
        <v>3526</v>
      </c>
      <c r="I18" s="87">
        <f>SUMIF('급수구역별-급수'!$C:$C,급수보급율!$B18,'급수구역별-급수'!$E:$E)</f>
        <v>2315</v>
      </c>
      <c r="J18" s="87">
        <f>$H18-SUMIFS(계획인구!W:W,계획인구!$A:$A,$B18,계획인구!R:R,"미급수")</f>
        <v>3427</v>
      </c>
      <c r="K18" s="88">
        <f t="shared" si="1"/>
        <v>65.655133295519008</v>
      </c>
      <c r="L18" s="88">
        <f t="shared" si="8"/>
        <v>97.192285876347142</v>
      </c>
      <c r="M18" s="87">
        <f>'행정구역별-계획'!E17</f>
        <v>3512</v>
      </c>
      <c r="N18" s="87">
        <f>SUMIF('급수구역별-급수'!$C:$C,급수보급율!$B18,'급수구역별-급수'!$F:$F)</f>
        <v>2305</v>
      </c>
      <c r="O18" s="87">
        <f>$M18-SUMIFS(계획인구!X:X,계획인구!$A:$A,$B18,계획인구!S:S,"미급수")</f>
        <v>3414</v>
      </c>
      <c r="P18" s="88">
        <f t="shared" si="14"/>
        <v>65.63211845102505</v>
      </c>
      <c r="Q18" s="88">
        <f t="shared" si="9"/>
        <v>97.20956719817768</v>
      </c>
      <c r="R18" s="87">
        <f>'행정구역별-계획'!F17</f>
        <v>3500</v>
      </c>
      <c r="S18" s="87">
        <f>SUMIF('급수구역별-급수'!$C:$C,급수보급율!$B18,'급수구역별-급수'!$G:$G)</f>
        <v>2963</v>
      </c>
      <c r="T18" s="87">
        <f>$R18-SUMIFS(계획인구!Y:Y,계획인구!$A:$A,$B18,계획인구!T:T,"미급수")</f>
        <v>3402</v>
      </c>
      <c r="U18" s="88">
        <f t="shared" si="10"/>
        <v>84.657142857142858</v>
      </c>
      <c r="V18" s="88">
        <f t="shared" si="11"/>
        <v>97.2</v>
      </c>
      <c r="W18" s="87">
        <f>'행정구역별-계획'!G17</f>
        <v>3471</v>
      </c>
      <c r="X18" s="87">
        <f>SUMIF('급수구역별-급수'!$C:$C,급수보급율!$B18,'급수구역별-급수'!$H:$H)</f>
        <v>2938</v>
      </c>
      <c r="Y18" s="103">
        <f>$W18-SUMIFS(계획인구!Z:Z,계획인구!$A:$A,$B18,계획인구!U:U,"미급수")</f>
        <v>3374</v>
      </c>
      <c r="Z18" s="88">
        <f t="shared" si="4"/>
        <v>84.644194756554313</v>
      </c>
      <c r="AA18" s="89">
        <f t="shared" si="12"/>
        <v>97.205416306539902</v>
      </c>
    </row>
    <row r="19" spans="1:27" ht="24" customHeight="1">
      <c r="A19" s="29"/>
      <c r="B19" s="30" t="s">
        <v>1009</v>
      </c>
      <c r="C19" s="87">
        <f>'행정구역별-계획'!C18</f>
        <v>2921</v>
      </c>
      <c r="D19" s="87">
        <f>SUMIF('급수구역별-급수'!$C:$C,급수보급율!$B19,'급수구역별-급수'!$D:$D)</f>
        <v>2768</v>
      </c>
      <c r="E19" s="87">
        <f>$C19-SUMIFS(계획인구!V:V,계획인구!$A:$A,$B19,계획인구!Q:Q,"미급수")</f>
        <v>2921</v>
      </c>
      <c r="F19" s="88">
        <f t="shared" si="16"/>
        <v>94.762067785005129</v>
      </c>
      <c r="G19" s="88">
        <f t="shared" si="7"/>
        <v>100</v>
      </c>
      <c r="H19" s="87">
        <f>'행정구역별-계획'!D18</f>
        <v>2805</v>
      </c>
      <c r="I19" s="87">
        <f>SUMIF('급수구역별-급수'!$C:$C,급수보급율!$B19,'급수구역별-급수'!$E:$E)</f>
        <v>2805</v>
      </c>
      <c r="J19" s="87">
        <f>$H19-SUMIFS(계획인구!W:W,계획인구!$A:$A,$B19,계획인구!R:R,"미급수")</f>
        <v>2805</v>
      </c>
      <c r="K19" s="88">
        <f t="shared" si="1"/>
        <v>100</v>
      </c>
      <c r="L19" s="88">
        <f t="shared" si="8"/>
        <v>100</v>
      </c>
      <c r="M19" s="87">
        <f>'행정구역별-계획'!E18</f>
        <v>2794</v>
      </c>
      <c r="N19" s="87">
        <f>SUMIF('급수구역별-급수'!$C:$C,급수보급율!$B19,'급수구역별-급수'!$F:$F)</f>
        <v>2794</v>
      </c>
      <c r="O19" s="87">
        <f>$M19-SUMIFS(계획인구!X:X,계획인구!$A:$A,$B19,계획인구!S:S,"미급수")</f>
        <v>2794</v>
      </c>
      <c r="P19" s="88">
        <f t="shared" si="14"/>
        <v>100</v>
      </c>
      <c r="Q19" s="88">
        <f t="shared" si="9"/>
        <v>100</v>
      </c>
      <c r="R19" s="87">
        <f>'행정구역별-계획'!F18</f>
        <v>2784</v>
      </c>
      <c r="S19" s="87">
        <f>SUMIF('급수구역별-급수'!$C:$C,급수보급율!$B19,'급수구역별-급수'!$G:$G)</f>
        <v>2784</v>
      </c>
      <c r="T19" s="87">
        <f>$R19-SUMIFS(계획인구!Y:Y,계획인구!$A:$A,$B19,계획인구!T:T,"미급수")</f>
        <v>2784</v>
      </c>
      <c r="U19" s="88">
        <f t="shared" si="10"/>
        <v>100</v>
      </c>
      <c r="V19" s="88">
        <f t="shared" si="11"/>
        <v>100</v>
      </c>
      <c r="W19" s="87">
        <f>'행정구역별-계획'!G18</f>
        <v>2761</v>
      </c>
      <c r="X19" s="87">
        <f>SUMIF('급수구역별-급수'!$C:$C,급수보급율!$B19,'급수구역별-급수'!$H:$H)</f>
        <v>2761</v>
      </c>
      <c r="Y19" s="103">
        <f>$W19-SUMIFS(계획인구!Z:Z,계획인구!$A:$A,$B19,계획인구!U:U,"미급수")</f>
        <v>2761</v>
      </c>
      <c r="Z19" s="88">
        <f t="shared" si="4"/>
        <v>100</v>
      </c>
      <c r="AA19" s="89">
        <f t="shared" si="12"/>
        <v>100</v>
      </c>
    </row>
    <row r="20" spans="1:27" ht="24" customHeight="1">
      <c r="A20" s="29"/>
      <c r="B20" s="30" t="s">
        <v>1010</v>
      </c>
      <c r="C20" s="87">
        <f>'행정구역별-계획'!C19</f>
        <v>3885</v>
      </c>
      <c r="D20" s="87">
        <f>SUMIF('급수구역별-급수'!$C:$C,급수보급율!$B20,'급수구역별-급수'!$D:$D)</f>
        <v>2753</v>
      </c>
      <c r="E20" s="87">
        <f>$C20-SUMIFS(계획인구!V:V,계획인구!$A:$A,$B20,계획인구!Q:Q,"미급수")</f>
        <v>3601</v>
      </c>
      <c r="F20" s="88">
        <f t="shared" si="16"/>
        <v>70.862290862290862</v>
      </c>
      <c r="G20" s="88">
        <f t="shared" si="7"/>
        <v>92.689832689832684</v>
      </c>
      <c r="H20" s="87">
        <f>'행정구역별-계획'!D19</f>
        <v>3730</v>
      </c>
      <c r="I20" s="87">
        <f>SUMIF('급수구역별-급수'!$C:$C,급수보급율!$B20,'급수구역별-급수'!$E:$E)</f>
        <v>2643</v>
      </c>
      <c r="J20" s="87">
        <f>$H20-SUMIFS(계획인구!W:W,계획인구!$A:$A,$B20,계획인구!R:R,"미급수")</f>
        <v>3457</v>
      </c>
      <c r="K20" s="88">
        <f t="shared" si="1"/>
        <v>70.857908847184987</v>
      </c>
      <c r="L20" s="88">
        <f t="shared" si="8"/>
        <v>92.68096514745308</v>
      </c>
      <c r="M20" s="87">
        <f>'행정구역별-계획'!E19</f>
        <v>3716</v>
      </c>
      <c r="N20" s="87">
        <f>SUMIF('급수구역별-급수'!$C:$C,급수보급율!$B20,'급수구역별-급수'!$F:$F)</f>
        <v>2990</v>
      </c>
      <c r="O20" s="87">
        <f>$M20-SUMIFS(계획인구!X:X,계획인구!$A:$A,$B20,계획인구!S:S,"미급수")</f>
        <v>3444</v>
      </c>
      <c r="P20" s="88">
        <f t="shared" si="14"/>
        <v>80.462863293864373</v>
      </c>
      <c r="Q20" s="88">
        <f t="shared" si="9"/>
        <v>92.68030139935415</v>
      </c>
      <c r="R20" s="87">
        <f>'행정구역별-계획'!F19</f>
        <v>3703</v>
      </c>
      <c r="S20" s="87">
        <f>SUMIF('급수구역별-급수'!$C:$C,급수보급율!$B20,'급수구역별-급수'!$G:$G)</f>
        <v>2979</v>
      </c>
      <c r="T20" s="87">
        <f>$R20-SUMIFS(계획인구!Y:Y,계획인구!$A:$A,$B20,계획인구!T:T,"미급수")</f>
        <v>3433</v>
      </c>
      <c r="U20" s="88">
        <f t="shared" si="10"/>
        <v>80.448285174183098</v>
      </c>
      <c r="V20" s="88">
        <f t="shared" si="11"/>
        <v>92.708614636780993</v>
      </c>
      <c r="W20" s="87">
        <f>'행정구역별-계획'!G19</f>
        <v>3673</v>
      </c>
      <c r="X20" s="87">
        <f>SUMIF('급수구역별-급수'!$C:$C,급수보급율!$B20,'급수구역별-급수'!$H:$H)</f>
        <v>2956</v>
      </c>
      <c r="Y20" s="103">
        <f>$W20-SUMIFS(계획인구!Z:Z,계획인구!$A:$A,$B20,계획인구!U:U,"미급수")</f>
        <v>3405</v>
      </c>
      <c r="Z20" s="88">
        <f t="shared" si="4"/>
        <v>80.479172338687718</v>
      </c>
      <c r="AA20" s="89">
        <f t="shared" si="12"/>
        <v>92.703512115436979</v>
      </c>
    </row>
    <row r="21" spans="1:27" ht="24" customHeight="1">
      <c r="A21" s="29"/>
      <c r="B21" s="30" t="s">
        <v>1011</v>
      </c>
      <c r="C21" s="87">
        <f>'행정구역별-계획'!C20</f>
        <v>4921</v>
      </c>
      <c r="D21" s="87">
        <f>SUMIF('급수구역별-급수'!$C:$C,급수보급율!$B21,'급수구역별-급수'!$D:$D)</f>
        <v>2483</v>
      </c>
      <c r="E21" s="87">
        <f>$C21-SUMIFS(계획인구!V:V,계획인구!$A:$A,$B21,계획인구!Q:Q,"미급수")</f>
        <v>4710</v>
      </c>
      <c r="F21" s="88">
        <f t="shared" si="16"/>
        <v>50.457224141434665</v>
      </c>
      <c r="G21" s="88">
        <f t="shared" si="7"/>
        <v>95.712253606990444</v>
      </c>
      <c r="H21" s="87">
        <f>'행정구역별-계획'!D20</f>
        <v>4857</v>
      </c>
      <c r="I21" s="87">
        <f>SUMIF('급수구역별-급수'!$C:$C,급수보급율!$B21,'급수구역별-급수'!$E:$E)</f>
        <v>3551</v>
      </c>
      <c r="J21" s="87">
        <f>$H21-SUMIFS(계획인구!W:W,계획인구!$A:$A,$B21,계획인구!R:R,"미급수")</f>
        <v>4810</v>
      </c>
      <c r="K21" s="88">
        <f t="shared" si="1"/>
        <v>73.110973852172123</v>
      </c>
      <c r="L21" s="88">
        <f t="shared" si="8"/>
        <v>99.032324480131763</v>
      </c>
      <c r="M21" s="87">
        <f>'행정구역별-계획'!E20</f>
        <v>4839</v>
      </c>
      <c r="N21" s="87">
        <f>SUMIF('급수구역별-급수'!$C:$C,급수보급율!$B21,'급수구역별-급수'!$F:$F)</f>
        <v>3836</v>
      </c>
      <c r="O21" s="87">
        <f>$M21-SUMIFS(계획인구!X:X,계획인구!$A:$A,$B21,계획인구!S:S,"미급수")</f>
        <v>4792</v>
      </c>
      <c r="P21" s="88">
        <f t="shared" si="14"/>
        <v>79.272576978714611</v>
      </c>
      <c r="Q21" s="88">
        <f t="shared" si="9"/>
        <v>99.028724943170076</v>
      </c>
      <c r="R21" s="87">
        <f>'행정구역별-계획'!F20</f>
        <v>4822</v>
      </c>
      <c r="S21" s="87">
        <f>SUMIF('급수구역별-급수'!$C:$C,급수보급율!$B21,'급수구역별-급수'!$G:$G)</f>
        <v>3821</v>
      </c>
      <c r="T21" s="87">
        <f>$R21-SUMIFS(계획인구!Y:Y,계획인구!$A:$A,$B21,계획인구!T:T,"미급수")</f>
        <v>4775</v>
      </c>
      <c r="U21" s="88">
        <f t="shared" si="10"/>
        <v>79.240978846951478</v>
      </c>
      <c r="V21" s="88">
        <f t="shared" si="11"/>
        <v>99.025300705101614</v>
      </c>
      <c r="W21" s="87">
        <f>'행정구역별-계획'!G20</f>
        <v>4784</v>
      </c>
      <c r="X21" s="87">
        <f>SUMIF('급수구역별-급수'!$C:$C,급수보급율!$B21,'급수구역별-급수'!$H:$H)</f>
        <v>3791</v>
      </c>
      <c r="Y21" s="103">
        <f>$W21-SUMIFS(계획인구!Z:Z,계획인구!$A:$A,$B21,계획인구!U:U,"미급수")</f>
        <v>4738</v>
      </c>
      <c r="Z21" s="88">
        <f t="shared" si="4"/>
        <v>79.243311036789294</v>
      </c>
      <c r="AA21" s="89">
        <f t="shared" si="12"/>
        <v>99.038461538461533</v>
      </c>
    </row>
    <row r="22" spans="1:27" ht="24" customHeight="1">
      <c r="A22" s="29"/>
      <c r="B22" s="30" t="s">
        <v>1012</v>
      </c>
      <c r="C22" s="87">
        <f>'행정구역별-계획'!C21</f>
        <v>3734</v>
      </c>
      <c r="D22" s="87">
        <f>SUMIF('급수구역별-급수'!$C:$C,급수보급율!$B22,'급수구역별-급수'!$D:$D)</f>
        <v>2137</v>
      </c>
      <c r="E22" s="87">
        <f>$C22-SUMIFS(계획인구!V:V,계획인구!$A:$A,$B22,계획인구!Q:Q,"미급수")</f>
        <v>3730</v>
      </c>
      <c r="F22" s="88">
        <f t="shared" si="16"/>
        <v>57.230851633636853</v>
      </c>
      <c r="G22" s="88">
        <f t="shared" si="7"/>
        <v>99.89287627209427</v>
      </c>
      <c r="H22" s="87">
        <f>'행정구역별-계획'!D21</f>
        <v>3585</v>
      </c>
      <c r="I22" s="87">
        <f>SUMIF('급수구역별-급수'!$C:$C,급수보급율!$B22,'급수구역별-급수'!$E:$E)</f>
        <v>3152</v>
      </c>
      <c r="J22" s="87">
        <f>$H22-SUMIFS(계획인구!W:W,계획인구!$A:$A,$B22,계획인구!R:R,"미급수")</f>
        <v>3581</v>
      </c>
      <c r="K22" s="88">
        <f t="shared" si="1"/>
        <v>87.921896792189685</v>
      </c>
      <c r="L22" s="88">
        <f t="shared" si="8"/>
        <v>99.888423988842405</v>
      </c>
      <c r="M22" s="87">
        <f>'행정구역별-계획'!E21</f>
        <v>3572</v>
      </c>
      <c r="N22" s="87">
        <f>SUMIF('급수구역별-급수'!$C:$C,급수보급율!$B22,'급수구역별-급수'!$F:$F)</f>
        <v>3568</v>
      </c>
      <c r="O22" s="87">
        <f>$M22-SUMIFS(계획인구!X:X,계획인구!$A:$A,$B22,계획인구!S:S,"미급수")</f>
        <v>3568</v>
      </c>
      <c r="P22" s="88">
        <f t="shared" si="14"/>
        <v>99.888017917133254</v>
      </c>
      <c r="Q22" s="88">
        <f t="shared" si="9"/>
        <v>99.888017917133254</v>
      </c>
      <c r="R22" s="87">
        <f>'행정구역별-계획'!F21</f>
        <v>3559</v>
      </c>
      <c r="S22" s="87">
        <f>SUMIF('급수구역별-급수'!$C:$C,급수보급율!$B22,'급수구역별-급수'!$G:$G)</f>
        <v>3555</v>
      </c>
      <c r="T22" s="87">
        <f>$R22-SUMIFS(계획인구!Y:Y,계획인구!$A:$A,$B22,계획인구!T:T,"미급수")</f>
        <v>3555</v>
      </c>
      <c r="U22" s="88">
        <f t="shared" si="10"/>
        <v>99.887608878898561</v>
      </c>
      <c r="V22" s="88">
        <f t="shared" si="11"/>
        <v>99.887608878898561</v>
      </c>
      <c r="W22" s="87">
        <f>'행정구역별-계획'!G21</f>
        <v>3530</v>
      </c>
      <c r="X22" s="87">
        <f>SUMIF('급수구역별-급수'!$C:$C,급수보급율!$B22,'급수구역별-급수'!$H:$H)</f>
        <v>3526</v>
      </c>
      <c r="Y22" s="103">
        <f>$W22-SUMIFS(계획인구!Z:Z,계획인구!$A:$A,$B22,계획인구!U:U,"미급수")</f>
        <v>3526</v>
      </c>
      <c r="Z22" s="88">
        <f t="shared" si="4"/>
        <v>99.886685552407926</v>
      </c>
      <c r="AA22" s="89">
        <f t="shared" si="12"/>
        <v>99.886685552407926</v>
      </c>
    </row>
    <row r="23" spans="1:27" ht="24" customHeight="1">
      <c r="A23" s="29"/>
      <c r="B23" s="30" t="s">
        <v>1013</v>
      </c>
      <c r="C23" s="87">
        <f>'행정구역별-계획'!C22</f>
        <v>4061</v>
      </c>
      <c r="D23" s="87">
        <f>SUMIF('급수구역별-급수'!$C:$C,급수보급율!$B23,'급수구역별-급수'!$D:$D)</f>
        <v>2997</v>
      </c>
      <c r="E23" s="87">
        <f>$C23-SUMIFS(계획인구!V:V,계획인구!$A:$A,$B23,계획인구!Q:Q,"미급수")</f>
        <v>3980</v>
      </c>
      <c r="F23" s="88">
        <f t="shared" si="16"/>
        <v>73.799556759418863</v>
      </c>
      <c r="G23" s="88">
        <f t="shared" si="7"/>
        <v>98.005417384880573</v>
      </c>
      <c r="H23" s="87">
        <f>'행정구역별-계획'!D22</f>
        <v>3899</v>
      </c>
      <c r="I23" s="87">
        <f>SUMIF('급수구역별-급수'!$C:$C,급수보급율!$B23,'급수구역별-급수'!$E:$E)</f>
        <v>2879</v>
      </c>
      <c r="J23" s="87">
        <f>$H23-SUMIFS(계획인구!W:W,계획인구!$A:$A,$B23,계획인구!R:R,"미급수")</f>
        <v>3821</v>
      </c>
      <c r="K23" s="88">
        <f t="shared" si="1"/>
        <v>73.839446011797904</v>
      </c>
      <c r="L23" s="88">
        <f t="shared" si="8"/>
        <v>97.999487047961011</v>
      </c>
      <c r="M23" s="87">
        <f>'행정구역별-계획'!E22</f>
        <v>3885</v>
      </c>
      <c r="N23" s="87">
        <f>SUMIF('급수구역별-급수'!$C:$C,급수보급율!$B23,'급수구역별-급수'!$F:$F)</f>
        <v>3053</v>
      </c>
      <c r="O23" s="87">
        <f>$M23-SUMIFS(계획인구!X:X,계획인구!$A:$A,$B23,계획인구!S:S,"미급수")</f>
        <v>3808</v>
      </c>
      <c r="P23" s="88">
        <f t="shared" si="14"/>
        <v>78.58429858429858</v>
      </c>
      <c r="Q23" s="88">
        <f t="shared" si="9"/>
        <v>98.018018018018012</v>
      </c>
      <c r="R23" s="87">
        <f>'행정구역별-계획'!F22</f>
        <v>3871</v>
      </c>
      <c r="S23" s="87">
        <f>SUMIF('급수구역별-급수'!$C:$C,급수보급율!$B23,'급수구역별-급수'!$G:$G)</f>
        <v>3294</v>
      </c>
      <c r="T23" s="87">
        <f>$R23-SUMIFS(계획인구!Y:Y,계획인구!$A:$A,$B23,계획인구!T:T,"미급수")</f>
        <v>3794</v>
      </c>
      <c r="U23" s="88">
        <f t="shared" si="10"/>
        <v>85.094290880909327</v>
      </c>
      <c r="V23" s="88">
        <f t="shared" si="11"/>
        <v>98.010849909584081</v>
      </c>
      <c r="W23" s="87">
        <f>'행정구역별-계획'!G22</f>
        <v>3839</v>
      </c>
      <c r="X23" s="87">
        <f>SUMIF('급수구역별-급수'!$C:$C,급수보급율!$B23,'급수구역별-급수'!$H:$H)</f>
        <v>3266</v>
      </c>
      <c r="Y23" s="103">
        <f>$W23-SUMIFS(계획인구!Z:Z,계획인구!$A:$A,$B23,계획인구!U:U,"미급수")</f>
        <v>3762</v>
      </c>
      <c r="Z23" s="88">
        <f t="shared" si="4"/>
        <v>85.074238082834071</v>
      </c>
      <c r="AA23" s="89">
        <f t="shared" si="12"/>
        <v>97.994269340974213</v>
      </c>
    </row>
    <row r="24" spans="1:27" ht="24" customHeight="1">
      <c r="A24" s="29"/>
      <c r="B24" s="30" t="s">
        <v>1014</v>
      </c>
      <c r="C24" s="87">
        <f>'행정구역별-계획'!C23</f>
        <v>2267</v>
      </c>
      <c r="D24" s="87">
        <f>SUMIF('급수구역별-급수'!$C:$C,급수보급율!$B24,'급수구역별-급수'!$D:$D)</f>
        <v>2137</v>
      </c>
      <c r="E24" s="87">
        <f>$C24-SUMIFS(계획인구!V:V,계획인구!$A:$A,$B24,계획인구!Q:Q,"미급수")</f>
        <v>2137</v>
      </c>
      <c r="F24" s="88">
        <f t="shared" si="16"/>
        <v>94.265549183943534</v>
      </c>
      <c r="G24" s="88">
        <f t="shared" si="7"/>
        <v>94.265549183943534</v>
      </c>
      <c r="H24" s="87">
        <f>'행정구역별-계획'!D23</f>
        <v>2177</v>
      </c>
      <c r="I24" s="87">
        <f>SUMIF('급수구역별-급수'!$C:$C,급수보급율!$B24,'급수구역별-급수'!$E:$E)</f>
        <v>2177</v>
      </c>
      <c r="J24" s="87">
        <f>$H24-SUMIFS(계획인구!W:W,계획인구!$A:$A,$B24,계획인구!R:R,"미급수")</f>
        <v>2177</v>
      </c>
      <c r="K24" s="88">
        <f t="shared" si="1"/>
        <v>100</v>
      </c>
      <c r="L24" s="88">
        <f t="shared" si="8"/>
        <v>100</v>
      </c>
      <c r="M24" s="87">
        <f>'행정구역별-계획'!E23</f>
        <v>2168</v>
      </c>
      <c r="N24" s="87">
        <f>SUMIF('급수구역별-급수'!$C:$C,급수보급율!$B24,'급수구역별-급수'!$F:$F)</f>
        <v>2168</v>
      </c>
      <c r="O24" s="87">
        <f>$M24-SUMIFS(계획인구!X:X,계획인구!$A:$A,$B24,계획인구!S:S,"미급수")</f>
        <v>2168</v>
      </c>
      <c r="P24" s="88">
        <f t="shared" si="14"/>
        <v>100</v>
      </c>
      <c r="Q24" s="88">
        <f t="shared" si="9"/>
        <v>100</v>
      </c>
      <c r="R24" s="87">
        <f>'행정구역별-계획'!F23</f>
        <v>2161</v>
      </c>
      <c r="S24" s="87">
        <f>SUMIF('급수구역별-급수'!$C:$C,급수보급율!$B24,'급수구역별-급수'!$G:$G)</f>
        <v>2161</v>
      </c>
      <c r="T24" s="87">
        <f>$R24-SUMIFS(계획인구!Y:Y,계획인구!$A:$A,$B24,계획인구!T:T,"미급수")</f>
        <v>2161</v>
      </c>
      <c r="U24" s="88">
        <f t="shared" si="10"/>
        <v>100</v>
      </c>
      <c r="V24" s="88">
        <f t="shared" si="11"/>
        <v>100</v>
      </c>
      <c r="W24" s="87">
        <f>'행정구역별-계획'!G23</f>
        <v>2143</v>
      </c>
      <c r="X24" s="87">
        <f>SUMIF('급수구역별-급수'!$C:$C,급수보급율!$B24,'급수구역별-급수'!$H:$H)</f>
        <v>2143</v>
      </c>
      <c r="Y24" s="103">
        <f>$W24-SUMIFS(계획인구!Z:Z,계획인구!$A:$A,$B24,계획인구!U:U,"미급수")</f>
        <v>2143</v>
      </c>
      <c r="Z24" s="88">
        <f t="shared" si="4"/>
        <v>100</v>
      </c>
      <c r="AA24" s="89">
        <f t="shared" si="12"/>
        <v>100</v>
      </c>
    </row>
    <row r="25" spans="1:27" ht="24" customHeight="1">
      <c r="A25" s="29"/>
      <c r="B25" s="30" t="s">
        <v>1015</v>
      </c>
      <c r="C25" s="87">
        <f>'행정구역별-계획'!C24</f>
        <v>2657</v>
      </c>
      <c r="D25" s="87">
        <f>SUMIF('급수구역별-급수'!$C:$C,급수보급율!$B25,'급수구역별-급수'!$D:$D)</f>
        <v>1501</v>
      </c>
      <c r="E25" s="87">
        <f>$C25-SUMIFS(계획인구!V:V,계획인구!$A:$A,$B25,계획인구!Q:Q,"미급수")</f>
        <v>2642</v>
      </c>
      <c r="F25" s="88">
        <f t="shared" si="16"/>
        <v>56.492284531426421</v>
      </c>
      <c r="G25" s="88">
        <f t="shared" si="7"/>
        <v>99.435453519006401</v>
      </c>
      <c r="H25" s="87">
        <f>'행정구역별-계획'!D24</f>
        <v>2551</v>
      </c>
      <c r="I25" s="87">
        <f>SUMIF('급수구역별-급수'!$C:$C,급수보급율!$B25,'급수구역별-급수'!$E:$E)</f>
        <v>1442</v>
      </c>
      <c r="J25" s="87">
        <f>$H25-SUMIFS(계획인구!W:W,계획인구!$A:$A,$B25,계획인구!R:R,"미급수")</f>
        <v>2537</v>
      </c>
      <c r="K25" s="88">
        <f t="shared" si="1"/>
        <v>56.526852214817715</v>
      </c>
      <c r="L25" s="88">
        <f t="shared" si="8"/>
        <v>99.451195609564877</v>
      </c>
      <c r="M25" s="87">
        <f>'행정구역별-계획'!E24</f>
        <v>2542</v>
      </c>
      <c r="N25" s="87">
        <f>SUMIF('급수구역별-급수'!$C:$C,급수보급율!$B25,'급수구역별-급수'!$F:$F)</f>
        <v>1436</v>
      </c>
      <c r="O25" s="87">
        <f>$M25-SUMIFS(계획인구!X:X,계획인구!$A:$A,$B25,계획인구!S:S,"미급수")</f>
        <v>2528</v>
      </c>
      <c r="P25" s="88">
        <f t="shared" si="14"/>
        <v>56.490952006294258</v>
      </c>
      <c r="Q25" s="88">
        <f t="shared" si="9"/>
        <v>99.449252557041703</v>
      </c>
      <c r="R25" s="87">
        <f>'행정구역별-계획'!F24</f>
        <v>2533</v>
      </c>
      <c r="S25" s="87">
        <f>SUMIF('급수구역별-급수'!$C:$C,급수보급율!$B25,'급수구역별-급수'!$G:$G)</f>
        <v>1957</v>
      </c>
      <c r="T25" s="87">
        <f>$R25-SUMIFS(계획인구!Y:Y,계획인구!$A:$A,$B25,계획인구!T:T,"미급수")</f>
        <v>2519</v>
      </c>
      <c r="U25" s="88">
        <f t="shared" si="10"/>
        <v>77.26016581129096</v>
      </c>
      <c r="V25" s="88">
        <f t="shared" si="11"/>
        <v>99.447295696802215</v>
      </c>
      <c r="W25" s="87">
        <f>'행정구역별-계획'!G24</f>
        <v>2512</v>
      </c>
      <c r="X25" s="87">
        <f>SUMIF('급수구역별-급수'!$C:$C,급수보급율!$B25,'급수구역별-급수'!$H:$H)</f>
        <v>1938</v>
      </c>
      <c r="Y25" s="103">
        <f>$W25-SUMIFS(계획인구!Z:Z,계획인구!$A:$A,$B25,계획인구!U:U,"미급수")</f>
        <v>2498</v>
      </c>
      <c r="Z25" s="88">
        <f t="shared" si="4"/>
        <v>77.149681528662427</v>
      </c>
      <c r="AA25" s="89">
        <f t="shared" si="12"/>
        <v>99.442675159235662</v>
      </c>
    </row>
    <row r="26" spans="1:27" ht="24" customHeight="1">
      <c r="A26" s="29"/>
      <c r="B26" s="30" t="s">
        <v>1016</v>
      </c>
      <c r="C26" s="87">
        <f>'행정구역별-계획'!C25</f>
        <v>3235</v>
      </c>
      <c r="D26" s="87">
        <f>SUMIF('급수구역별-급수'!$C:$C,급수보급율!$B26,'급수구역별-급수'!$D:$D)</f>
        <v>750</v>
      </c>
      <c r="E26" s="87">
        <f>$C26-SUMIFS(계획인구!V:V,계획인구!$A:$A,$B26,계획인구!Q:Q,"미급수")</f>
        <v>2351</v>
      </c>
      <c r="F26" s="88">
        <f t="shared" si="16"/>
        <v>23.183925811437405</v>
      </c>
      <c r="G26" s="88">
        <f t="shared" si="7"/>
        <v>72.673879443585776</v>
      </c>
      <c r="H26" s="87">
        <f>'행정구역별-계획'!D25</f>
        <v>3106</v>
      </c>
      <c r="I26" s="87">
        <f>SUMIF('급수구역별-급수'!$C:$C,급수보급율!$B26,'급수구역별-급수'!$E:$E)</f>
        <v>1324</v>
      </c>
      <c r="J26" s="87">
        <f>$H26-SUMIFS(계획인구!W:W,계획인구!$A:$A,$B26,계획인구!R:R,"미급수")</f>
        <v>2708</v>
      </c>
      <c r="K26" s="88">
        <f t="shared" si="1"/>
        <v>42.627173213135869</v>
      </c>
      <c r="L26" s="88">
        <f t="shared" si="8"/>
        <v>87.18609143593045</v>
      </c>
      <c r="M26" s="87">
        <f>'행정구역별-계획'!E25</f>
        <v>3094</v>
      </c>
      <c r="N26" s="87">
        <f>SUMIF('급수구역별-급수'!$C:$C,급수보급율!$B26,'급수구역별-급수'!$F:$F)</f>
        <v>1844</v>
      </c>
      <c r="O26" s="87">
        <f>$M26-SUMIFS(계획인구!X:X,계획인구!$A:$A,$B26,계획인구!S:S,"미급수")</f>
        <v>2701</v>
      </c>
      <c r="P26" s="88">
        <f t="shared" si="14"/>
        <v>59.599224305106659</v>
      </c>
      <c r="Q26" s="88">
        <f t="shared" si="9"/>
        <v>87.297996121525529</v>
      </c>
      <c r="R26" s="87">
        <f>'행정구역별-계획'!F25</f>
        <v>3083</v>
      </c>
      <c r="S26" s="87">
        <f>SUMIF('급수구역별-급수'!$C:$C,급수보급율!$B26,'급수구역별-급수'!$G:$G)</f>
        <v>2336</v>
      </c>
      <c r="T26" s="87">
        <f>$R26-SUMIFS(계획인구!Y:Y,계획인구!$A:$A,$B26,계획인구!T:T,"미급수")</f>
        <v>2747</v>
      </c>
      <c r="U26" s="88">
        <f t="shared" si="10"/>
        <v>75.770353551735326</v>
      </c>
      <c r="V26" s="88">
        <f t="shared" si="11"/>
        <v>89.101524489133965</v>
      </c>
      <c r="W26" s="87">
        <f>'행정구역별-계획'!G25</f>
        <v>3058</v>
      </c>
      <c r="X26" s="87">
        <f>SUMIF('급수구역별-급수'!$C:$C,급수보급율!$B26,'급수구역별-급수'!$H:$H)</f>
        <v>2316</v>
      </c>
      <c r="Y26" s="103">
        <f>$W26-SUMIFS(계획인구!Z:Z,계획인구!$A:$A,$B26,계획인구!U:U,"미급수")</f>
        <v>2723</v>
      </c>
      <c r="Z26" s="88">
        <f t="shared" si="4"/>
        <v>75.735775016350559</v>
      </c>
      <c r="AA26" s="89">
        <f t="shared" si="12"/>
        <v>89.045127534336174</v>
      </c>
    </row>
    <row r="27" spans="1:27" ht="24" customHeight="1">
      <c r="A27" s="29"/>
      <c r="B27" s="30" t="s">
        <v>1017</v>
      </c>
      <c r="C27" s="87">
        <f>'행정구역별-계획'!C26</f>
        <v>1913</v>
      </c>
      <c r="D27" s="87">
        <f>SUMIF('급수구역별-급수'!$C:$C,급수보급율!$B27,'급수구역별-급수'!$D:$D)</f>
        <v>910</v>
      </c>
      <c r="E27" s="87">
        <f>$C27-SUMIFS(계획인구!V:V,계획인구!$A:$A,$B27,계획인구!Q:Q,"미급수")</f>
        <v>1837</v>
      </c>
      <c r="F27" s="88">
        <f t="shared" si="16"/>
        <v>47.569262937794043</v>
      </c>
      <c r="G27" s="88">
        <f t="shared" si="7"/>
        <v>96.027182435964448</v>
      </c>
      <c r="H27" s="87">
        <f>'행정구역별-계획'!D26</f>
        <v>1837</v>
      </c>
      <c r="I27" s="87">
        <f>SUMIF('급수구역별-급수'!$C:$C,급수보급율!$B27,'급수구역별-급수'!$E:$E)</f>
        <v>910</v>
      </c>
      <c r="J27" s="87">
        <f>$H27-SUMIFS(계획인구!W:W,계획인구!$A:$A,$B27,계획인구!R:R,"미급수")</f>
        <v>1764</v>
      </c>
      <c r="K27" s="88">
        <f t="shared" si="1"/>
        <v>49.53728905824714</v>
      </c>
      <c r="L27" s="88">
        <f t="shared" si="8"/>
        <v>96.026129559063691</v>
      </c>
      <c r="M27" s="87">
        <f>'행정구역별-계획'!E26</f>
        <v>1830</v>
      </c>
      <c r="N27" s="87">
        <f>SUMIF('급수구역별-급수'!$C:$C,급수보급율!$B27,'급수구역별-급수'!$F:$F)</f>
        <v>1231</v>
      </c>
      <c r="O27" s="87">
        <f>$M27-SUMIFS(계획인구!X:X,계획인구!$A:$A,$B27,계획인구!S:S,"미급수")</f>
        <v>1766</v>
      </c>
      <c r="P27" s="88">
        <f t="shared" si="14"/>
        <v>67.267759562841533</v>
      </c>
      <c r="Q27" s="88">
        <f t="shared" si="9"/>
        <v>96.502732240437155</v>
      </c>
      <c r="R27" s="87">
        <f>'행정구역별-계획'!F26</f>
        <v>1823</v>
      </c>
      <c r="S27" s="87">
        <f>SUMIF('급수구역별-급수'!$C:$C,급수보급율!$B27,'급수구역별-급수'!$G:$G)</f>
        <v>1225</v>
      </c>
      <c r="T27" s="87">
        <f>$R27-SUMIFS(계획인구!Y:Y,계획인구!$A:$A,$B27,계획인구!T:T,"미급수")</f>
        <v>1759</v>
      </c>
      <c r="U27" s="88">
        <f t="shared" si="10"/>
        <v>67.196928140427872</v>
      </c>
      <c r="V27" s="88">
        <f t="shared" si="11"/>
        <v>96.489303346132743</v>
      </c>
      <c r="W27" s="87">
        <f>'행정구역별-계획'!G26</f>
        <v>1808</v>
      </c>
      <c r="X27" s="87">
        <f>SUMIF('급수구역별-급수'!$C:$C,급수보급율!$B27,'급수구역별-급수'!$H:$H)</f>
        <v>1217</v>
      </c>
      <c r="Y27" s="103">
        <f>$W27-SUMIFS(계획인구!Z:Z,계획인구!$A:$A,$B27,계획인구!U:U,"미급수")</f>
        <v>1745</v>
      </c>
      <c r="Z27" s="88">
        <f t="shared" si="4"/>
        <v>67.311946902654867</v>
      </c>
      <c r="AA27" s="89">
        <f t="shared" si="12"/>
        <v>96.51548672566372</v>
      </c>
    </row>
    <row r="28" spans="1:27" ht="24" customHeight="1">
      <c r="A28" s="29"/>
      <c r="B28" s="30" t="s">
        <v>1018</v>
      </c>
      <c r="C28" s="87">
        <f>'행정구역별-계획'!C27</f>
        <v>1363</v>
      </c>
      <c r="D28" s="87">
        <f>SUMIF('급수구역별-급수'!$C:$C,급수보급율!$B28,'급수구역별-급수'!$D:$D)</f>
        <v>0</v>
      </c>
      <c r="E28" s="87">
        <f>$C28-SUMIFS(계획인구!V:V,계획인구!$A:$A,$B28,계획인구!Q:Q,"미급수")</f>
        <v>1145</v>
      </c>
      <c r="F28" s="88">
        <f t="shared" si="16"/>
        <v>0</v>
      </c>
      <c r="G28" s="88">
        <f t="shared" si="7"/>
        <v>84.005869405722677</v>
      </c>
      <c r="H28" s="87">
        <f>'행정구역별-계획'!D27</f>
        <v>1309</v>
      </c>
      <c r="I28" s="87">
        <f>SUMIF('급수구역별-급수'!$C:$C,급수보급율!$B28,'급수구역별-급수'!$E:$E)</f>
        <v>0</v>
      </c>
      <c r="J28" s="87">
        <f>$H28-SUMIFS(계획인구!W:W,계획인구!$A:$A,$B28,계획인구!R:R,"미급수")</f>
        <v>1100</v>
      </c>
      <c r="K28" s="88">
        <f t="shared" si="1"/>
        <v>0</v>
      </c>
      <c r="L28" s="88">
        <f t="shared" si="8"/>
        <v>84.033613445378151</v>
      </c>
      <c r="M28" s="87">
        <f>'행정구역별-계획'!E27</f>
        <v>1304</v>
      </c>
      <c r="N28" s="87">
        <f>SUMIF('급수구역별-급수'!$C:$C,급수보급율!$B28,'급수구역별-급수'!$F:$F)</f>
        <v>0</v>
      </c>
      <c r="O28" s="87">
        <f>$M28-SUMIFS(계획인구!X:X,계획인구!$A:$A,$B28,계획인구!S:S,"미급수")</f>
        <v>1095</v>
      </c>
      <c r="P28" s="88">
        <f t="shared" si="14"/>
        <v>0</v>
      </c>
      <c r="Q28" s="88">
        <f t="shared" si="9"/>
        <v>83.972392638036808</v>
      </c>
      <c r="R28" s="87">
        <f>'행정구역별-계획'!F27</f>
        <v>1299</v>
      </c>
      <c r="S28" s="87">
        <f>SUMIF('급수구역별-급수'!$C:$C,급수보급율!$B28,'급수구역별-급수'!$G:$G)</f>
        <v>0</v>
      </c>
      <c r="T28" s="87">
        <f>$R28-SUMIFS(계획인구!Y:Y,계획인구!$A:$A,$B28,계획인구!T:T,"미급수")</f>
        <v>1091</v>
      </c>
      <c r="U28" s="88">
        <f t="shared" si="10"/>
        <v>0</v>
      </c>
      <c r="V28" s="88">
        <f t="shared" si="11"/>
        <v>83.987682832948423</v>
      </c>
      <c r="W28" s="87">
        <f>'행정구역별-계획'!G27</f>
        <v>1289</v>
      </c>
      <c r="X28" s="87">
        <f>SUMIF('급수구역별-급수'!$C:$C,급수보급율!$B28,'급수구역별-급수'!$H:$H)</f>
        <v>0</v>
      </c>
      <c r="Y28" s="103">
        <f>$W28-SUMIFS(계획인구!Z:Z,계획인구!$A:$A,$B28,계획인구!U:U,"미급수")</f>
        <v>1083</v>
      </c>
      <c r="Z28" s="88">
        <f t="shared" si="4"/>
        <v>0</v>
      </c>
      <c r="AA28" s="89">
        <f t="shared" si="12"/>
        <v>84.018619084561678</v>
      </c>
    </row>
    <row r="29" spans="1:27" ht="24" customHeight="1">
      <c r="A29" s="29"/>
      <c r="B29" s="30" t="s">
        <v>1019</v>
      </c>
      <c r="C29" s="87">
        <f>'행정구역별-계획'!C28</f>
        <v>2432</v>
      </c>
      <c r="D29" s="87">
        <f>SUMIF('급수구역별-급수'!$C:$C,급수보급율!$B29,'급수구역별-급수'!$D:$D)</f>
        <v>0</v>
      </c>
      <c r="E29" s="87">
        <f>$C29-SUMIFS(계획인구!V:V,계획인구!$A:$A,$B29,계획인구!Q:Q,"미급수")</f>
        <v>1981</v>
      </c>
      <c r="F29" s="88">
        <f t="shared" si="16"/>
        <v>0</v>
      </c>
      <c r="G29" s="88">
        <f t="shared" si="7"/>
        <v>81.455592105263165</v>
      </c>
      <c r="H29" s="87">
        <f>'행정구역별-계획'!D28</f>
        <v>2335</v>
      </c>
      <c r="I29" s="87">
        <f>SUMIF('급수구역별-급수'!$C:$C,급수보급율!$B29,'급수구역별-급수'!$E:$E)</f>
        <v>0</v>
      </c>
      <c r="J29" s="87">
        <f>$H29-SUMIFS(계획인구!W:W,계획인구!$A:$A,$B29,계획인구!R:R,"미급수")</f>
        <v>1903</v>
      </c>
      <c r="K29" s="88">
        <f t="shared" si="1"/>
        <v>0</v>
      </c>
      <c r="L29" s="88">
        <f t="shared" si="8"/>
        <v>81.498929336188439</v>
      </c>
      <c r="M29" s="87">
        <f>'행정구역별-계획'!E28</f>
        <v>2326</v>
      </c>
      <c r="N29" s="87">
        <f>SUMIF('급수구역별-급수'!$C:$C,급수보급율!$B29,'급수구역별-급수'!$F:$F)</f>
        <v>945</v>
      </c>
      <c r="O29" s="87">
        <f>$M29-SUMIFS(계획인구!X:X,계획인구!$A:$A,$B29,계획인구!S:S,"미급수")</f>
        <v>2081</v>
      </c>
      <c r="P29" s="88">
        <f t="shared" si="14"/>
        <v>40.627687016337056</v>
      </c>
      <c r="Q29" s="88">
        <f t="shared" si="9"/>
        <v>89.466895958727434</v>
      </c>
      <c r="R29" s="87">
        <f>'행정구역별-계획'!F28</f>
        <v>2318</v>
      </c>
      <c r="S29" s="87">
        <f>SUMIF('급수구역별-급수'!$C:$C,급수보급율!$B29,'급수구역별-급수'!$G:$G)</f>
        <v>1751</v>
      </c>
      <c r="T29" s="87">
        <f>$R29-SUMIFS(계획인구!Y:Y,계획인구!$A:$A,$B29,계획인구!T:T,"미급수")</f>
        <v>2180</v>
      </c>
      <c r="U29" s="88">
        <f t="shared" si="10"/>
        <v>75.539257981018125</v>
      </c>
      <c r="V29" s="88">
        <f t="shared" si="11"/>
        <v>94.046591889559963</v>
      </c>
      <c r="W29" s="87">
        <f>'행정구역별-계획'!G28</f>
        <v>2299</v>
      </c>
      <c r="X29" s="87">
        <f>SUMIF('급수구역별-급수'!$C:$C,급수보급율!$B29,'급수구역별-급수'!$H:$H)</f>
        <v>1738</v>
      </c>
      <c r="Y29" s="103">
        <f>$W29-SUMIFS(계획인구!Z:Z,계획인구!$A:$A,$B29,계획인구!U:U,"미급수")</f>
        <v>2162</v>
      </c>
      <c r="Z29" s="88">
        <f t="shared" si="4"/>
        <v>75.598086124401917</v>
      </c>
      <c r="AA29" s="89">
        <f t="shared" si="12"/>
        <v>94.040887342322748</v>
      </c>
    </row>
    <row r="30" spans="1:27" ht="24" customHeight="1">
      <c r="A30" s="32"/>
      <c r="B30" s="33" t="s">
        <v>1020</v>
      </c>
      <c r="C30" s="90">
        <f>'행정구역별-계획'!C29</f>
        <v>1266</v>
      </c>
      <c r="D30" s="90">
        <f>SUMIF('급수구역별-급수'!$C:$C,급수보급율!$B30,'급수구역별-급수'!$D:$D)</f>
        <v>0</v>
      </c>
      <c r="E30" s="90">
        <f>$C30-SUMIFS(계획인구!V:V,계획인구!$A:$A,$B30,계획인구!Q:Q,"미급수")</f>
        <v>1074</v>
      </c>
      <c r="F30" s="91">
        <f t="shared" si="16"/>
        <v>0</v>
      </c>
      <c r="G30" s="91">
        <f t="shared" si="7"/>
        <v>84.834123222748815</v>
      </c>
      <c r="H30" s="90">
        <f>'행정구역별-계획'!D29</f>
        <v>1216</v>
      </c>
      <c r="I30" s="90">
        <f>SUMIF('급수구역별-급수'!$C:$C,급수보급율!$B30,'급수구역별-급수'!$E:$E)</f>
        <v>0</v>
      </c>
      <c r="J30" s="90">
        <f>$H30-SUMIFS(계획인구!W:W,계획인구!$A:$A,$B30,계획인구!R:R,"미급수")</f>
        <v>1031</v>
      </c>
      <c r="K30" s="91">
        <f t="shared" si="1"/>
        <v>0</v>
      </c>
      <c r="L30" s="91">
        <f t="shared" si="8"/>
        <v>84.786184210526315</v>
      </c>
      <c r="M30" s="90">
        <f>'행정구역별-계획'!E29</f>
        <v>1212</v>
      </c>
      <c r="N30" s="90">
        <f>SUMIF('급수구역별-급수'!$C:$C,급수보급율!$B30,'급수구역별-급수'!$F:$F)</f>
        <v>0</v>
      </c>
      <c r="O30" s="90">
        <f>$M30-SUMIFS(계획인구!X:X,계획인구!$A:$A,$B30,계획인구!S:S,"미급수")</f>
        <v>1029</v>
      </c>
      <c r="P30" s="91">
        <f t="shared" si="14"/>
        <v>0</v>
      </c>
      <c r="Q30" s="91">
        <f t="shared" si="9"/>
        <v>84.900990099009903</v>
      </c>
      <c r="R30" s="90">
        <f>'행정구역별-계획'!F29</f>
        <v>1208</v>
      </c>
      <c r="S30" s="90">
        <f>SUMIF('급수구역별-급수'!$C:$C,급수보급율!$B30,'급수구역별-급수'!$G:$G)</f>
        <v>0</v>
      </c>
      <c r="T30" s="90">
        <f>$R30-SUMIFS(계획인구!Y:Y,계획인구!$A:$A,$B30,계획인구!T:T,"미급수")</f>
        <v>1025</v>
      </c>
      <c r="U30" s="91">
        <f t="shared" si="10"/>
        <v>0</v>
      </c>
      <c r="V30" s="91">
        <f t="shared" si="11"/>
        <v>84.850993377483448</v>
      </c>
      <c r="W30" s="90">
        <f>'행정구역별-계획'!G29</f>
        <v>1199</v>
      </c>
      <c r="X30" s="90">
        <f>SUMIF('급수구역별-급수'!$C:$C,급수보급율!$B30,'급수구역별-급수'!$H:$H)</f>
        <v>0</v>
      </c>
      <c r="Y30" s="105">
        <f>$W30-SUMIFS(계획인구!Z:Z,계획인구!$A:$A,$B30,계획인구!U:U,"미급수")</f>
        <v>1016</v>
      </c>
      <c r="Z30" s="91">
        <f t="shared" si="4"/>
        <v>0</v>
      </c>
      <c r="AA30" s="92">
        <f t="shared" si="12"/>
        <v>84.737281067556296</v>
      </c>
    </row>
    <row r="31" spans="1:27" ht="20.100000000000001" customHeight="1">
      <c r="E31" s="77">
        <f>'급수구역별-급수'!D48</f>
        <v>2820</v>
      </c>
      <c r="J31" s="77">
        <f>'급수구역별-급수'!E48</f>
        <v>1977</v>
      </c>
      <c r="O31" s="77">
        <f>'급수구역별-급수'!F48</f>
        <v>1773</v>
      </c>
      <c r="T31" s="77">
        <f>'급수구역별-급수'!G48</f>
        <v>1600</v>
      </c>
      <c r="Y31" s="77">
        <f>'급수구역별-급수'!H48</f>
        <v>1594</v>
      </c>
    </row>
  </sheetData>
  <mergeCells count="21">
    <mergeCell ref="W4:W5"/>
    <mergeCell ref="X4:Y4"/>
    <mergeCell ref="Z4:AA4"/>
    <mergeCell ref="M3:Q3"/>
    <mergeCell ref="R3:V3"/>
    <mergeCell ref="W3:AA3"/>
    <mergeCell ref="N4:O4"/>
    <mergeCell ref="P4:Q4"/>
    <mergeCell ref="R4:R5"/>
    <mergeCell ref="S4:T4"/>
    <mergeCell ref="U4:V4"/>
    <mergeCell ref="A3:B5"/>
    <mergeCell ref="C4:C5"/>
    <mergeCell ref="D4:E4"/>
    <mergeCell ref="F4:G4"/>
    <mergeCell ref="C3:G3"/>
    <mergeCell ref="H3:L3"/>
    <mergeCell ref="H4:H5"/>
    <mergeCell ref="I4:J4"/>
    <mergeCell ref="K4:L4"/>
    <mergeCell ref="M4:M5"/>
  </mergeCells>
  <phoneticPr fontId="4" type="noConversion"/>
  <printOptions horizontalCentered="1"/>
  <pageMargins left="0.39370078740157483" right="0.39370078740157483" top="0.74803149606299213" bottom="0.74803149606299213" header="0.31496062992125984" footer="0.31496062992125984"/>
  <pageSetup paperSize="9"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2:P140"/>
  <sheetViews>
    <sheetView showGridLines="0" view="pageBreakPreview" topLeftCell="A109" zoomScale="85" zoomScaleNormal="100" zoomScaleSheetLayoutView="85" workbookViewId="0">
      <selection activeCell="L128" sqref="L128"/>
    </sheetView>
  </sheetViews>
  <sheetFormatPr defaultColWidth="10.19921875" defaultRowHeight="18" customHeight="1"/>
  <cols>
    <col min="1" max="16384" width="10.19921875" style="17"/>
  </cols>
  <sheetData>
    <row r="2" spans="1:16" s="40" customFormat="1" ht="18" customHeight="1">
      <c r="A2" s="41" t="s">
        <v>1114</v>
      </c>
      <c r="B2" s="69"/>
      <c r="C2" s="68"/>
      <c r="D2" s="37"/>
      <c r="E2" s="68"/>
      <c r="F2" s="38"/>
      <c r="G2" s="68"/>
      <c r="H2" s="68"/>
      <c r="I2" s="68"/>
    </row>
    <row r="3" spans="1:16" ht="18" customHeight="1">
      <c r="A3" s="446" t="s">
        <v>975</v>
      </c>
      <c r="B3" s="447"/>
      <c r="C3" s="447"/>
      <c r="D3" s="448"/>
      <c r="E3" s="403" t="s">
        <v>626</v>
      </c>
      <c r="F3" s="384"/>
      <c r="G3" s="384"/>
      <c r="H3" s="384"/>
      <c r="I3" s="404"/>
    </row>
    <row r="4" spans="1:16" ht="18" customHeight="1" thickBot="1">
      <c r="A4" s="449"/>
      <c r="B4" s="450"/>
      <c r="C4" s="450"/>
      <c r="D4" s="451"/>
      <c r="E4" s="154" t="s">
        <v>634</v>
      </c>
      <c r="F4" s="61" t="s">
        <v>635</v>
      </c>
      <c r="G4" s="61" t="s">
        <v>636</v>
      </c>
      <c r="H4" s="61" t="s">
        <v>637</v>
      </c>
      <c r="I4" s="24" t="s">
        <v>687</v>
      </c>
    </row>
    <row r="5" spans="1:16" ht="18.95" customHeight="1" thickTop="1">
      <c r="A5" s="343" t="s">
        <v>974</v>
      </c>
      <c r="B5" s="344"/>
      <c r="C5" s="452" t="s">
        <v>639</v>
      </c>
      <c r="D5" s="452"/>
      <c r="E5" s="48">
        <f>E7+E8+E9+E12</f>
        <v>141987</v>
      </c>
      <c r="F5" s="48">
        <f>F7+F8+F9+F12</f>
        <v>149281</v>
      </c>
      <c r="G5" s="48">
        <f>G7+G8+G9+G12</f>
        <v>163035</v>
      </c>
      <c r="H5" s="48">
        <f>H7+H8+H9+H12</f>
        <v>162553</v>
      </c>
      <c r="I5" s="49">
        <f>I7+I8+I9+I12</f>
        <v>161447</v>
      </c>
    </row>
    <row r="6" spans="1:16" ht="18.95" customHeight="1">
      <c r="A6" s="21"/>
      <c r="B6" s="445" t="s">
        <v>1117</v>
      </c>
      <c r="C6" s="445" t="s">
        <v>1118</v>
      </c>
      <c r="D6" s="445"/>
      <c r="E6" s="48">
        <f>E7+E8+E9</f>
        <v>139167</v>
      </c>
      <c r="F6" s="48">
        <f>F7+F8+F9</f>
        <v>147304</v>
      </c>
      <c r="G6" s="48">
        <f>G7+G8+G9</f>
        <v>161262</v>
      </c>
      <c r="H6" s="48">
        <f>H7+H8+H9</f>
        <v>160953</v>
      </c>
      <c r="I6" s="49">
        <f>I7+I8+I9</f>
        <v>159853</v>
      </c>
    </row>
    <row r="7" spans="1:16" ht="18.95" customHeight="1">
      <c r="A7" s="62"/>
      <c r="B7" s="445"/>
      <c r="C7" s="445" t="s">
        <v>1115</v>
      </c>
      <c r="D7" s="445"/>
      <c r="E7" s="48">
        <f>E15+E23+E31+E39+E47+E55+E63+E71+E79+E87+E95+E103+E111+E119+E127+E135</f>
        <v>104898</v>
      </c>
      <c r="F7" s="48">
        <f t="shared" ref="F7:I8" si="0">F15+F23+F31+F39+F47+F55+F63+F71+F79+F87+F95+F103+F111+F119+F127+F135</f>
        <v>106530</v>
      </c>
      <c r="G7" s="48">
        <f t="shared" si="0"/>
        <v>119275</v>
      </c>
      <c r="H7" s="48">
        <f t="shared" si="0"/>
        <v>121642</v>
      </c>
      <c r="I7" s="49">
        <f t="shared" si="0"/>
        <v>120752</v>
      </c>
    </row>
    <row r="8" spans="1:16" ht="18.95" customHeight="1">
      <c r="A8" s="62"/>
      <c r="B8" s="445"/>
      <c r="C8" s="445" t="s">
        <v>1116</v>
      </c>
      <c r="D8" s="445"/>
      <c r="E8" s="48">
        <f>E16+E24+E32+E40+E48+E56+E64+E72+E80+E88+E96+E104+E112+E120+E128+E136</f>
        <v>18012</v>
      </c>
      <c r="F8" s="48">
        <f t="shared" si="0"/>
        <v>28183</v>
      </c>
      <c r="G8" s="48">
        <f t="shared" si="0"/>
        <v>32749</v>
      </c>
      <c r="H8" s="48">
        <f t="shared" si="0"/>
        <v>32769</v>
      </c>
      <c r="I8" s="49">
        <f t="shared" si="0"/>
        <v>32614</v>
      </c>
      <c r="L8" s="17">
        <f>E7+E8</f>
        <v>122910</v>
      </c>
      <c r="M8" s="17">
        <f>F7+F8</f>
        <v>134713</v>
      </c>
      <c r="N8" s="17">
        <f>G7+G8</f>
        <v>152024</v>
      </c>
      <c r="O8" s="17">
        <f>H7+H8</f>
        <v>154411</v>
      </c>
      <c r="P8" s="17">
        <f>I7+I8</f>
        <v>153366</v>
      </c>
    </row>
    <row r="9" spans="1:16" ht="18.95" customHeight="1">
      <c r="A9" s="62"/>
      <c r="B9" s="445"/>
      <c r="C9" s="20" t="s">
        <v>956</v>
      </c>
      <c r="D9" s="291" t="s">
        <v>957</v>
      </c>
      <c r="E9" s="48">
        <f>SUM(E10:E11)</f>
        <v>16257</v>
      </c>
      <c r="F9" s="48">
        <f>SUM(F10:F11)</f>
        <v>12591</v>
      </c>
      <c r="G9" s="48">
        <f>SUM(G10:G11)</f>
        <v>9238</v>
      </c>
      <c r="H9" s="48">
        <f>SUM(H10:H11)</f>
        <v>6542</v>
      </c>
      <c r="I9" s="49">
        <f>SUM(I10:I11)</f>
        <v>6487</v>
      </c>
      <c r="L9" s="17">
        <f>E7</f>
        <v>104898</v>
      </c>
      <c r="M9" s="17">
        <f t="shared" ref="M9:P10" si="1">F7</f>
        <v>106530</v>
      </c>
      <c r="N9" s="17">
        <f t="shared" si="1"/>
        <v>119275</v>
      </c>
      <c r="O9" s="17">
        <f t="shared" si="1"/>
        <v>121642</v>
      </c>
      <c r="P9" s="17">
        <f t="shared" si="1"/>
        <v>120752</v>
      </c>
    </row>
    <row r="10" spans="1:16" ht="18.95" customHeight="1">
      <c r="A10" s="62"/>
      <c r="B10" s="445"/>
      <c r="C10" s="22"/>
      <c r="D10" s="291" t="s">
        <v>956</v>
      </c>
      <c r="E10" s="48">
        <f>E18+E26+E34+E42+E50+E58+E66+E74+E82+E90+E98+E106+E114+E122+E130+E138</f>
        <v>6241</v>
      </c>
      <c r="F10" s="48">
        <f t="shared" ref="E10:I12" si="2">F18+F26+F34+F42+F50+F58+F66+F74+F82+F90+F98+F106+F114+F122+F130+F138</f>
        <v>4411</v>
      </c>
      <c r="G10" s="48">
        <f t="shared" si="2"/>
        <v>2835</v>
      </c>
      <c r="H10" s="48">
        <f t="shared" si="2"/>
        <v>1245</v>
      </c>
      <c r="I10" s="49">
        <f t="shared" si="2"/>
        <v>1236</v>
      </c>
      <c r="L10" s="17">
        <f>E8</f>
        <v>18012</v>
      </c>
      <c r="M10" s="17">
        <f t="shared" si="1"/>
        <v>28183</v>
      </c>
      <c r="N10" s="17">
        <f t="shared" si="1"/>
        <v>32749</v>
      </c>
      <c r="O10" s="17">
        <f t="shared" si="1"/>
        <v>32769</v>
      </c>
      <c r="P10" s="17">
        <f t="shared" si="1"/>
        <v>32614</v>
      </c>
    </row>
    <row r="11" spans="1:16" ht="18.95" customHeight="1">
      <c r="A11" s="62"/>
      <c r="B11" s="445"/>
      <c r="C11" s="132"/>
      <c r="D11" s="291" t="s">
        <v>958</v>
      </c>
      <c r="E11" s="48">
        <f t="shared" si="2"/>
        <v>10016</v>
      </c>
      <c r="F11" s="48">
        <f t="shared" si="2"/>
        <v>8180</v>
      </c>
      <c r="G11" s="48">
        <f t="shared" si="2"/>
        <v>6403</v>
      </c>
      <c r="H11" s="48">
        <f t="shared" si="2"/>
        <v>5297</v>
      </c>
      <c r="I11" s="49">
        <f t="shared" si="2"/>
        <v>5251</v>
      </c>
      <c r="L11" s="93">
        <f>L8*100/E5</f>
        <v>86.564262925479099</v>
      </c>
      <c r="M11" s="93">
        <f>M8*100/F5</f>
        <v>90.241222928570949</v>
      </c>
      <c r="N11" s="93">
        <f>N8*100/G5</f>
        <v>93.246235470911159</v>
      </c>
      <c r="O11" s="93">
        <f>O8*100/H5</f>
        <v>94.991172110019505</v>
      </c>
      <c r="P11" s="93">
        <f>P8*100/I5</f>
        <v>94.994642204562481</v>
      </c>
    </row>
    <row r="12" spans="1:16" ht="18.95" customHeight="1">
      <c r="A12" s="62"/>
      <c r="B12" s="445" t="s">
        <v>1119</v>
      </c>
      <c r="C12" s="445"/>
      <c r="D12" s="445"/>
      <c r="E12" s="48">
        <f t="shared" si="2"/>
        <v>2820</v>
      </c>
      <c r="F12" s="48">
        <f t="shared" si="2"/>
        <v>1977</v>
      </c>
      <c r="G12" s="48">
        <f t="shared" si="2"/>
        <v>1773</v>
      </c>
      <c r="H12" s="48">
        <f t="shared" si="2"/>
        <v>1600</v>
      </c>
      <c r="I12" s="49">
        <f t="shared" si="2"/>
        <v>1594</v>
      </c>
    </row>
    <row r="13" spans="1:16" ht="18.95" customHeight="1">
      <c r="A13" s="59" t="s">
        <v>955</v>
      </c>
      <c r="B13" s="128"/>
      <c r="C13" s="418" t="s">
        <v>639</v>
      </c>
      <c r="D13" s="418"/>
      <c r="E13" s="46">
        <f>E15+E16+E17+E20</f>
        <v>91727</v>
      </c>
      <c r="F13" s="46">
        <f>F15+F16+F17+F20</f>
        <v>100722</v>
      </c>
      <c r="G13" s="46">
        <f>G15+G16+G17+G20</f>
        <v>110273</v>
      </c>
      <c r="H13" s="46">
        <f>H15+H16+H17+H20</f>
        <v>109961</v>
      </c>
      <c r="I13" s="47">
        <f>I15+I16+I17+I20</f>
        <v>109246</v>
      </c>
    </row>
    <row r="14" spans="1:16" ht="18.95" customHeight="1">
      <c r="A14" s="113"/>
      <c r="B14" s="441" t="s">
        <v>1117</v>
      </c>
      <c r="C14" s="441" t="s">
        <v>1118</v>
      </c>
      <c r="D14" s="441"/>
      <c r="E14" s="130">
        <f>E15+E16+E17</f>
        <v>91727</v>
      </c>
      <c r="F14" s="130">
        <f>F15+F16+F17</f>
        <v>100722</v>
      </c>
      <c r="G14" s="130">
        <f>G15+G16+G17</f>
        <v>110273</v>
      </c>
      <c r="H14" s="130">
        <f>H15+H16+H17</f>
        <v>109961</v>
      </c>
      <c r="I14" s="131">
        <f>I15+I16+I17</f>
        <v>109246</v>
      </c>
    </row>
    <row r="15" spans="1:16" ht="18.95" customHeight="1">
      <c r="A15" s="62" t="s">
        <v>954</v>
      </c>
      <c r="B15" s="441"/>
      <c r="C15" s="445" t="s">
        <v>1115</v>
      </c>
      <c r="D15" s="445"/>
      <c r="E15" s="48">
        <f>SUMIF(계획인구!$Q$7:$Q$47,'공급원별 급수인구'!$C15,계획인구!$V$7:$V$47)+1</f>
        <v>82469</v>
      </c>
      <c r="F15" s="48">
        <f>SUMIF(계획인구!$R$7:$R$47,'공급원별 급수인구'!$C15,계획인구!$W$7:$W$47)</f>
        <v>81644</v>
      </c>
      <c r="G15" s="48">
        <f>SUMIF(계획인구!$S$7:$S$47,'공급원별 급수인구'!$C15,계획인구!$X$7:$X$47)</f>
        <v>91228</v>
      </c>
      <c r="H15" s="48">
        <f>SUMIF(계획인구!$T$7:$T$47,'공급원별 급수인구'!$C15,계획인구!$Y$7:$Y$47)</f>
        <v>90948</v>
      </c>
      <c r="I15" s="49">
        <f>SUMIF(계획인구!$U$7:$U$47,'공급원별 급수인구'!$C15,계획인구!$Z$7:$Z$47)</f>
        <v>90305</v>
      </c>
    </row>
    <row r="16" spans="1:16" ht="18.95" customHeight="1">
      <c r="A16" s="62" t="s">
        <v>954</v>
      </c>
      <c r="B16" s="441"/>
      <c r="C16" s="445" t="s">
        <v>1116</v>
      </c>
      <c r="D16" s="445"/>
      <c r="E16" s="48">
        <f>SUMIF(계획인구!$Q$7:$Q$47,'공급원별 급수인구'!$C16,계획인구!$V$7:$V$47)</f>
        <v>9258</v>
      </c>
      <c r="F16" s="48">
        <f>SUMIF(계획인구!$R$7:$R$47,'공급원별 급수인구'!$C16,계획인구!$W$7:$W$47)</f>
        <v>19078</v>
      </c>
      <c r="G16" s="48">
        <f>SUMIF(계획인구!$S$7:$S$47,'공급원별 급수인구'!$C16,계획인구!$X$7:$X$47)</f>
        <v>19045</v>
      </c>
      <c r="H16" s="48">
        <f>SUMIF(계획인구!$T$7:$T$47,'공급원별 급수인구'!$C16,계획인구!$Y$7:$Y$47)</f>
        <v>19013</v>
      </c>
      <c r="I16" s="49">
        <f>SUMIF(계획인구!$U$7:$U$47,'공급원별 급수인구'!$C16,계획인구!$Z$7:$Z$47)</f>
        <v>18941</v>
      </c>
    </row>
    <row r="17" spans="1:9" ht="18.95" customHeight="1">
      <c r="A17" s="62" t="s">
        <v>954</v>
      </c>
      <c r="B17" s="441"/>
      <c r="C17" s="20" t="s">
        <v>956</v>
      </c>
      <c r="D17" s="18" t="s">
        <v>957</v>
      </c>
      <c r="E17" s="48">
        <f>SUM(E18:E19)</f>
        <v>0</v>
      </c>
      <c r="F17" s="48">
        <f>SUM(F18:F19)</f>
        <v>0</v>
      </c>
      <c r="G17" s="48">
        <f>SUM(G18:G19)</f>
        <v>0</v>
      </c>
      <c r="H17" s="48">
        <f>SUM(H18:H19)</f>
        <v>0</v>
      </c>
      <c r="I17" s="49">
        <f>SUM(I18:I19)</f>
        <v>0</v>
      </c>
    </row>
    <row r="18" spans="1:9" ht="18.95" customHeight="1">
      <c r="A18" s="62" t="s">
        <v>954</v>
      </c>
      <c r="B18" s="441"/>
      <c r="C18" s="22" t="str">
        <f>C17</f>
        <v>마을</v>
      </c>
      <c r="D18" s="18" t="s">
        <v>956</v>
      </c>
      <c r="E18" s="48">
        <f>SUMIF(계획인구!$Q$7:$Q$47,'공급원별 급수인구'!$D18,계획인구!$V$7:$V$47)</f>
        <v>0</v>
      </c>
      <c r="F18" s="48">
        <f>SUMIF(계획인구!$R$7:$R$47,'공급원별 급수인구'!$D18,계획인구!$W$7:$W$47)</f>
        <v>0</v>
      </c>
      <c r="G18" s="48">
        <f>SUMIF(계획인구!$S$7:$S$47,'공급원별 급수인구'!$D18,계획인구!$X$7:$X$47)</f>
        <v>0</v>
      </c>
      <c r="H18" s="48">
        <f>SUMIF(계획인구!$T$7:$T$47,'공급원별 급수인구'!$D18,계획인구!$Y$7:$Y$47)</f>
        <v>0</v>
      </c>
      <c r="I18" s="49">
        <f>SUMIF(계획인구!$U$7:$U$47,'공급원별 급수인구'!$D18,계획인구!$Z$7:$Z$47)</f>
        <v>0</v>
      </c>
    </row>
    <row r="19" spans="1:9" ht="18.95" customHeight="1">
      <c r="A19" s="62" t="s">
        <v>954</v>
      </c>
      <c r="B19" s="441"/>
      <c r="C19" s="132" t="str">
        <f>C18</f>
        <v>마을</v>
      </c>
      <c r="D19" s="18" t="s">
        <v>958</v>
      </c>
      <c r="E19" s="48">
        <f>SUMIF(계획인구!$Q$7:$Q$47,'공급원별 급수인구'!$D19,계획인구!$V$7:$V$47)</f>
        <v>0</v>
      </c>
      <c r="F19" s="48">
        <f>SUMIF(계획인구!$R$7:$R$47,'공급원별 급수인구'!$D19,계획인구!$W$7:$W$47)</f>
        <v>0</v>
      </c>
      <c r="G19" s="48">
        <f>SUMIF(계획인구!$S$7:$S$47,'공급원별 급수인구'!$D19,계획인구!$X$7:$X$47)</f>
        <v>0</v>
      </c>
      <c r="H19" s="48">
        <f>SUMIF(계획인구!$T$7:$T$47,'공급원별 급수인구'!$D19,계획인구!$Y$7:$Y$47)</f>
        <v>0</v>
      </c>
      <c r="I19" s="49">
        <f>SUMIF(계획인구!$U$7:$U$47,'공급원별 급수인구'!$D19,계획인구!$Z$7:$Z$47)</f>
        <v>0</v>
      </c>
    </row>
    <row r="20" spans="1:9" ht="18.95" customHeight="1">
      <c r="A20" s="62" t="s">
        <v>954</v>
      </c>
      <c r="B20" s="445" t="s">
        <v>959</v>
      </c>
      <c r="C20" s="445"/>
      <c r="D20" s="445"/>
      <c r="E20" s="48">
        <f>SUMIFS(계획인구!$V:$V,계획인구!$A:$A,'공급원별 급수인구'!$A20,계획인구!$Q:$Q,'공급원별 급수인구'!$B20)</f>
        <v>0</v>
      </c>
      <c r="F20" s="48">
        <f>SUMIFS(계획인구!$W:$W,계획인구!$A:$A,'공급원별 급수인구'!$A20,계획인구!$R:$R,'공급원별 급수인구'!$B20)</f>
        <v>0</v>
      </c>
      <c r="G20" s="48">
        <f>SUMIFS(계획인구!$X:$X,계획인구!$A:$A,'공급원별 급수인구'!$A20,계획인구!$S:$S,'공급원별 급수인구'!$B20)</f>
        <v>0</v>
      </c>
      <c r="H20" s="48">
        <f>SUMIFS(계획인구!$Y:$Y,계획인구!$A:$A,'공급원별 급수인구'!$A20,계획인구!$T:$T,'공급원별 급수인구'!$B20)</f>
        <v>0</v>
      </c>
      <c r="I20" s="49">
        <f>SUMIFS(계획인구!$Z:$Z,계획인구!$A:$A,'공급원별 급수인구'!$A20,계획인구!$U:$U,'공급원별 급수인구'!$B20)</f>
        <v>0</v>
      </c>
    </row>
    <row r="21" spans="1:9" ht="18.95" customHeight="1">
      <c r="A21" s="59" t="s">
        <v>960</v>
      </c>
      <c r="B21" s="128"/>
      <c r="C21" s="418" t="s">
        <v>639</v>
      </c>
      <c r="D21" s="418"/>
      <c r="E21" s="46">
        <f>E23+E24+E25+E28</f>
        <v>8582</v>
      </c>
      <c r="F21" s="46">
        <f>F23+F24+F25+F28</f>
        <v>8240</v>
      </c>
      <c r="G21" s="46">
        <f>G23+G24+G25+G28</f>
        <v>12594</v>
      </c>
      <c r="H21" s="46">
        <f>H23+H24+H25+H28</f>
        <v>12565</v>
      </c>
      <c r="I21" s="47">
        <f>I23+I24+I25+I28</f>
        <v>12498</v>
      </c>
    </row>
    <row r="22" spans="1:9" ht="18.95" customHeight="1">
      <c r="A22" s="113"/>
      <c r="B22" s="441" t="s">
        <v>1117</v>
      </c>
      <c r="C22" s="441" t="s">
        <v>1118</v>
      </c>
      <c r="D22" s="441"/>
      <c r="E22" s="130">
        <f>E23+E24+E25</f>
        <v>8410</v>
      </c>
      <c r="F22" s="130">
        <f>F23+F24+F25</f>
        <v>8075</v>
      </c>
      <c r="G22" s="130">
        <f>G23+G24+G25</f>
        <v>12427</v>
      </c>
      <c r="H22" s="130">
        <f>H23+H24+H25</f>
        <v>12404</v>
      </c>
      <c r="I22" s="131">
        <f>I23+I24+I25</f>
        <v>12334</v>
      </c>
    </row>
    <row r="23" spans="1:9" ht="18.95" customHeight="1">
      <c r="A23" s="62" t="str">
        <f>A21</f>
        <v>아포읍</v>
      </c>
      <c r="B23" s="441"/>
      <c r="C23" s="445" t="s">
        <v>1115</v>
      </c>
      <c r="D23" s="445"/>
      <c r="E23" s="48">
        <f>SUMIFS(계획인구!$V:$V,계획인구!$A:$A,'공급원별 급수인구'!$A23,계획인구!$Q:$Q,'공급원별 급수인구'!$C23)</f>
        <v>0</v>
      </c>
      <c r="F23" s="48">
        <f>SUMIFS(계획인구!$W:$W,계획인구!$A:$A,'공급원별 급수인구'!$A23,계획인구!$R:$R,'공급원별 급수인구'!$C23)</f>
        <v>0</v>
      </c>
      <c r="G23" s="48">
        <f>SUMIFS(계획인구!$X:$X,계획인구!$A:$A,'공급원별 급수인구'!$A23,계획인구!$S:$S,'공급원별 급수인구'!$C23)</f>
        <v>0</v>
      </c>
      <c r="H23" s="48">
        <f>SUMIFS(계획인구!$Y:$Y,계획인구!$A:$A,'공급원별 급수인구'!$A23,계획인구!$T:$T,'공급원별 급수인구'!$C23)</f>
        <v>0</v>
      </c>
      <c r="I23" s="49">
        <f>SUMIFS(계획인구!$Z:$Z,계획인구!$A:$A,'공급원별 급수인구'!$A23,계획인구!$U:$U,'공급원별 급수인구'!$C23)</f>
        <v>0</v>
      </c>
    </row>
    <row r="24" spans="1:9" ht="18.95" customHeight="1">
      <c r="A24" s="62" t="str">
        <f>A23</f>
        <v>아포읍</v>
      </c>
      <c r="B24" s="441"/>
      <c r="C24" s="445" t="s">
        <v>1116</v>
      </c>
      <c r="D24" s="445"/>
      <c r="E24" s="48">
        <f>SUMIFS(계획인구!$V:$V,계획인구!$A:$A,'공급원별 급수인구'!$A24,계획인구!$Q:$Q,'공급원별 급수인구'!$C24)</f>
        <v>7900</v>
      </c>
      <c r="F24" s="48">
        <f>SUMIFS(계획인구!$W:$W,계획인구!$A:$A,'공급원별 급수인구'!$A24,계획인구!$R:$R,'공급원별 급수인구'!$C24)</f>
        <v>7746</v>
      </c>
      <c r="G24" s="48">
        <f>SUMIFS(계획인구!$X:$X,계획인구!$A:$A,'공급원별 급수인구'!$A24,계획인구!$S:$S,'공급원별 급수인구'!$C24)</f>
        <v>12350</v>
      </c>
      <c r="H24" s="48">
        <f>SUMIFS(계획인구!$Y:$Y,계획인구!$A:$A,'공급원별 급수인구'!$A24,계획인구!$T:$T,'공급원별 급수인구'!$C24)</f>
        <v>12404</v>
      </c>
      <c r="I24" s="49">
        <f>SUMIFS(계획인구!$Z:$Z,계획인구!$A:$A,'공급원별 급수인구'!$A24,계획인구!$U:$U,'공급원별 급수인구'!$C24)</f>
        <v>12334</v>
      </c>
    </row>
    <row r="25" spans="1:9" ht="18.95" customHeight="1">
      <c r="A25" s="62" t="str">
        <f>A24</f>
        <v>아포읍</v>
      </c>
      <c r="B25" s="441"/>
      <c r="C25" s="20" t="s">
        <v>946</v>
      </c>
      <c r="D25" s="18" t="s">
        <v>957</v>
      </c>
      <c r="E25" s="48">
        <f>SUM(E26:E27)</f>
        <v>510</v>
      </c>
      <c r="F25" s="48">
        <f>SUM(F26:F27)</f>
        <v>329</v>
      </c>
      <c r="G25" s="48">
        <f>SUM(G26:G27)</f>
        <v>77</v>
      </c>
      <c r="H25" s="48">
        <f>SUM(H26:H27)</f>
        <v>0</v>
      </c>
      <c r="I25" s="49">
        <f>SUM(I26:I27)</f>
        <v>0</v>
      </c>
    </row>
    <row r="26" spans="1:9" ht="18.95" customHeight="1">
      <c r="A26" s="62" t="str">
        <f>A25</f>
        <v>아포읍</v>
      </c>
      <c r="B26" s="441"/>
      <c r="C26" s="22" t="str">
        <f>C25</f>
        <v>마을</v>
      </c>
      <c r="D26" s="18" t="s">
        <v>946</v>
      </c>
      <c r="E26" s="48">
        <f>SUMIFS(계획인구!$V:$V,계획인구!$A:$A,'공급원별 급수인구'!$A26,계획인구!$Q:$Q,'공급원별 급수인구'!$D26)</f>
        <v>167</v>
      </c>
      <c r="F26" s="48">
        <f>SUMIFS(계획인구!$W:$W,계획인구!$A:$A,'공급원별 급수인구'!$A26,계획인구!$R:$R,'공급원별 급수인구'!$D26)</f>
        <v>160</v>
      </c>
      <c r="G26" s="48">
        <f>SUMIFS(계획인구!$X:$X,계획인구!$A:$A,'공급원별 급수인구'!$A26,계획인구!$S:$S,'공급원별 급수인구'!$D26)</f>
        <v>0</v>
      </c>
      <c r="H26" s="48">
        <f>SUMIFS(계획인구!$Y:$Y,계획인구!$A:$A,'공급원별 급수인구'!$A26,계획인구!$T:$T,'공급원별 급수인구'!$D26)</f>
        <v>0</v>
      </c>
      <c r="I26" s="49">
        <f>SUMIFS(계획인구!$Z:$Z,계획인구!$A:$A,'공급원별 급수인구'!$A26,계획인구!$U:$U,'공급원별 급수인구'!$D26)</f>
        <v>0</v>
      </c>
    </row>
    <row r="27" spans="1:9" ht="18.95" customHeight="1">
      <c r="A27" s="62" t="str">
        <f>A26</f>
        <v>아포읍</v>
      </c>
      <c r="B27" s="441"/>
      <c r="C27" s="132" t="str">
        <f>C26</f>
        <v>마을</v>
      </c>
      <c r="D27" s="18" t="s">
        <v>947</v>
      </c>
      <c r="E27" s="48">
        <f>SUMIFS(계획인구!$V:$V,계획인구!$A:$A,'공급원별 급수인구'!$A27,계획인구!$Q:$Q,'공급원별 급수인구'!$D27)</f>
        <v>343</v>
      </c>
      <c r="F27" s="48">
        <f>SUMIFS(계획인구!$W:$W,계획인구!$A:$A,'공급원별 급수인구'!$A27,계획인구!$R:$R,'공급원별 급수인구'!$D27)</f>
        <v>169</v>
      </c>
      <c r="G27" s="48">
        <f>SUMIFS(계획인구!$X:$X,계획인구!$A:$A,'공급원별 급수인구'!$A27,계획인구!$S:$S,'공급원별 급수인구'!$D27)</f>
        <v>77</v>
      </c>
      <c r="H27" s="48">
        <f>SUMIFS(계획인구!$Y:$Y,계획인구!$A:$A,'공급원별 급수인구'!$A27,계획인구!$T:$T,'공급원별 급수인구'!$D27)</f>
        <v>0</v>
      </c>
      <c r="I27" s="49">
        <f>SUMIFS(계획인구!$Z:$Z,계획인구!$A:$A,'공급원별 급수인구'!$A27,계획인구!$U:$U,'공급원별 급수인구'!$D27)</f>
        <v>0</v>
      </c>
    </row>
    <row r="28" spans="1:9" ht="18.95" customHeight="1">
      <c r="A28" s="62" t="str">
        <f>A27</f>
        <v>아포읍</v>
      </c>
      <c r="B28" s="442" t="s">
        <v>959</v>
      </c>
      <c r="C28" s="443"/>
      <c r="D28" s="444"/>
      <c r="E28" s="48">
        <f>SUMIFS(계획인구!$V:$V,계획인구!$A:$A,'공급원별 급수인구'!$A28,계획인구!$Q:$Q,'공급원별 급수인구'!$B28)</f>
        <v>172</v>
      </c>
      <c r="F28" s="48">
        <f>SUMIFS(계획인구!$W:$W,계획인구!$A:$A,'공급원별 급수인구'!$A28,계획인구!$R:$R,'공급원별 급수인구'!$B28)</f>
        <v>165</v>
      </c>
      <c r="G28" s="48">
        <f>SUMIFS(계획인구!$X:$X,계획인구!$A:$A,'공급원별 급수인구'!$A28,계획인구!$S:$S,'공급원별 급수인구'!$B28)</f>
        <v>167</v>
      </c>
      <c r="H28" s="48">
        <f>SUMIFS(계획인구!$Y:$Y,계획인구!$A:$A,'공급원별 급수인구'!$A28,계획인구!$T:$T,'공급원별 급수인구'!$B28)</f>
        <v>161</v>
      </c>
      <c r="I28" s="49">
        <f>SUMIFS(계획인구!$Z:$Z,계획인구!$A:$A,'공급원별 급수인구'!$A28,계획인구!$U:$U,'공급원별 급수인구'!$B28)</f>
        <v>164</v>
      </c>
    </row>
    <row r="29" spans="1:9" ht="18.95" customHeight="1">
      <c r="A29" s="59" t="s">
        <v>961</v>
      </c>
      <c r="B29" s="128"/>
      <c r="C29" s="418" t="s">
        <v>639</v>
      </c>
      <c r="D29" s="418"/>
      <c r="E29" s="46">
        <f>E31+E32+E33+E36</f>
        <v>3351</v>
      </c>
      <c r="F29" s="46">
        <f>F31+F32+F33+F36</f>
        <v>3386</v>
      </c>
      <c r="G29" s="46">
        <f>G31+G32+G33+G36</f>
        <v>3374</v>
      </c>
      <c r="H29" s="46">
        <f>H31+H32+H33+H36</f>
        <v>3363</v>
      </c>
      <c r="I29" s="47">
        <f>I31+I32+I33+I36</f>
        <v>3337</v>
      </c>
    </row>
    <row r="30" spans="1:9" ht="18.95" customHeight="1">
      <c r="A30" s="113"/>
      <c r="B30" s="441" t="s">
        <v>1117</v>
      </c>
      <c r="C30" s="441" t="s">
        <v>1118</v>
      </c>
      <c r="D30" s="441"/>
      <c r="E30" s="130">
        <f>E31+E32+E33</f>
        <v>3351</v>
      </c>
      <c r="F30" s="130">
        <f>F31+F32+F33</f>
        <v>3386</v>
      </c>
      <c r="G30" s="130">
        <f>G31+G32+G33</f>
        <v>3374</v>
      </c>
      <c r="H30" s="130">
        <f>H31+H32+H33</f>
        <v>3363</v>
      </c>
      <c r="I30" s="131">
        <f>I31+I32+I33</f>
        <v>3337</v>
      </c>
    </row>
    <row r="31" spans="1:9" ht="18.95" customHeight="1">
      <c r="A31" s="62" t="str">
        <f>A29</f>
        <v>농소면</v>
      </c>
      <c r="B31" s="441"/>
      <c r="C31" s="445" t="s">
        <v>1115</v>
      </c>
      <c r="D31" s="445"/>
      <c r="E31" s="48">
        <f>SUMIFS(계획인구!$V:$V,계획인구!$A:$A,'공급원별 급수인구'!$A31,계획인구!$Q:$Q,'공급원별 급수인구'!$C31)</f>
        <v>2998</v>
      </c>
      <c r="F31" s="48">
        <f>SUMIFS(계획인구!$W:$W,계획인구!$A:$A,'공급원별 급수인구'!$A31,계획인구!$R:$R,'공급원별 급수인구'!$C31)</f>
        <v>3047</v>
      </c>
      <c r="G31" s="48">
        <f>SUMIFS(계획인구!$X:$X,계획인구!$A:$A,'공급원별 급수인구'!$A31,계획인구!$S:$S,'공급원별 급수인구'!$C31)</f>
        <v>3231</v>
      </c>
      <c r="H31" s="48">
        <f>SUMIFS(계획인구!$Y:$Y,계획인구!$A:$A,'공급원별 급수인구'!$A31,계획인구!$T:$T,'공급원별 급수인구'!$C31)</f>
        <v>3220</v>
      </c>
      <c r="I31" s="49">
        <f>SUMIFS(계획인구!$Z:$Z,계획인구!$A:$A,'공급원별 급수인구'!$A31,계획인구!$U:$U,'공급원별 급수인구'!$C31)</f>
        <v>3196</v>
      </c>
    </row>
    <row r="32" spans="1:9" ht="18.95" customHeight="1">
      <c r="A32" s="62" t="str">
        <f>A31</f>
        <v>농소면</v>
      </c>
      <c r="B32" s="441"/>
      <c r="C32" s="445" t="s">
        <v>1116</v>
      </c>
      <c r="D32" s="445"/>
      <c r="E32" s="48">
        <f>SUMIFS(계획인구!$V:$V,계획인구!$A:$A,'공급원별 급수인구'!$A32,계획인구!$Q:$Q,'공급원별 급수인구'!$C32)</f>
        <v>0</v>
      </c>
      <c r="F32" s="48">
        <f>SUMIFS(계획인구!$W:$W,계획인구!$A:$A,'공급원별 급수인구'!$A32,계획인구!$R:$R,'공급원별 급수인구'!$C32)</f>
        <v>0</v>
      </c>
      <c r="G32" s="48">
        <f>SUMIFS(계획인구!$X:$X,계획인구!$A:$A,'공급원별 급수인구'!$A32,계획인구!$S:$S,'공급원별 급수인구'!$C32)</f>
        <v>0</v>
      </c>
      <c r="H32" s="48">
        <f>SUMIFS(계획인구!$Y:$Y,계획인구!$A:$A,'공급원별 급수인구'!$A32,계획인구!$T:$T,'공급원별 급수인구'!$C32)</f>
        <v>0</v>
      </c>
      <c r="I32" s="49">
        <f>SUMIFS(계획인구!$Z:$Z,계획인구!$A:$A,'공급원별 급수인구'!$A32,계획인구!$U:$U,'공급원별 급수인구'!$C32)</f>
        <v>0</v>
      </c>
    </row>
    <row r="33" spans="1:9" ht="18.95" customHeight="1">
      <c r="A33" s="62" t="str">
        <f>A32</f>
        <v>농소면</v>
      </c>
      <c r="B33" s="441"/>
      <c r="C33" s="20" t="s">
        <v>946</v>
      </c>
      <c r="D33" s="18" t="s">
        <v>957</v>
      </c>
      <c r="E33" s="48">
        <f>SUM(E34:E35)</f>
        <v>353</v>
      </c>
      <c r="F33" s="48">
        <f>SUM(F34:F35)</f>
        <v>339</v>
      </c>
      <c r="G33" s="48">
        <f>SUM(G34:G35)</f>
        <v>143</v>
      </c>
      <c r="H33" s="48">
        <f>SUM(H34:H35)</f>
        <v>143</v>
      </c>
      <c r="I33" s="49">
        <f>SUM(I34:I35)</f>
        <v>141</v>
      </c>
    </row>
    <row r="34" spans="1:9" ht="18.95" customHeight="1">
      <c r="A34" s="62" t="str">
        <f>A33</f>
        <v>농소면</v>
      </c>
      <c r="B34" s="441"/>
      <c r="C34" s="22" t="str">
        <f>C33</f>
        <v>마을</v>
      </c>
      <c r="D34" s="18" t="s">
        <v>946</v>
      </c>
      <c r="E34" s="48">
        <f>SUMIFS(계획인구!$V:$V,계획인구!$A:$A,'공급원별 급수인구'!$A34,계획인구!$Q:$Q,'공급원별 급수인구'!$D34)</f>
        <v>0</v>
      </c>
      <c r="F34" s="48">
        <f>SUMIFS(계획인구!$W:$W,계획인구!$A:$A,'공급원별 급수인구'!$A34,계획인구!$R:$R,'공급원별 급수인구'!$D34)</f>
        <v>0</v>
      </c>
      <c r="G34" s="48">
        <f>SUMIFS(계획인구!$X:$X,계획인구!$A:$A,'공급원별 급수인구'!$A34,계획인구!$S:$S,'공급원별 급수인구'!$D34)</f>
        <v>0</v>
      </c>
      <c r="H34" s="48">
        <f>SUMIFS(계획인구!$Y:$Y,계획인구!$A:$A,'공급원별 급수인구'!$A34,계획인구!$T:$T,'공급원별 급수인구'!$D34)</f>
        <v>0</v>
      </c>
      <c r="I34" s="49">
        <f>SUMIFS(계획인구!$Z:$Z,계획인구!$A:$A,'공급원별 급수인구'!$A34,계획인구!$U:$U,'공급원별 급수인구'!$D34)</f>
        <v>0</v>
      </c>
    </row>
    <row r="35" spans="1:9" ht="18.95" customHeight="1">
      <c r="A35" s="62" t="str">
        <f>A34</f>
        <v>농소면</v>
      </c>
      <c r="B35" s="441"/>
      <c r="C35" s="132" t="str">
        <f>C34</f>
        <v>마을</v>
      </c>
      <c r="D35" s="18" t="s">
        <v>947</v>
      </c>
      <c r="E35" s="48">
        <f>SUMIFS(계획인구!$V:$V,계획인구!$A:$A,'공급원별 급수인구'!$A35,계획인구!$Q:$Q,'공급원별 급수인구'!$D35)</f>
        <v>353</v>
      </c>
      <c r="F35" s="48">
        <f>SUMIFS(계획인구!$W:$W,계획인구!$A:$A,'공급원별 급수인구'!$A35,계획인구!$R:$R,'공급원별 급수인구'!$D35)</f>
        <v>339</v>
      </c>
      <c r="G35" s="48">
        <f>SUMIFS(계획인구!$X:$X,계획인구!$A:$A,'공급원별 급수인구'!$A35,계획인구!$S:$S,'공급원별 급수인구'!$D35)</f>
        <v>143</v>
      </c>
      <c r="H35" s="48">
        <f>SUMIFS(계획인구!$Y:$Y,계획인구!$A:$A,'공급원별 급수인구'!$A35,계획인구!$T:$T,'공급원별 급수인구'!$D35)</f>
        <v>143</v>
      </c>
      <c r="I35" s="49">
        <f>SUMIFS(계획인구!$Z:$Z,계획인구!$A:$A,'공급원별 급수인구'!$A35,계획인구!$U:$U,'공급원별 급수인구'!$D35)</f>
        <v>141</v>
      </c>
    </row>
    <row r="36" spans="1:9" ht="18.95" customHeight="1">
      <c r="A36" s="62" t="str">
        <f>A35</f>
        <v>농소면</v>
      </c>
      <c r="B36" s="442" t="s">
        <v>959</v>
      </c>
      <c r="C36" s="443"/>
      <c r="D36" s="444"/>
      <c r="E36" s="48">
        <f>SUMIFS(계획인구!$V:$V,계획인구!$A:$A,'공급원별 급수인구'!$A36,계획인구!$Q:$Q,'공급원별 급수인구'!$B36)</f>
        <v>0</v>
      </c>
      <c r="F36" s="48">
        <f>SUMIFS(계획인구!$W:$W,계획인구!$A:$A,'공급원별 급수인구'!$A36,계획인구!$R:$R,'공급원별 급수인구'!$B36)</f>
        <v>0</v>
      </c>
      <c r="G36" s="48">
        <f>SUMIFS(계획인구!$X:$X,계획인구!$A:$A,'공급원별 급수인구'!$A36,계획인구!$S:$S,'공급원별 급수인구'!$B36)</f>
        <v>0</v>
      </c>
      <c r="H36" s="48">
        <f>SUMIFS(계획인구!$Y:$Y,계획인구!$A:$A,'공급원별 급수인구'!$A36,계획인구!$T:$T,'공급원별 급수인구'!$B36)</f>
        <v>0</v>
      </c>
      <c r="I36" s="49">
        <f>SUMIFS(계획인구!$Z:$Z,계획인구!$A:$A,'공급원별 급수인구'!$A36,계획인구!$U:$U,'공급원별 급수인구'!$B36)</f>
        <v>0</v>
      </c>
    </row>
    <row r="37" spans="1:9" ht="18.95" customHeight="1">
      <c r="A37" s="59" t="s">
        <v>962</v>
      </c>
      <c r="B37" s="128"/>
      <c r="C37" s="418" t="s">
        <v>639</v>
      </c>
      <c r="D37" s="418"/>
      <c r="E37" s="46">
        <f>E39+E40+E41+E44</f>
        <v>3672</v>
      </c>
      <c r="F37" s="46">
        <f>F39+F40+F41+F44</f>
        <v>3526</v>
      </c>
      <c r="G37" s="46">
        <f>G39+G40+G41+G44</f>
        <v>3512</v>
      </c>
      <c r="H37" s="46">
        <f>H39+H40+H41+H44</f>
        <v>3500</v>
      </c>
      <c r="I37" s="47">
        <f>I39+I40+I41+I44</f>
        <v>3471</v>
      </c>
    </row>
    <row r="38" spans="1:9" ht="18.95" customHeight="1">
      <c r="A38" s="113"/>
      <c r="B38" s="441" t="s">
        <v>1117</v>
      </c>
      <c r="C38" s="441" t="s">
        <v>1118</v>
      </c>
      <c r="D38" s="441"/>
      <c r="E38" s="130">
        <f>E39+E40+E41</f>
        <v>3570</v>
      </c>
      <c r="F38" s="130">
        <f>F39+F40+F41</f>
        <v>3427</v>
      </c>
      <c r="G38" s="130">
        <f>G39+G40+G41</f>
        <v>3414</v>
      </c>
      <c r="H38" s="130">
        <f>H39+H40+H41</f>
        <v>3402</v>
      </c>
      <c r="I38" s="131">
        <f>I39+I40+I41</f>
        <v>3374</v>
      </c>
    </row>
    <row r="39" spans="1:9" ht="18.95" customHeight="1">
      <c r="A39" s="62" t="str">
        <f>A37</f>
        <v>남면</v>
      </c>
      <c r="B39" s="441"/>
      <c r="C39" s="445" t="s">
        <v>1115</v>
      </c>
      <c r="D39" s="445"/>
      <c r="E39" s="48">
        <f>SUMIFS(계획인구!$V:$V,계획인구!$A:$A,'공급원별 급수인구'!$A39,계획인구!$Q:$Q,'공급원별 급수인구'!$C39)</f>
        <v>995</v>
      </c>
      <c r="F39" s="48">
        <f>SUMIFS(계획인구!$W:$W,계획인구!$A:$A,'공급원별 급수인구'!$A39,계획인구!$R:$R,'공급원별 급수인구'!$C39)</f>
        <v>956</v>
      </c>
      <c r="G39" s="48">
        <f>SUMIFS(계획인구!$X:$X,계획인구!$A:$A,'공급원별 급수인구'!$A39,계획인구!$S:$S,'공급원별 급수인구'!$C39)</f>
        <v>951</v>
      </c>
      <c r="H39" s="48">
        <f>SUMIFS(계획인구!$Y:$Y,계획인구!$A:$A,'공급원별 급수인구'!$A39,계획인구!$T:$T,'공급원별 급수인구'!$C39)</f>
        <v>1611</v>
      </c>
      <c r="I39" s="49">
        <f>SUMIFS(계획인구!$Z:$Z,계획인구!$A:$A,'공급원별 급수인구'!$A39,계획인구!$U:$U,'공급원별 급수인구'!$C39)</f>
        <v>1599</v>
      </c>
    </row>
    <row r="40" spans="1:9" ht="18.95" customHeight="1">
      <c r="A40" s="62" t="str">
        <f>A39</f>
        <v>남면</v>
      </c>
      <c r="B40" s="441"/>
      <c r="C40" s="445" t="s">
        <v>1116</v>
      </c>
      <c r="D40" s="445"/>
      <c r="E40" s="48">
        <f>SUMIFS(계획인구!$V:$V,계획인구!$A:$A,'공급원별 급수인구'!$A40,계획인구!$Q:$Q,'공급원별 급수인구'!$C40)</f>
        <v>854</v>
      </c>
      <c r="F40" s="48">
        <f>SUMIFS(계획인구!$W:$W,계획인구!$A:$A,'공급원별 급수인구'!$A40,계획인구!$R:$R,'공급원별 급수인구'!$C40)</f>
        <v>1359</v>
      </c>
      <c r="G40" s="48">
        <f>SUMIFS(계획인구!$X:$X,계획인구!$A:$A,'공급원별 급수인구'!$A40,계획인구!$S:$S,'공급원별 급수인구'!$C40)</f>
        <v>1354</v>
      </c>
      <c r="H40" s="48">
        <f>SUMIFS(계획인구!$Y:$Y,계획인구!$A:$A,'공급원별 급수인구'!$A40,계획인구!$T:$T,'공급원별 급수인구'!$C40)</f>
        <v>1352</v>
      </c>
      <c r="I40" s="49">
        <f>SUMIFS(계획인구!$Z:$Z,계획인구!$A:$A,'공급원별 급수인구'!$A40,계획인구!$U:$U,'공급원별 급수인구'!$C40)</f>
        <v>1339</v>
      </c>
    </row>
    <row r="41" spans="1:9" ht="18.95" customHeight="1">
      <c r="A41" s="62" t="str">
        <f>A40</f>
        <v>남면</v>
      </c>
      <c r="B41" s="441"/>
      <c r="C41" s="20" t="s">
        <v>946</v>
      </c>
      <c r="D41" s="18" t="s">
        <v>957</v>
      </c>
      <c r="E41" s="48">
        <f>SUM(E42:E43)</f>
        <v>1721</v>
      </c>
      <c r="F41" s="48">
        <f>SUM(F42:F43)</f>
        <v>1112</v>
      </c>
      <c r="G41" s="48">
        <f>SUM(G42:G43)</f>
        <v>1109</v>
      </c>
      <c r="H41" s="48">
        <f>SUM(H42:H43)</f>
        <v>439</v>
      </c>
      <c r="I41" s="49">
        <f>SUM(I42:I43)</f>
        <v>436</v>
      </c>
    </row>
    <row r="42" spans="1:9" ht="18.95" customHeight="1">
      <c r="A42" s="62" t="str">
        <f>A41</f>
        <v>남면</v>
      </c>
      <c r="B42" s="441"/>
      <c r="C42" s="22" t="str">
        <f>C41</f>
        <v>마을</v>
      </c>
      <c r="D42" s="18" t="s">
        <v>946</v>
      </c>
      <c r="E42" s="48">
        <f>SUMIFS(계획인구!$V:$V,계획인구!$A:$A,'공급원별 급수인구'!$A42,계획인구!$Q:$Q,'공급원별 급수인구'!$D42)</f>
        <v>934</v>
      </c>
      <c r="F42" s="48">
        <f>SUMIFS(계획인구!$W:$W,계획인구!$A:$A,'공급원별 급수인구'!$A42,계획인구!$R:$R,'공급원별 급수인구'!$D42)</f>
        <v>643</v>
      </c>
      <c r="G42" s="48">
        <f>SUMIFS(계획인구!$X:$X,계획인구!$A:$A,'공급원별 급수인구'!$A42,계획인구!$S:$S,'공급원별 급수인구'!$D42)</f>
        <v>641</v>
      </c>
      <c r="H42" s="48">
        <f>SUMIFS(계획인구!$Y:$Y,계획인구!$A:$A,'공급원별 급수인구'!$A42,계획인구!$T:$T,'공급원별 급수인구'!$D42)</f>
        <v>95</v>
      </c>
      <c r="I42" s="49">
        <f>SUMIFS(계획인구!$Z:$Z,계획인구!$A:$A,'공급원별 급수인구'!$A42,계획인구!$U:$U,'공급원별 급수인구'!$D42)</f>
        <v>95</v>
      </c>
    </row>
    <row r="43" spans="1:9" ht="18.95" customHeight="1">
      <c r="A43" s="62" t="str">
        <f>A42</f>
        <v>남면</v>
      </c>
      <c r="B43" s="441"/>
      <c r="C43" s="132" t="str">
        <f>C42</f>
        <v>마을</v>
      </c>
      <c r="D43" s="18" t="s">
        <v>947</v>
      </c>
      <c r="E43" s="48">
        <f>SUMIFS(계획인구!$V:$V,계획인구!$A:$A,'공급원별 급수인구'!$A43,계획인구!$Q:$Q,'공급원별 급수인구'!$D43)</f>
        <v>787</v>
      </c>
      <c r="F43" s="48">
        <f>SUMIFS(계획인구!$W:$W,계획인구!$A:$A,'공급원별 급수인구'!$A43,계획인구!$R:$R,'공급원별 급수인구'!$D43)</f>
        <v>469</v>
      </c>
      <c r="G43" s="48">
        <f>SUMIFS(계획인구!$X:$X,계획인구!$A:$A,'공급원별 급수인구'!$A43,계획인구!$S:$S,'공급원별 급수인구'!$D43)</f>
        <v>468</v>
      </c>
      <c r="H43" s="48">
        <f>SUMIFS(계획인구!$Y:$Y,계획인구!$A:$A,'공급원별 급수인구'!$A43,계획인구!$T:$T,'공급원별 급수인구'!$D43)</f>
        <v>344</v>
      </c>
      <c r="I43" s="49">
        <f>SUMIFS(계획인구!$Z:$Z,계획인구!$A:$A,'공급원별 급수인구'!$A43,계획인구!$U:$U,'공급원별 급수인구'!$D43)</f>
        <v>341</v>
      </c>
    </row>
    <row r="44" spans="1:9" ht="18.95" customHeight="1">
      <c r="A44" s="62" t="str">
        <f>A43</f>
        <v>남면</v>
      </c>
      <c r="B44" s="442" t="s">
        <v>959</v>
      </c>
      <c r="C44" s="443"/>
      <c r="D44" s="444"/>
      <c r="E44" s="48">
        <f>SUMIFS(계획인구!$V:$V,계획인구!$A:$A,'공급원별 급수인구'!$A44,계획인구!$Q:$Q,'공급원별 급수인구'!$B44)</f>
        <v>102</v>
      </c>
      <c r="F44" s="48">
        <f>SUMIFS(계획인구!$W:$W,계획인구!$A:$A,'공급원별 급수인구'!$A44,계획인구!$R:$R,'공급원별 급수인구'!$B44)</f>
        <v>99</v>
      </c>
      <c r="G44" s="48">
        <f>SUMIFS(계획인구!$X:$X,계획인구!$A:$A,'공급원별 급수인구'!$A44,계획인구!$S:$S,'공급원별 급수인구'!$B44)</f>
        <v>98</v>
      </c>
      <c r="H44" s="48">
        <f>SUMIFS(계획인구!$Y:$Y,계획인구!$A:$A,'공급원별 급수인구'!$A44,계획인구!$T:$T,'공급원별 급수인구'!$B44)</f>
        <v>98</v>
      </c>
      <c r="I44" s="49">
        <f>SUMIFS(계획인구!$Z:$Z,계획인구!$A:$A,'공급원별 급수인구'!$A44,계획인구!$U:$U,'공급원별 급수인구'!$B44)</f>
        <v>97</v>
      </c>
    </row>
    <row r="45" spans="1:9" ht="18.95" customHeight="1">
      <c r="A45" s="59" t="s">
        <v>963</v>
      </c>
      <c r="B45" s="128"/>
      <c r="C45" s="418" t="s">
        <v>639</v>
      </c>
      <c r="D45" s="418"/>
      <c r="E45" s="46">
        <f>E47+E48+E49+E52</f>
        <v>2921</v>
      </c>
      <c r="F45" s="46">
        <f>F47+F48+F49+F52</f>
        <v>2805</v>
      </c>
      <c r="G45" s="46">
        <f>G47+G48+G49+G52</f>
        <v>2794</v>
      </c>
      <c r="H45" s="46">
        <f>H47+H48+H49+H52</f>
        <v>2784</v>
      </c>
      <c r="I45" s="47">
        <f>I47+I48+I49+I52</f>
        <v>2761</v>
      </c>
    </row>
    <row r="46" spans="1:9" ht="18.95" customHeight="1">
      <c r="A46" s="113"/>
      <c r="B46" s="441" t="s">
        <v>1117</v>
      </c>
      <c r="C46" s="441" t="s">
        <v>1118</v>
      </c>
      <c r="D46" s="441"/>
      <c r="E46" s="130">
        <f>E47+E48+E49</f>
        <v>2921</v>
      </c>
      <c r="F46" s="130">
        <f>F47+F48+F49</f>
        <v>2805</v>
      </c>
      <c r="G46" s="130">
        <f>G47+G48+G49</f>
        <v>2794</v>
      </c>
      <c r="H46" s="130">
        <f>H47+H48+H49</f>
        <v>2784</v>
      </c>
      <c r="I46" s="131">
        <f>I47+I48+I49</f>
        <v>2761</v>
      </c>
    </row>
    <row r="47" spans="1:9" ht="18.95" customHeight="1">
      <c r="A47" s="62" t="str">
        <f>A45</f>
        <v>개령면</v>
      </c>
      <c r="B47" s="441"/>
      <c r="C47" s="445" t="s">
        <v>1115</v>
      </c>
      <c r="D47" s="445"/>
      <c r="E47" s="48">
        <f>SUMIFS(계획인구!$V:$V,계획인구!$A:$A,'공급원별 급수인구'!$A47,계획인구!$Q:$Q,'공급원별 급수인구'!$C47)</f>
        <v>2768</v>
      </c>
      <c r="F47" s="48">
        <f>SUMIFS(계획인구!$W:$W,계획인구!$A:$A,'공급원별 급수인구'!$A47,계획인구!$R:$R,'공급원별 급수인구'!$C47)</f>
        <v>2805</v>
      </c>
      <c r="G47" s="48">
        <f>SUMIFS(계획인구!$X:$X,계획인구!$A:$A,'공급원별 급수인구'!$A47,계획인구!$S:$S,'공급원별 급수인구'!$C47)</f>
        <v>2794</v>
      </c>
      <c r="H47" s="48">
        <f>SUMIFS(계획인구!$Y:$Y,계획인구!$A:$A,'공급원별 급수인구'!$A47,계획인구!$T:$T,'공급원별 급수인구'!$C47)</f>
        <v>2784</v>
      </c>
      <c r="I47" s="49">
        <f>SUMIFS(계획인구!$Z:$Z,계획인구!$A:$A,'공급원별 급수인구'!$A47,계획인구!$U:$U,'공급원별 급수인구'!$C47)</f>
        <v>2761</v>
      </c>
    </row>
    <row r="48" spans="1:9" ht="18.95" customHeight="1">
      <c r="A48" s="62" t="str">
        <f>A47</f>
        <v>개령면</v>
      </c>
      <c r="B48" s="441"/>
      <c r="C48" s="445" t="s">
        <v>1116</v>
      </c>
      <c r="D48" s="445"/>
      <c r="E48" s="48">
        <f>SUMIFS(계획인구!$V:$V,계획인구!$A:$A,'공급원별 급수인구'!$A48,계획인구!$Q:$Q,'공급원별 급수인구'!$C48)</f>
        <v>0</v>
      </c>
      <c r="F48" s="48">
        <f>SUMIFS(계획인구!$W:$W,계획인구!$A:$A,'공급원별 급수인구'!$A48,계획인구!$R:$R,'공급원별 급수인구'!$C48)</f>
        <v>0</v>
      </c>
      <c r="G48" s="48">
        <f>SUMIFS(계획인구!$X:$X,계획인구!$A:$A,'공급원별 급수인구'!$A48,계획인구!$S:$S,'공급원별 급수인구'!$C48)</f>
        <v>0</v>
      </c>
      <c r="H48" s="48">
        <f>SUMIFS(계획인구!$Y:$Y,계획인구!$A:$A,'공급원별 급수인구'!$A48,계획인구!$T:$T,'공급원별 급수인구'!$C48)</f>
        <v>0</v>
      </c>
      <c r="I48" s="49">
        <f>SUMIFS(계획인구!$Z:$Z,계획인구!$A:$A,'공급원별 급수인구'!$A48,계획인구!$U:$U,'공급원별 급수인구'!$C48)</f>
        <v>0</v>
      </c>
    </row>
    <row r="49" spans="1:9" ht="18.95" customHeight="1">
      <c r="A49" s="62" t="str">
        <f>A48</f>
        <v>개령면</v>
      </c>
      <c r="B49" s="441"/>
      <c r="C49" s="20" t="s">
        <v>946</v>
      </c>
      <c r="D49" s="18" t="s">
        <v>957</v>
      </c>
      <c r="E49" s="48">
        <f>SUM(E50:E51)</f>
        <v>153</v>
      </c>
      <c r="F49" s="48">
        <f>SUM(F50:F51)</f>
        <v>0</v>
      </c>
      <c r="G49" s="48">
        <f>SUM(G50:G51)</f>
        <v>0</v>
      </c>
      <c r="H49" s="48">
        <f>SUM(H50:H51)</f>
        <v>0</v>
      </c>
      <c r="I49" s="49">
        <f>SUM(I50:I51)</f>
        <v>0</v>
      </c>
    </row>
    <row r="50" spans="1:9" ht="18.95" customHeight="1">
      <c r="A50" s="62" t="str">
        <f>A49</f>
        <v>개령면</v>
      </c>
      <c r="B50" s="441"/>
      <c r="C50" s="22" t="str">
        <f>C49</f>
        <v>마을</v>
      </c>
      <c r="D50" s="18" t="s">
        <v>946</v>
      </c>
      <c r="E50" s="48">
        <f>SUMIFS(계획인구!$V:$V,계획인구!$A:$A,'공급원별 급수인구'!$A50,계획인구!$Q:$Q,'공급원별 급수인구'!$D50)</f>
        <v>153</v>
      </c>
      <c r="F50" s="48">
        <f>SUMIFS(계획인구!$W:$W,계획인구!$A:$A,'공급원별 급수인구'!$A50,계획인구!$R:$R,'공급원별 급수인구'!$D50)</f>
        <v>0</v>
      </c>
      <c r="G50" s="48">
        <f>SUMIFS(계획인구!$X:$X,계획인구!$A:$A,'공급원별 급수인구'!$A50,계획인구!$S:$S,'공급원별 급수인구'!$D50)</f>
        <v>0</v>
      </c>
      <c r="H50" s="48">
        <f>SUMIFS(계획인구!$Y:$Y,계획인구!$A:$A,'공급원별 급수인구'!$A50,계획인구!$T:$T,'공급원별 급수인구'!$D50)</f>
        <v>0</v>
      </c>
      <c r="I50" s="49">
        <f>SUMIFS(계획인구!$Z:$Z,계획인구!$A:$A,'공급원별 급수인구'!$A50,계획인구!$U:$U,'공급원별 급수인구'!$D50)</f>
        <v>0</v>
      </c>
    </row>
    <row r="51" spans="1:9" ht="18.95" customHeight="1">
      <c r="A51" s="62" t="str">
        <f>A50</f>
        <v>개령면</v>
      </c>
      <c r="B51" s="441"/>
      <c r="C51" s="132" t="str">
        <f>C50</f>
        <v>마을</v>
      </c>
      <c r="D51" s="18" t="s">
        <v>947</v>
      </c>
      <c r="E51" s="48">
        <f>SUMIFS(계획인구!$V:$V,계획인구!$A:$A,'공급원별 급수인구'!$A51,계획인구!$Q:$Q,'공급원별 급수인구'!$D51)</f>
        <v>0</v>
      </c>
      <c r="F51" s="48">
        <f>SUMIFS(계획인구!$W:$W,계획인구!$A:$A,'공급원별 급수인구'!$A51,계획인구!$R:$R,'공급원별 급수인구'!$D51)</f>
        <v>0</v>
      </c>
      <c r="G51" s="48">
        <f>SUMIFS(계획인구!$X:$X,계획인구!$A:$A,'공급원별 급수인구'!$A51,계획인구!$S:$S,'공급원별 급수인구'!$D51)</f>
        <v>0</v>
      </c>
      <c r="H51" s="48">
        <f>SUMIFS(계획인구!$Y:$Y,계획인구!$A:$A,'공급원별 급수인구'!$A51,계획인구!$T:$T,'공급원별 급수인구'!$D51)</f>
        <v>0</v>
      </c>
      <c r="I51" s="49">
        <f>SUMIFS(계획인구!$Z:$Z,계획인구!$A:$A,'공급원별 급수인구'!$A51,계획인구!$U:$U,'공급원별 급수인구'!$D51)</f>
        <v>0</v>
      </c>
    </row>
    <row r="52" spans="1:9" ht="18.95" customHeight="1">
      <c r="A52" s="73" t="str">
        <f>A51</f>
        <v>개령면</v>
      </c>
      <c r="B52" s="438" t="s">
        <v>959</v>
      </c>
      <c r="C52" s="439"/>
      <c r="D52" s="440"/>
      <c r="E52" s="50">
        <f>SUMIFS(계획인구!$V:$V,계획인구!$A:$A,'공급원별 급수인구'!$A52,계획인구!$Q:$Q,'공급원별 급수인구'!$B52)</f>
        <v>0</v>
      </c>
      <c r="F52" s="50">
        <f>SUMIFS(계획인구!$W:$W,계획인구!$A:$A,'공급원별 급수인구'!$A52,계획인구!$R:$R,'공급원별 급수인구'!$B52)</f>
        <v>0</v>
      </c>
      <c r="G52" s="50">
        <f>SUMIFS(계획인구!$X:$X,계획인구!$A:$A,'공급원별 급수인구'!$A52,계획인구!$S:$S,'공급원별 급수인구'!$B52)</f>
        <v>0</v>
      </c>
      <c r="H52" s="50">
        <f>SUMIFS(계획인구!$Y:$Y,계획인구!$A:$A,'공급원별 급수인구'!$A52,계획인구!$T:$T,'공급원별 급수인구'!$B52)</f>
        <v>0</v>
      </c>
      <c r="I52" s="51">
        <f>SUMIFS(계획인구!$Z:$Z,계획인구!$A:$A,'공급원별 급수인구'!$A52,계획인구!$U:$U,'공급원별 급수인구'!$B52)</f>
        <v>0</v>
      </c>
    </row>
    <row r="53" spans="1:9" ht="18.95" customHeight="1">
      <c r="A53" s="71" t="s">
        <v>964</v>
      </c>
      <c r="B53" s="129"/>
      <c r="C53" s="422" t="s">
        <v>639</v>
      </c>
      <c r="D53" s="422"/>
      <c r="E53" s="72">
        <f>E55+E56+E57+E60</f>
        <v>3885</v>
      </c>
      <c r="F53" s="72">
        <f>F55+F56+F57+F60</f>
        <v>3730</v>
      </c>
      <c r="G53" s="72">
        <f>G55+G56+G57+G60</f>
        <v>3716</v>
      </c>
      <c r="H53" s="72">
        <f>H55+H56+H57+H60</f>
        <v>3703</v>
      </c>
      <c r="I53" s="74">
        <f>I55+I56+I57+I60</f>
        <v>3673</v>
      </c>
    </row>
    <row r="54" spans="1:9" ht="18.95" customHeight="1">
      <c r="A54" s="113"/>
      <c r="B54" s="441" t="s">
        <v>1117</v>
      </c>
      <c r="C54" s="441" t="s">
        <v>1118</v>
      </c>
      <c r="D54" s="441"/>
      <c r="E54" s="130">
        <f>E55+E56+E57</f>
        <v>3601</v>
      </c>
      <c r="F54" s="130">
        <f>F55+F56+F57</f>
        <v>3457</v>
      </c>
      <c r="G54" s="130">
        <f>G55+G56+G57</f>
        <v>3444</v>
      </c>
      <c r="H54" s="130">
        <f>H55+H56+H57</f>
        <v>3433</v>
      </c>
      <c r="I54" s="131">
        <f>I55+I56+I57</f>
        <v>3405</v>
      </c>
    </row>
    <row r="55" spans="1:9" ht="18.95" customHeight="1">
      <c r="A55" s="62" t="str">
        <f>A53</f>
        <v>감문면</v>
      </c>
      <c r="B55" s="441"/>
      <c r="C55" s="445" t="s">
        <v>1115</v>
      </c>
      <c r="D55" s="445"/>
      <c r="E55" s="48">
        <f>SUMIFS(계획인구!$V:$V,계획인구!$A:$A,'공급원별 급수인구'!$A55,계획인구!$Q:$Q,'공급원별 급수인구'!$C55)</f>
        <v>2753</v>
      </c>
      <c r="F55" s="48">
        <f>SUMIFS(계획인구!$W:$W,계획인구!$A:$A,'공급원별 급수인구'!$A55,계획인구!$R:$R,'공급원별 급수인구'!$C55)</f>
        <v>2643</v>
      </c>
      <c r="G55" s="48">
        <f>SUMIFS(계획인구!$X:$X,계획인구!$A:$A,'공급원별 급수인구'!$A55,계획인구!$S:$S,'공급원별 급수인구'!$C55)</f>
        <v>2990</v>
      </c>
      <c r="H55" s="48">
        <f>SUMIFS(계획인구!$Y:$Y,계획인구!$A:$A,'공급원별 급수인구'!$A55,계획인구!$T:$T,'공급원별 급수인구'!$C55)</f>
        <v>2979</v>
      </c>
      <c r="I55" s="49">
        <f>SUMIFS(계획인구!$Z:$Z,계획인구!$A:$A,'공급원별 급수인구'!$A55,계획인구!$U:$U,'공급원별 급수인구'!$C55)</f>
        <v>2956</v>
      </c>
    </row>
    <row r="56" spans="1:9" ht="18.95" customHeight="1">
      <c r="A56" s="62" t="str">
        <f>A55</f>
        <v>감문면</v>
      </c>
      <c r="B56" s="441"/>
      <c r="C56" s="445" t="s">
        <v>1116</v>
      </c>
      <c r="D56" s="445"/>
      <c r="E56" s="48">
        <f>SUMIFS(계획인구!$V:$V,계획인구!$A:$A,'공급원별 급수인구'!$A56,계획인구!$Q:$Q,'공급원별 급수인구'!$C56)</f>
        <v>0</v>
      </c>
      <c r="F56" s="48">
        <f>SUMIFS(계획인구!$W:$W,계획인구!$A:$A,'공급원별 급수인구'!$A56,계획인구!$R:$R,'공급원별 급수인구'!$C56)</f>
        <v>0</v>
      </c>
      <c r="G56" s="48">
        <f>SUMIFS(계획인구!$X:$X,계획인구!$A:$A,'공급원별 급수인구'!$A56,계획인구!$S:$S,'공급원별 급수인구'!$C56)</f>
        <v>0</v>
      </c>
      <c r="H56" s="48">
        <f>SUMIFS(계획인구!$Y:$Y,계획인구!$A:$A,'공급원별 급수인구'!$A56,계획인구!$T:$T,'공급원별 급수인구'!$C56)</f>
        <v>0</v>
      </c>
      <c r="I56" s="49">
        <f>SUMIFS(계획인구!$Z:$Z,계획인구!$A:$A,'공급원별 급수인구'!$A56,계획인구!$U:$U,'공급원별 급수인구'!$C56)</f>
        <v>0</v>
      </c>
    </row>
    <row r="57" spans="1:9" ht="18.95" customHeight="1">
      <c r="A57" s="62" t="str">
        <f>A56</f>
        <v>감문면</v>
      </c>
      <c r="B57" s="441"/>
      <c r="C57" s="20" t="s">
        <v>946</v>
      </c>
      <c r="D57" s="18" t="s">
        <v>957</v>
      </c>
      <c r="E57" s="48">
        <f>SUM(E58:E59)</f>
        <v>848</v>
      </c>
      <c r="F57" s="48">
        <f>SUM(F58:F59)</f>
        <v>814</v>
      </c>
      <c r="G57" s="48">
        <f>SUM(G58:G59)</f>
        <v>454</v>
      </c>
      <c r="H57" s="48">
        <f>SUM(H58:H59)</f>
        <v>454</v>
      </c>
      <c r="I57" s="49">
        <f>SUM(I58:I59)</f>
        <v>449</v>
      </c>
    </row>
    <row r="58" spans="1:9" ht="18.95" customHeight="1">
      <c r="A58" s="62" t="str">
        <f>A57</f>
        <v>감문면</v>
      </c>
      <c r="B58" s="441"/>
      <c r="C58" s="22" t="str">
        <f>C57</f>
        <v>마을</v>
      </c>
      <c r="D58" s="18" t="s">
        <v>946</v>
      </c>
      <c r="E58" s="48">
        <f>SUMIFS(계획인구!$V:$V,계획인구!$A:$A,'공급원별 급수인구'!$A58,계획인구!$Q:$Q,'공급원별 급수인구'!$D58)</f>
        <v>599</v>
      </c>
      <c r="F58" s="48">
        <f>SUMIFS(계획인구!$W:$W,계획인구!$A:$A,'공급원별 급수인구'!$A58,계획인구!$R:$R,'공급원별 급수인구'!$D58)</f>
        <v>575</v>
      </c>
      <c r="G58" s="48">
        <f>SUMIFS(계획인구!$X:$X,계획인구!$A:$A,'공급원별 급수인구'!$A58,계획인구!$S:$S,'공급원별 급수인구'!$D58)</f>
        <v>216</v>
      </c>
      <c r="H58" s="48">
        <f>SUMIFS(계획인구!$Y:$Y,계획인구!$A:$A,'공급원별 급수인구'!$A58,계획인구!$T:$T,'공급원별 급수인구'!$D58)</f>
        <v>216</v>
      </c>
      <c r="I58" s="49">
        <f>SUMIFS(계획인구!$Z:$Z,계획인구!$A:$A,'공급원별 급수인구'!$A58,계획인구!$U:$U,'공급원별 급수인구'!$D58)</f>
        <v>214</v>
      </c>
    </row>
    <row r="59" spans="1:9" ht="18.95" customHeight="1">
      <c r="A59" s="62" t="str">
        <f>A58</f>
        <v>감문면</v>
      </c>
      <c r="B59" s="441"/>
      <c r="C59" s="132" t="str">
        <f>C58</f>
        <v>마을</v>
      </c>
      <c r="D59" s="18" t="s">
        <v>947</v>
      </c>
      <c r="E59" s="48">
        <f>SUMIFS(계획인구!$V:$V,계획인구!$A:$A,'공급원별 급수인구'!$A59,계획인구!$Q:$Q,'공급원별 급수인구'!$D59)</f>
        <v>249</v>
      </c>
      <c r="F59" s="48">
        <f>SUMIFS(계획인구!$W:$W,계획인구!$A:$A,'공급원별 급수인구'!$A59,계획인구!$R:$R,'공급원별 급수인구'!$D59)</f>
        <v>239</v>
      </c>
      <c r="G59" s="48">
        <f>SUMIFS(계획인구!$X:$X,계획인구!$A:$A,'공급원별 급수인구'!$A59,계획인구!$S:$S,'공급원별 급수인구'!$D59)</f>
        <v>238</v>
      </c>
      <c r="H59" s="48">
        <f>SUMIFS(계획인구!$Y:$Y,계획인구!$A:$A,'공급원별 급수인구'!$A59,계획인구!$T:$T,'공급원별 급수인구'!$D59)</f>
        <v>238</v>
      </c>
      <c r="I59" s="49">
        <f>SUMIFS(계획인구!$Z:$Z,계획인구!$A:$A,'공급원별 급수인구'!$A59,계획인구!$U:$U,'공급원별 급수인구'!$D59)</f>
        <v>235</v>
      </c>
    </row>
    <row r="60" spans="1:9" ht="18.95" customHeight="1">
      <c r="A60" s="62" t="str">
        <f>A59</f>
        <v>감문면</v>
      </c>
      <c r="B60" s="442" t="s">
        <v>959</v>
      </c>
      <c r="C60" s="443"/>
      <c r="D60" s="444"/>
      <c r="E60" s="48">
        <f>SUMIFS(계획인구!$V:$V,계획인구!$A:$A,'공급원별 급수인구'!$A60,계획인구!$Q:$Q,'공급원별 급수인구'!$B60)</f>
        <v>284</v>
      </c>
      <c r="F60" s="48">
        <f>SUMIFS(계획인구!$W:$W,계획인구!$A:$A,'공급원별 급수인구'!$A60,계획인구!$R:$R,'공급원별 급수인구'!$B60)</f>
        <v>273</v>
      </c>
      <c r="G60" s="48">
        <f>SUMIFS(계획인구!$X:$X,계획인구!$A:$A,'공급원별 급수인구'!$A60,계획인구!$S:$S,'공급원별 급수인구'!$B60)</f>
        <v>272</v>
      </c>
      <c r="H60" s="48">
        <f>SUMIFS(계획인구!$Y:$Y,계획인구!$A:$A,'공급원별 급수인구'!$A60,계획인구!$T:$T,'공급원별 급수인구'!$B60)</f>
        <v>270</v>
      </c>
      <c r="I60" s="49">
        <f>SUMIFS(계획인구!$Z:$Z,계획인구!$A:$A,'공급원별 급수인구'!$A60,계획인구!$U:$U,'공급원별 급수인구'!$B60)</f>
        <v>268</v>
      </c>
    </row>
    <row r="61" spans="1:9" ht="18.95" customHeight="1">
      <c r="A61" s="59" t="s">
        <v>952</v>
      </c>
      <c r="B61" s="128"/>
      <c r="C61" s="418" t="s">
        <v>639</v>
      </c>
      <c r="D61" s="418"/>
      <c r="E61" s="46">
        <f>E63+E64+E65+E68</f>
        <v>4921</v>
      </c>
      <c r="F61" s="46">
        <f>F63+F64+F65+F68</f>
        <v>4857</v>
      </c>
      <c r="G61" s="46">
        <f>G63+G64+G65+G68</f>
        <v>4839</v>
      </c>
      <c r="H61" s="46">
        <f>H63+H64+H65+H68</f>
        <v>4822</v>
      </c>
      <c r="I61" s="47">
        <f>I63+I64+I65+I68</f>
        <v>4784</v>
      </c>
    </row>
    <row r="62" spans="1:9" ht="18.95" customHeight="1">
      <c r="A62" s="113"/>
      <c r="B62" s="441" t="s">
        <v>1117</v>
      </c>
      <c r="C62" s="441" t="s">
        <v>1118</v>
      </c>
      <c r="D62" s="441"/>
      <c r="E62" s="130">
        <f>E63+E64+E65</f>
        <v>4710</v>
      </c>
      <c r="F62" s="130">
        <f>F63+F64+F65</f>
        <v>4810</v>
      </c>
      <c r="G62" s="130">
        <f>G63+G64+G65</f>
        <v>4792</v>
      </c>
      <c r="H62" s="130">
        <f>H63+H64+H65</f>
        <v>4775</v>
      </c>
      <c r="I62" s="131">
        <f>I63+I64+I65</f>
        <v>4738</v>
      </c>
    </row>
    <row r="63" spans="1:9" ht="18.95" customHeight="1">
      <c r="A63" s="62" t="str">
        <f>A61</f>
        <v>어모면</v>
      </c>
      <c r="B63" s="441"/>
      <c r="C63" s="445" t="s">
        <v>1115</v>
      </c>
      <c r="D63" s="445"/>
      <c r="E63" s="48">
        <f>SUMIFS(계획인구!$V:$V,계획인구!$A:$A,'공급원별 급수인구'!$A63,계획인구!$Q:$Q,'공급원별 급수인구'!$C63)</f>
        <v>2483</v>
      </c>
      <c r="F63" s="48">
        <f>SUMIFS(계획인구!$W:$W,계획인구!$A:$A,'공급원별 급수인구'!$A63,계획인구!$R:$R,'공급원별 급수인구'!$C63)</f>
        <v>3551</v>
      </c>
      <c r="G63" s="48">
        <f>SUMIFS(계획인구!$X:$X,계획인구!$A:$A,'공급원별 급수인구'!$A63,계획인구!$S:$S,'공급원별 급수인구'!$C63)</f>
        <v>3836</v>
      </c>
      <c r="H63" s="48">
        <f>SUMIFS(계획인구!$Y:$Y,계획인구!$A:$A,'공급원별 급수인구'!$A63,계획인구!$T:$T,'공급원별 급수인구'!$C63)</f>
        <v>3821</v>
      </c>
      <c r="I63" s="49">
        <f>SUMIFS(계획인구!$Z:$Z,계획인구!$A:$A,'공급원별 급수인구'!$A63,계획인구!$U:$U,'공급원별 급수인구'!$C63)</f>
        <v>3791</v>
      </c>
    </row>
    <row r="64" spans="1:9" ht="18.95" customHeight="1">
      <c r="A64" s="62" t="str">
        <f>A63</f>
        <v>어모면</v>
      </c>
      <c r="B64" s="441"/>
      <c r="C64" s="445" t="s">
        <v>1116</v>
      </c>
      <c r="D64" s="445"/>
      <c r="E64" s="48">
        <f>SUMIFS(계획인구!$V:$V,계획인구!$A:$A,'공급원별 급수인구'!$A64,계획인구!$Q:$Q,'공급원별 급수인구'!$C64)</f>
        <v>0</v>
      </c>
      <c r="F64" s="48">
        <f>SUMIFS(계획인구!$W:$W,계획인구!$A:$A,'공급원별 급수인구'!$A64,계획인구!$R:$R,'공급원별 급수인구'!$C64)</f>
        <v>0</v>
      </c>
      <c r="G64" s="48">
        <f>SUMIFS(계획인구!$X:$X,계획인구!$A:$A,'공급원별 급수인구'!$A64,계획인구!$S:$S,'공급원별 급수인구'!$C64)</f>
        <v>0</v>
      </c>
      <c r="H64" s="48">
        <f>SUMIFS(계획인구!$Y:$Y,계획인구!$A:$A,'공급원별 급수인구'!$A64,계획인구!$T:$T,'공급원별 급수인구'!$C64)</f>
        <v>0</v>
      </c>
      <c r="I64" s="49">
        <f>SUMIFS(계획인구!$Z:$Z,계획인구!$A:$A,'공급원별 급수인구'!$A64,계획인구!$U:$U,'공급원별 급수인구'!$C64)</f>
        <v>0</v>
      </c>
    </row>
    <row r="65" spans="1:9" ht="18.95" customHeight="1">
      <c r="A65" s="62" t="str">
        <f>A64</f>
        <v>어모면</v>
      </c>
      <c r="B65" s="441"/>
      <c r="C65" s="20" t="s">
        <v>946</v>
      </c>
      <c r="D65" s="18" t="s">
        <v>957</v>
      </c>
      <c r="E65" s="48">
        <f>SUM(E66:E67)</f>
        <v>2227</v>
      </c>
      <c r="F65" s="48">
        <f>SUM(F66:F67)</f>
        <v>1259</v>
      </c>
      <c r="G65" s="48">
        <f>SUM(G66:G67)</f>
        <v>956</v>
      </c>
      <c r="H65" s="48">
        <f>SUM(H66:H67)</f>
        <v>954</v>
      </c>
      <c r="I65" s="49">
        <f>SUM(I66:I67)</f>
        <v>947</v>
      </c>
    </row>
    <row r="66" spans="1:9" ht="18.95" customHeight="1">
      <c r="A66" s="62" t="str">
        <f>A65</f>
        <v>어모면</v>
      </c>
      <c r="B66" s="441"/>
      <c r="C66" s="22" t="str">
        <f>C65</f>
        <v>마을</v>
      </c>
      <c r="D66" s="18" t="s">
        <v>946</v>
      </c>
      <c r="E66" s="48">
        <f>SUMIFS(계획인구!$V:$V,계획인구!$A:$A,'공급원별 급수인구'!$A66,계획인구!$Q:$Q,'공급원별 급수인구'!$D66)</f>
        <v>999</v>
      </c>
      <c r="F66" s="48">
        <f>SUMIFS(계획인구!$W:$W,계획인구!$A:$A,'공급원별 급수인구'!$A66,계획인구!$R:$R,'공급원별 급수인구'!$D66)</f>
        <v>593</v>
      </c>
      <c r="G66" s="48">
        <f>SUMIFS(계획인구!$X:$X,계획인구!$A:$A,'공급원별 급수인구'!$A66,계획인구!$S:$S,'공급원별 급수인구'!$D66)</f>
        <v>464</v>
      </c>
      <c r="H66" s="48">
        <f>SUMIFS(계획인구!$Y:$Y,계획인구!$A:$A,'공급원별 급수인구'!$A66,계획인구!$T:$T,'공급원별 급수인구'!$D66)</f>
        <v>463</v>
      </c>
      <c r="I66" s="49">
        <f>SUMIFS(계획인구!$Z:$Z,계획인구!$A:$A,'공급원별 급수인구'!$A66,계획인구!$U:$U,'공급원별 급수인구'!$D66)</f>
        <v>460</v>
      </c>
    </row>
    <row r="67" spans="1:9" ht="18.95" customHeight="1">
      <c r="A67" s="62" t="str">
        <f>A66</f>
        <v>어모면</v>
      </c>
      <c r="B67" s="441"/>
      <c r="C67" s="132" t="str">
        <f>C66</f>
        <v>마을</v>
      </c>
      <c r="D67" s="18" t="s">
        <v>947</v>
      </c>
      <c r="E67" s="48">
        <f>SUMIFS(계획인구!$V:$V,계획인구!$A:$A,'공급원별 급수인구'!$A67,계획인구!$Q:$Q,'공급원별 급수인구'!$D67)</f>
        <v>1228</v>
      </c>
      <c r="F67" s="48">
        <f>SUMIFS(계획인구!$W:$W,계획인구!$A:$A,'공급원별 급수인구'!$A67,계획인구!$R:$R,'공급원별 급수인구'!$D67)</f>
        <v>666</v>
      </c>
      <c r="G67" s="48">
        <f>SUMIFS(계획인구!$X:$X,계획인구!$A:$A,'공급원별 급수인구'!$A67,계획인구!$S:$S,'공급원별 급수인구'!$D67)</f>
        <v>492</v>
      </c>
      <c r="H67" s="48">
        <f>SUMIFS(계획인구!$Y:$Y,계획인구!$A:$A,'공급원별 급수인구'!$A67,계획인구!$T:$T,'공급원별 급수인구'!$D67)</f>
        <v>491</v>
      </c>
      <c r="I67" s="49">
        <f>SUMIFS(계획인구!$Z:$Z,계획인구!$A:$A,'공급원별 급수인구'!$A67,계획인구!$U:$U,'공급원별 급수인구'!$D67)</f>
        <v>487</v>
      </c>
    </row>
    <row r="68" spans="1:9" ht="18.95" customHeight="1">
      <c r="A68" s="62" t="str">
        <f>A67</f>
        <v>어모면</v>
      </c>
      <c r="B68" s="442" t="s">
        <v>959</v>
      </c>
      <c r="C68" s="443"/>
      <c r="D68" s="444"/>
      <c r="E68" s="48">
        <f>SUMIFS(계획인구!$V:$V,계획인구!$A:$A,'공급원별 급수인구'!$A68,계획인구!$Q:$Q,'공급원별 급수인구'!$B68)</f>
        <v>211</v>
      </c>
      <c r="F68" s="48">
        <f>SUMIFS(계획인구!$W:$W,계획인구!$A:$A,'공급원별 급수인구'!$A68,계획인구!$R:$R,'공급원별 급수인구'!$B68)</f>
        <v>47</v>
      </c>
      <c r="G68" s="48">
        <f>SUMIFS(계획인구!$X:$X,계획인구!$A:$A,'공급원별 급수인구'!$A68,계획인구!$S:$S,'공급원별 급수인구'!$B68)</f>
        <v>47</v>
      </c>
      <c r="H68" s="48">
        <f>SUMIFS(계획인구!$Y:$Y,계획인구!$A:$A,'공급원별 급수인구'!$A68,계획인구!$T:$T,'공급원별 급수인구'!$B68)</f>
        <v>47</v>
      </c>
      <c r="I68" s="49">
        <f>SUMIFS(계획인구!$Z:$Z,계획인구!$A:$A,'공급원별 급수인구'!$A68,계획인구!$U:$U,'공급원별 급수인구'!$B68)</f>
        <v>46</v>
      </c>
    </row>
    <row r="69" spans="1:9" ht="18.95" customHeight="1">
      <c r="A69" s="59" t="s">
        <v>965</v>
      </c>
      <c r="B69" s="128"/>
      <c r="C69" s="418" t="s">
        <v>639</v>
      </c>
      <c r="D69" s="418"/>
      <c r="E69" s="46">
        <f>E71+E72+E73+E76</f>
        <v>3734</v>
      </c>
      <c r="F69" s="46">
        <f>F71+F72+F73+F76</f>
        <v>3585</v>
      </c>
      <c r="G69" s="46">
        <f>G71+G72+G73+G76</f>
        <v>3572</v>
      </c>
      <c r="H69" s="46">
        <f>H71+H72+H73+H76</f>
        <v>3559</v>
      </c>
      <c r="I69" s="47">
        <f>I71+I72+I73+I76</f>
        <v>3530</v>
      </c>
    </row>
    <row r="70" spans="1:9" ht="18.95" customHeight="1">
      <c r="A70" s="113"/>
      <c r="B70" s="441" t="s">
        <v>1117</v>
      </c>
      <c r="C70" s="441" t="s">
        <v>1118</v>
      </c>
      <c r="D70" s="441"/>
      <c r="E70" s="130">
        <f>E71+E72+E73</f>
        <v>3730</v>
      </c>
      <c r="F70" s="130">
        <f>F71+F72+F73</f>
        <v>3581</v>
      </c>
      <c r="G70" s="130">
        <f>G71+G72+G73</f>
        <v>3568</v>
      </c>
      <c r="H70" s="130">
        <f>H71+H72+H73</f>
        <v>3555</v>
      </c>
      <c r="I70" s="131">
        <f>I71+I72+I73</f>
        <v>3526</v>
      </c>
    </row>
    <row r="71" spans="1:9" ht="18.95" customHeight="1">
      <c r="A71" s="62" t="str">
        <f>A69</f>
        <v>봉산면</v>
      </c>
      <c r="B71" s="441"/>
      <c r="C71" s="445" t="s">
        <v>1115</v>
      </c>
      <c r="D71" s="445"/>
      <c r="E71" s="48">
        <f>SUMIFS(계획인구!$V:$V,계획인구!$A:$A,'공급원별 급수인구'!$A71,계획인구!$Q:$Q,'공급원별 급수인구'!$C71)</f>
        <v>2137</v>
      </c>
      <c r="F71" s="48">
        <f>SUMIFS(계획인구!$W:$W,계획인구!$A:$A,'공급원별 급수인구'!$A71,계획인구!$R:$R,'공급원별 급수인구'!$C71)</f>
        <v>3152</v>
      </c>
      <c r="G71" s="48">
        <f>SUMIFS(계획인구!$X:$X,계획인구!$A:$A,'공급원별 급수인구'!$A71,계획인구!$S:$S,'공급원별 급수인구'!$C71)</f>
        <v>3568</v>
      </c>
      <c r="H71" s="48">
        <f>SUMIFS(계획인구!$Y:$Y,계획인구!$A:$A,'공급원별 급수인구'!$A71,계획인구!$T:$T,'공급원별 급수인구'!$C71)</f>
        <v>3555</v>
      </c>
      <c r="I71" s="49">
        <f>SUMIFS(계획인구!$Z:$Z,계획인구!$A:$A,'공급원별 급수인구'!$A71,계획인구!$U:$U,'공급원별 급수인구'!$C71)</f>
        <v>3526</v>
      </c>
    </row>
    <row r="72" spans="1:9" ht="18.95" customHeight="1">
      <c r="A72" s="62" t="str">
        <f>A71</f>
        <v>봉산면</v>
      </c>
      <c r="B72" s="441"/>
      <c r="C72" s="445" t="s">
        <v>1116</v>
      </c>
      <c r="D72" s="445"/>
      <c r="E72" s="48">
        <f>SUMIFS(계획인구!$V:$V,계획인구!$A:$A,'공급원별 급수인구'!$A72,계획인구!$Q:$Q,'공급원별 급수인구'!$C72)</f>
        <v>0</v>
      </c>
      <c r="F72" s="48">
        <f>SUMIFS(계획인구!$W:$W,계획인구!$A:$A,'공급원별 급수인구'!$A72,계획인구!$R:$R,'공급원별 급수인구'!$C72)</f>
        <v>0</v>
      </c>
      <c r="G72" s="48">
        <f>SUMIFS(계획인구!$X:$X,계획인구!$A:$A,'공급원별 급수인구'!$A72,계획인구!$S:$S,'공급원별 급수인구'!$C72)</f>
        <v>0</v>
      </c>
      <c r="H72" s="48">
        <f>SUMIFS(계획인구!$Y:$Y,계획인구!$A:$A,'공급원별 급수인구'!$A72,계획인구!$T:$T,'공급원별 급수인구'!$C72)</f>
        <v>0</v>
      </c>
      <c r="I72" s="49">
        <f>SUMIFS(계획인구!$Z:$Z,계획인구!$A:$A,'공급원별 급수인구'!$A72,계획인구!$U:$U,'공급원별 급수인구'!$C72)</f>
        <v>0</v>
      </c>
    </row>
    <row r="73" spans="1:9" ht="18.95" customHeight="1">
      <c r="A73" s="62" t="str">
        <f>A72</f>
        <v>봉산면</v>
      </c>
      <c r="B73" s="441"/>
      <c r="C73" s="20" t="s">
        <v>946</v>
      </c>
      <c r="D73" s="18" t="s">
        <v>957</v>
      </c>
      <c r="E73" s="48">
        <f>SUM(E74:E75)</f>
        <v>1593</v>
      </c>
      <c r="F73" s="48">
        <f>SUM(F74:F75)</f>
        <v>429</v>
      </c>
      <c r="G73" s="48">
        <f>SUM(G74:G75)</f>
        <v>0</v>
      </c>
      <c r="H73" s="48">
        <f>SUM(H74:H75)</f>
        <v>0</v>
      </c>
      <c r="I73" s="49">
        <f>SUM(I74:I75)</f>
        <v>0</v>
      </c>
    </row>
    <row r="74" spans="1:9" ht="18.95" customHeight="1">
      <c r="A74" s="62" t="str">
        <f>A73</f>
        <v>봉산면</v>
      </c>
      <c r="B74" s="441"/>
      <c r="C74" s="22" t="str">
        <f>C73</f>
        <v>마을</v>
      </c>
      <c r="D74" s="18" t="s">
        <v>946</v>
      </c>
      <c r="E74" s="48">
        <f>SUMIFS(계획인구!$V:$V,계획인구!$A:$A,'공급원별 급수인구'!$A74,계획인구!$Q:$Q,'공급원별 급수인구'!$D74)</f>
        <v>690</v>
      </c>
      <c r="F74" s="48">
        <f>SUMIFS(계획인구!$W:$W,계획인구!$A:$A,'공급원별 급수인구'!$A74,계획인구!$R:$R,'공급원별 급수인구'!$D74)</f>
        <v>125</v>
      </c>
      <c r="G74" s="48">
        <f>SUMIFS(계획인구!$X:$X,계획인구!$A:$A,'공급원별 급수인구'!$A74,계획인구!$S:$S,'공급원별 급수인구'!$D74)</f>
        <v>0</v>
      </c>
      <c r="H74" s="48">
        <f>SUMIFS(계획인구!$Y:$Y,계획인구!$A:$A,'공급원별 급수인구'!$A74,계획인구!$T:$T,'공급원별 급수인구'!$D74)</f>
        <v>0</v>
      </c>
      <c r="I74" s="49">
        <f>SUMIFS(계획인구!$Z:$Z,계획인구!$A:$A,'공급원별 급수인구'!$A74,계획인구!$U:$U,'공급원별 급수인구'!$D74)</f>
        <v>0</v>
      </c>
    </row>
    <row r="75" spans="1:9" ht="18.95" customHeight="1">
      <c r="A75" s="62" t="str">
        <f>A74</f>
        <v>봉산면</v>
      </c>
      <c r="B75" s="441"/>
      <c r="C75" s="132" t="str">
        <f>C74</f>
        <v>마을</v>
      </c>
      <c r="D75" s="18" t="s">
        <v>947</v>
      </c>
      <c r="E75" s="48">
        <f>SUMIFS(계획인구!$V:$V,계획인구!$A:$A,'공급원별 급수인구'!$A75,계획인구!$Q:$Q,'공급원별 급수인구'!$D75)</f>
        <v>903</v>
      </c>
      <c r="F75" s="48">
        <f>SUMIFS(계획인구!$W:$W,계획인구!$A:$A,'공급원별 급수인구'!$A75,계획인구!$R:$R,'공급원별 급수인구'!$D75)</f>
        <v>304</v>
      </c>
      <c r="G75" s="48">
        <f>SUMIFS(계획인구!$X:$X,계획인구!$A:$A,'공급원별 급수인구'!$A75,계획인구!$S:$S,'공급원별 급수인구'!$D75)</f>
        <v>0</v>
      </c>
      <c r="H75" s="48">
        <f>SUMIFS(계획인구!$Y:$Y,계획인구!$A:$A,'공급원별 급수인구'!$A75,계획인구!$T:$T,'공급원별 급수인구'!$D75)</f>
        <v>0</v>
      </c>
      <c r="I75" s="49">
        <f>SUMIFS(계획인구!$Z:$Z,계획인구!$A:$A,'공급원별 급수인구'!$A75,계획인구!$U:$U,'공급원별 급수인구'!$D75)</f>
        <v>0</v>
      </c>
    </row>
    <row r="76" spans="1:9" ht="18.95" customHeight="1">
      <c r="A76" s="62" t="str">
        <f>A75</f>
        <v>봉산면</v>
      </c>
      <c r="B76" s="442" t="s">
        <v>959</v>
      </c>
      <c r="C76" s="443"/>
      <c r="D76" s="444"/>
      <c r="E76" s="48">
        <f>SUMIFS(계획인구!$V:$V,계획인구!$A:$A,'공급원별 급수인구'!$A76,계획인구!$Q:$Q,'공급원별 급수인구'!$B76)</f>
        <v>4</v>
      </c>
      <c r="F76" s="48">
        <f>SUMIFS(계획인구!$W:$W,계획인구!$A:$A,'공급원별 급수인구'!$A76,계획인구!$R:$R,'공급원별 급수인구'!$B76)</f>
        <v>4</v>
      </c>
      <c r="G76" s="48">
        <f>SUMIFS(계획인구!$X:$X,계획인구!$A:$A,'공급원별 급수인구'!$A76,계획인구!$S:$S,'공급원별 급수인구'!$B76)</f>
        <v>4</v>
      </c>
      <c r="H76" s="48">
        <f>SUMIFS(계획인구!$Y:$Y,계획인구!$A:$A,'공급원별 급수인구'!$A76,계획인구!$T:$T,'공급원별 급수인구'!$B76)</f>
        <v>4</v>
      </c>
      <c r="I76" s="49">
        <f>SUMIFS(계획인구!$Z:$Z,계획인구!$A:$A,'공급원별 급수인구'!$A76,계획인구!$U:$U,'공급원별 급수인구'!$B76)</f>
        <v>4</v>
      </c>
    </row>
    <row r="77" spans="1:9" ht="18.95" customHeight="1">
      <c r="A77" s="59" t="s">
        <v>966</v>
      </c>
      <c r="B77" s="128"/>
      <c r="C77" s="418" t="s">
        <v>639</v>
      </c>
      <c r="D77" s="418"/>
      <c r="E77" s="46">
        <f>E79+E80+E81+E84</f>
        <v>4061</v>
      </c>
      <c r="F77" s="46">
        <f>F79+F80+F81+F84</f>
        <v>3899</v>
      </c>
      <c r="G77" s="46">
        <f>G79+G80+G81+G84</f>
        <v>3885</v>
      </c>
      <c r="H77" s="46">
        <f>H79+H80+H81+H84</f>
        <v>3871</v>
      </c>
      <c r="I77" s="47">
        <f>I79+I80+I81+I84</f>
        <v>3839</v>
      </c>
    </row>
    <row r="78" spans="1:9" ht="18.95" customHeight="1">
      <c r="A78" s="113"/>
      <c r="B78" s="441" t="s">
        <v>1117</v>
      </c>
      <c r="C78" s="441" t="s">
        <v>1118</v>
      </c>
      <c r="D78" s="441"/>
      <c r="E78" s="130">
        <f>E79+E80+E81</f>
        <v>3980</v>
      </c>
      <c r="F78" s="130">
        <f>F79+F80+F81</f>
        <v>3821</v>
      </c>
      <c r="G78" s="130">
        <f>G79+G80+G81</f>
        <v>3808</v>
      </c>
      <c r="H78" s="130">
        <f>H79+H80+H81</f>
        <v>3794</v>
      </c>
      <c r="I78" s="131">
        <f>I79+I80+I81</f>
        <v>3762</v>
      </c>
    </row>
    <row r="79" spans="1:9" ht="18.95" customHeight="1">
      <c r="A79" s="62" t="str">
        <f>A77</f>
        <v>대항면</v>
      </c>
      <c r="B79" s="441"/>
      <c r="C79" s="445" t="s">
        <v>1115</v>
      </c>
      <c r="D79" s="445"/>
      <c r="E79" s="48">
        <f>SUMIFS(계획인구!$V:$V,계획인구!$A:$A,'공급원별 급수인구'!$A79,계획인구!$Q:$Q,'공급원별 급수인구'!$C79)</f>
        <v>2997</v>
      </c>
      <c r="F79" s="48">
        <f>SUMIFS(계획인구!$W:$W,계획인구!$A:$A,'공급원별 급수인구'!$A79,계획인구!$R:$R,'공급원별 급수인구'!$C79)</f>
        <v>2879</v>
      </c>
      <c r="G79" s="48">
        <f>SUMIFS(계획인구!$X:$X,계획인구!$A:$A,'공급원별 급수인구'!$A79,계획인구!$S:$S,'공급원별 급수인구'!$C79)</f>
        <v>3053</v>
      </c>
      <c r="H79" s="48">
        <f>SUMIFS(계획인구!$Y:$Y,계획인구!$A:$A,'공급원별 급수인구'!$A79,계획인구!$T:$T,'공급원별 급수인구'!$C79)</f>
        <v>3294</v>
      </c>
      <c r="I79" s="49">
        <f>SUMIFS(계획인구!$Z:$Z,계획인구!$A:$A,'공급원별 급수인구'!$A79,계획인구!$U:$U,'공급원별 급수인구'!$C79)</f>
        <v>3266</v>
      </c>
    </row>
    <row r="80" spans="1:9" ht="18.95" customHeight="1">
      <c r="A80" s="62" t="str">
        <f>A79</f>
        <v>대항면</v>
      </c>
      <c r="B80" s="441"/>
      <c r="C80" s="445" t="s">
        <v>1116</v>
      </c>
      <c r="D80" s="445"/>
      <c r="E80" s="48">
        <f>SUMIFS(계획인구!$V:$V,계획인구!$A:$A,'공급원별 급수인구'!$A80,계획인구!$Q:$Q,'공급원별 급수인구'!$C80)</f>
        <v>0</v>
      </c>
      <c r="F80" s="48">
        <f>SUMIFS(계획인구!$W:$W,계획인구!$A:$A,'공급원별 급수인구'!$A80,계획인구!$R:$R,'공급원별 급수인구'!$C80)</f>
        <v>0</v>
      </c>
      <c r="G80" s="48">
        <f>SUMIFS(계획인구!$X:$X,계획인구!$A:$A,'공급원별 급수인구'!$A80,계획인구!$S:$S,'공급원별 급수인구'!$C80)</f>
        <v>0</v>
      </c>
      <c r="H80" s="48">
        <f>SUMIFS(계획인구!$Y:$Y,계획인구!$A:$A,'공급원별 급수인구'!$A80,계획인구!$T:$T,'공급원별 급수인구'!$C80)</f>
        <v>0</v>
      </c>
      <c r="I80" s="49">
        <f>SUMIFS(계획인구!$Z:$Z,계획인구!$A:$A,'공급원별 급수인구'!$A80,계획인구!$U:$U,'공급원별 급수인구'!$C80)</f>
        <v>0</v>
      </c>
    </row>
    <row r="81" spans="1:9" ht="18.95" customHeight="1">
      <c r="A81" s="62" t="str">
        <f>A80</f>
        <v>대항면</v>
      </c>
      <c r="B81" s="441"/>
      <c r="C81" s="20" t="s">
        <v>946</v>
      </c>
      <c r="D81" s="18" t="s">
        <v>957</v>
      </c>
      <c r="E81" s="48">
        <f>SUM(E82:E83)</f>
        <v>983</v>
      </c>
      <c r="F81" s="48">
        <f>SUM(F82:F83)</f>
        <v>942</v>
      </c>
      <c r="G81" s="48">
        <f>SUM(G82:G83)</f>
        <v>755</v>
      </c>
      <c r="H81" s="48">
        <f>SUM(H82:H83)</f>
        <v>500</v>
      </c>
      <c r="I81" s="49">
        <f>SUM(I82:I83)</f>
        <v>496</v>
      </c>
    </row>
    <row r="82" spans="1:9" ht="18.95" customHeight="1">
      <c r="A82" s="62" t="str">
        <f>A81</f>
        <v>대항면</v>
      </c>
      <c r="B82" s="441"/>
      <c r="C82" s="22" t="str">
        <f>C81</f>
        <v>마을</v>
      </c>
      <c r="D82" s="18" t="s">
        <v>946</v>
      </c>
      <c r="E82" s="48">
        <f>SUMIFS(계획인구!$V:$V,계획인구!$A:$A,'공급원별 급수인구'!$A82,계획인구!$Q:$Q,'공급원별 급수인구'!$D82)</f>
        <v>474</v>
      </c>
      <c r="F82" s="48">
        <f>SUMIFS(계획인구!$W:$W,계획인구!$A:$A,'공급원별 급수인구'!$A82,계획인구!$R:$R,'공급원별 급수인구'!$D82)</f>
        <v>455</v>
      </c>
      <c r="G82" s="48">
        <f>SUMIFS(계획인구!$X:$X,계획인구!$A:$A,'공급원별 급수인구'!$A82,계획인구!$S:$S,'공급원별 급수인구'!$D82)</f>
        <v>268</v>
      </c>
      <c r="H82" s="48">
        <f>SUMIFS(계획인구!$Y:$Y,계획인구!$A:$A,'공급원별 급수인구'!$A82,계획인구!$T:$T,'공급원별 급수인구'!$D82)</f>
        <v>96</v>
      </c>
      <c r="I82" s="49">
        <f>SUMIFS(계획인구!$Z:$Z,계획인구!$A:$A,'공급원별 급수인구'!$A82,계획인구!$U:$U,'공급원별 급수인구'!$D82)</f>
        <v>95</v>
      </c>
    </row>
    <row r="83" spans="1:9" ht="18.95" customHeight="1">
      <c r="A83" s="62" t="str">
        <f>A82</f>
        <v>대항면</v>
      </c>
      <c r="B83" s="441"/>
      <c r="C83" s="132" t="str">
        <f>C82</f>
        <v>마을</v>
      </c>
      <c r="D83" s="18" t="s">
        <v>947</v>
      </c>
      <c r="E83" s="48">
        <f>SUMIFS(계획인구!$V:$V,계획인구!$A:$A,'공급원별 급수인구'!$A83,계획인구!$Q:$Q,'공급원별 급수인구'!$D83)</f>
        <v>509</v>
      </c>
      <c r="F83" s="48">
        <f>SUMIFS(계획인구!$W:$W,계획인구!$A:$A,'공급원별 급수인구'!$A83,계획인구!$R:$R,'공급원별 급수인구'!$D83)</f>
        <v>487</v>
      </c>
      <c r="G83" s="48">
        <f>SUMIFS(계획인구!$X:$X,계획인구!$A:$A,'공급원별 급수인구'!$A83,계획인구!$S:$S,'공급원별 급수인구'!$D83)</f>
        <v>487</v>
      </c>
      <c r="H83" s="48">
        <f>SUMIFS(계획인구!$Y:$Y,계획인구!$A:$A,'공급원별 급수인구'!$A83,계획인구!$T:$T,'공급원별 급수인구'!$D83)</f>
        <v>404</v>
      </c>
      <c r="I83" s="49">
        <f>SUMIFS(계획인구!$Z:$Z,계획인구!$A:$A,'공급원별 급수인구'!$A83,계획인구!$U:$U,'공급원별 급수인구'!$D83)</f>
        <v>401</v>
      </c>
    </row>
    <row r="84" spans="1:9" ht="18.95" customHeight="1">
      <c r="A84" s="62" t="str">
        <f>A83</f>
        <v>대항면</v>
      </c>
      <c r="B84" s="442" t="s">
        <v>959</v>
      </c>
      <c r="C84" s="443"/>
      <c r="D84" s="444"/>
      <c r="E84" s="48">
        <f>SUMIFS(계획인구!$V:$V,계획인구!$A:$A,'공급원별 급수인구'!$A84,계획인구!$Q:$Q,'공급원별 급수인구'!$B84)</f>
        <v>81</v>
      </c>
      <c r="F84" s="48">
        <f>SUMIFS(계획인구!$W:$W,계획인구!$A:$A,'공급원별 급수인구'!$A84,계획인구!$R:$R,'공급원별 급수인구'!$B84)</f>
        <v>78</v>
      </c>
      <c r="G84" s="48">
        <f>SUMIFS(계획인구!$X:$X,계획인구!$A:$A,'공급원별 급수인구'!$A84,계획인구!$S:$S,'공급원별 급수인구'!$B84)</f>
        <v>77</v>
      </c>
      <c r="H84" s="48">
        <f>SUMIFS(계획인구!$Y:$Y,계획인구!$A:$A,'공급원별 급수인구'!$A84,계획인구!$T:$T,'공급원별 급수인구'!$B84)</f>
        <v>77</v>
      </c>
      <c r="I84" s="49">
        <f>SUMIFS(계획인구!$Z:$Z,계획인구!$A:$A,'공급원별 급수인구'!$A84,계획인구!$U:$U,'공급원별 급수인구'!$B84)</f>
        <v>77</v>
      </c>
    </row>
    <row r="85" spans="1:9" ht="18.95" customHeight="1">
      <c r="A85" s="59" t="s">
        <v>967</v>
      </c>
      <c r="B85" s="128"/>
      <c r="C85" s="418" t="s">
        <v>639</v>
      </c>
      <c r="D85" s="418"/>
      <c r="E85" s="46">
        <f>E87+E88+E89+E92</f>
        <v>2267</v>
      </c>
      <c r="F85" s="46">
        <f>F87+F88+F89+F92</f>
        <v>2177</v>
      </c>
      <c r="G85" s="46">
        <f>G87+G88+G89+G92</f>
        <v>2168</v>
      </c>
      <c r="H85" s="46">
        <f>H87+H88+H89+H92</f>
        <v>2161</v>
      </c>
      <c r="I85" s="47">
        <f>I87+I88+I89+I92</f>
        <v>2143</v>
      </c>
    </row>
    <row r="86" spans="1:9" ht="18.95" customHeight="1">
      <c r="A86" s="113"/>
      <c r="B86" s="441" t="s">
        <v>1117</v>
      </c>
      <c r="C86" s="441" t="s">
        <v>1118</v>
      </c>
      <c r="D86" s="441"/>
      <c r="E86" s="130">
        <f>E87+E88+E89</f>
        <v>2137</v>
      </c>
      <c r="F86" s="130">
        <f>F87+F88+F89</f>
        <v>2177</v>
      </c>
      <c r="G86" s="130">
        <f>G87+G88+G89</f>
        <v>2168</v>
      </c>
      <c r="H86" s="130">
        <f>H87+H88+H89</f>
        <v>2161</v>
      </c>
      <c r="I86" s="131">
        <f>I87+I88+I89</f>
        <v>2143</v>
      </c>
    </row>
    <row r="87" spans="1:9" ht="18.95" customHeight="1">
      <c r="A87" s="62" t="str">
        <f>A85</f>
        <v>감천면</v>
      </c>
      <c r="B87" s="441"/>
      <c r="C87" s="445" t="s">
        <v>1115</v>
      </c>
      <c r="D87" s="445"/>
      <c r="E87" s="48">
        <f>SUMIFS(계획인구!$V:$V,계획인구!$A:$A,'공급원별 급수인구'!$A87,계획인구!$Q:$Q,'공급원별 급수인구'!$C87)</f>
        <v>2137</v>
      </c>
      <c r="F87" s="48">
        <f>SUMIFS(계획인구!$W:$W,계획인구!$A:$A,'공급원별 급수인구'!$A87,계획인구!$R:$R,'공급원별 급수인구'!$C87)</f>
        <v>2177</v>
      </c>
      <c r="G87" s="48">
        <f>SUMIFS(계획인구!$X:$X,계획인구!$A:$A,'공급원별 급수인구'!$A87,계획인구!$S:$S,'공급원별 급수인구'!$C87)</f>
        <v>2168</v>
      </c>
      <c r="H87" s="48">
        <f>SUMIFS(계획인구!$Y:$Y,계획인구!$A:$A,'공급원별 급수인구'!$A87,계획인구!$T:$T,'공급원별 급수인구'!$C87)</f>
        <v>2161</v>
      </c>
      <c r="I87" s="49">
        <f>SUMIFS(계획인구!$Z:$Z,계획인구!$A:$A,'공급원별 급수인구'!$A87,계획인구!$U:$U,'공급원별 급수인구'!$C87)</f>
        <v>2143</v>
      </c>
    </row>
    <row r="88" spans="1:9" ht="18.95" customHeight="1">
      <c r="A88" s="62" t="str">
        <f>A87</f>
        <v>감천면</v>
      </c>
      <c r="B88" s="441"/>
      <c r="C88" s="445" t="s">
        <v>1116</v>
      </c>
      <c r="D88" s="445"/>
      <c r="E88" s="48">
        <f>SUMIFS(계획인구!$V:$V,계획인구!$A:$A,'공급원별 급수인구'!$A88,계획인구!$Q:$Q,'공급원별 급수인구'!$C88)</f>
        <v>0</v>
      </c>
      <c r="F88" s="48">
        <f>SUMIFS(계획인구!$W:$W,계획인구!$A:$A,'공급원별 급수인구'!$A88,계획인구!$R:$R,'공급원별 급수인구'!$C88)</f>
        <v>0</v>
      </c>
      <c r="G88" s="48">
        <f>SUMIFS(계획인구!$X:$X,계획인구!$A:$A,'공급원별 급수인구'!$A88,계획인구!$S:$S,'공급원별 급수인구'!$C88)</f>
        <v>0</v>
      </c>
      <c r="H88" s="48">
        <f>SUMIFS(계획인구!$Y:$Y,계획인구!$A:$A,'공급원별 급수인구'!$A88,계획인구!$T:$T,'공급원별 급수인구'!$C88)</f>
        <v>0</v>
      </c>
      <c r="I88" s="49">
        <f>SUMIFS(계획인구!$Z:$Z,계획인구!$A:$A,'공급원별 급수인구'!$A88,계획인구!$U:$U,'공급원별 급수인구'!$C88)</f>
        <v>0</v>
      </c>
    </row>
    <row r="89" spans="1:9" ht="18.95" customHeight="1">
      <c r="A89" s="62" t="str">
        <f>A88</f>
        <v>감천면</v>
      </c>
      <c r="B89" s="441"/>
      <c r="C89" s="20" t="s">
        <v>946</v>
      </c>
      <c r="D89" s="18" t="s">
        <v>957</v>
      </c>
      <c r="E89" s="48">
        <f>SUM(E90:E91)</f>
        <v>0</v>
      </c>
      <c r="F89" s="48">
        <f>SUM(F90:F91)</f>
        <v>0</v>
      </c>
      <c r="G89" s="48">
        <f>SUM(G90:G91)</f>
        <v>0</v>
      </c>
      <c r="H89" s="48">
        <f>SUM(H90:H91)</f>
        <v>0</v>
      </c>
      <c r="I89" s="49">
        <f>SUM(I90:I91)</f>
        <v>0</v>
      </c>
    </row>
    <row r="90" spans="1:9" ht="18.95" customHeight="1">
      <c r="A90" s="62" t="str">
        <f>A89</f>
        <v>감천면</v>
      </c>
      <c r="B90" s="441"/>
      <c r="C90" s="22" t="str">
        <f>C89</f>
        <v>마을</v>
      </c>
      <c r="D90" s="18" t="s">
        <v>946</v>
      </c>
      <c r="E90" s="48">
        <f>SUMIFS(계획인구!$V:$V,계획인구!$A:$A,'공급원별 급수인구'!$A90,계획인구!$Q:$Q,'공급원별 급수인구'!$D90)</f>
        <v>0</v>
      </c>
      <c r="F90" s="48">
        <f>SUMIFS(계획인구!$W:$W,계획인구!$A:$A,'공급원별 급수인구'!$A90,계획인구!$R:$R,'공급원별 급수인구'!$D90)</f>
        <v>0</v>
      </c>
      <c r="G90" s="48">
        <f>SUMIFS(계획인구!$X:$X,계획인구!$A:$A,'공급원별 급수인구'!$A90,계획인구!$S:$S,'공급원별 급수인구'!$D90)</f>
        <v>0</v>
      </c>
      <c r="H90" s="48">
        <f>SUMIFS(계획인구!$Y:$Y,계획인구!$A:$A,'공급원별 급수인구'!$A90,계획인구!$T:$T,'공급원별 급수인구'!$D90)</f>
        <v>0</v>
      </c>
      <c r="I90" s="49">
        <f>SUMIFS(계획인구!$Z:$Z,계획인구!$A:$A,'공급원별 급수인구'!$A90,계획인구!$U:$U,'공급원별 급수인구'!$D90)</f>
        <v>0</v>
      </c>
    </row>
    <row r="91" spans="1:9" ht="18.95" customHeight="1">
      <c r="A91" s="62" t="str">
        <f>A90</f>
        <v>감천면</v>
      </c>
      <c r="B91" s="441"/>
      <c r="C91" s="132" t="str">
        <f>C90</f>
        <v>마을</v>
      </c>
      <c r="D91" s="18" t="s">
        <v>947</v>
      </c>
      <c r="E91" s="48">
        <f>SUMIFS(계획인구!$V:$V,계획인구!$A:$A,'공급원별 급수인구'!$A91,계획인구!$Q:$Q,'공급원별 급수인구'!$D91)</f>
        <v>0</v>
      </c>
      <c r="F91" s="48">
        <f>SUMIFS(계획인구!$W:$W,계획인구!$A:$A,'공급원별 급수인구'!$A91,계획인구!$R:$R,'공급원별 급수인구'!$D91)</f>
        <v>0</v>
      </c>
      <c r="G91" s="48">
        <f>SUMIFS(계획인구!$X:$X,계획인구!$A:$A,'공급원별 급수인구'!$A91,계획인구!$S:$S,'공급원별 급수인구'!$D91)</f>
        <v>0</v>
      </c>
      <c r="H91" s="48">
        <f>SUMIFS(계획인구!$Y:$Y,계획인구!$A:$A,'공급원별 급수인구'!$A91,계획인구!$T:$T,'공급원별 급수인구'!$D91)</f>
        <v>0</v>
      </c>
      <c r="I91" s="49">
        <f>SUMIFS(계획인구!$Z:$Z,계획인구!$A:$A,'공급원별 급수인구'!$A91,계획인구!$U:$U,'공급원별 급수인구'!$D91)</f>
        <v>0</v>
      </c>
    </row>
    <row r="92" spans="1:9" ht="18.95" customHeight="1">
      <c r="A92" s="62" t="str">
        <f>A91</f>
        <v>감천면</v>
      </c>
      <c r="B92" s="442" t="s">
        <v>959</v>
      </c>
      <c r="C92" s="443"/>
      <c r="D92" s="444"/>
      <c r="E92" s="48">
        <f>SUMIFS(계획인구!$V:$V,계획인구!$A:$A,'공급원별 급수인구'!$A92,계획인구!$Q:$Q,'공급원별 급수인구'!$B92)</f>
        <v>130</v>
      </c>
      <c r="F92" s="48">
        <f>SUMIFS(계획인구!$W:$W,계획인구!$A:$A,'공급원별 급수인구'!$A92,계획인구!$R:$R,'공급원별 급수인구'!$B92)</f>
        <v>0</v>
      </c>
      <c r="G92" s="48">
        <f>SUMIFS(계획인구!$X:$X,계획인구!$A:$A,'공급원별 급수인구'!$A92,계획인구!$S:$S,'공급원별 급수인구'!$B92)</f>
        <v>0</v>
      </c>
      <c r="H92" s="48">
        <f>SUMIFS(계획인구!$Y:$Y,계획인구!$A:$A,'공급원별 급수인구'!$A92,계획인구!$T:$T,'공급원별 급수인구'!$B92)</f>
        <v>0</v>
      </c>
      <c r="I92" s="49">
        <f>SUMIFS(계획인구!$Z:$Z,계획인구!$A:$A,'공급원별 급수인구'!$A92,계획인구!$U:$U,'공급원별 급수인구'!$B92)</f>
        <v>0</v>
      </c>
    </row>
    <row r="93" spans="1:9" ht="18.95" customHeight="1">
      <c r="A93" s="59" t="s">
        <v>968</v>
      </c>
      <c r="B93" s="128"/>
      <c r="C93" s="418" t="s">
        <v>639</v>
      </c>
      <c r="D93" s="418"/>
      <c r="E93" s="46">
        <f>E95+E96+E97+E100</f>
        <v>2657</v>
      </c>
      <c r="F93" s="46">
        <f>F95+F96+F97+F100</f>
        <v>2551</v>
      </c>
      <c r="G93" s="46">
        <f>G95+G96+G97+G100</f>
        <v>2542</v>
      </c>
      <c r="H93" s="46">
        <f>H95+H96+H97+H100</f>
        <v>2533</v>
      </c>
      <c r="I93" s="47">
        <f>I95+I96+I97+I100</f>
        <v>2512</v>
      </c>
    </row>
    <row r="94" spans="1:9" ht="18.95" customHeight="1">
      <c r="A94" s="113"/>
      <c r="B94" s="441" t="s">
        <v>1117</v>
      </c>
      <c r="C94" s="441" t="s">
        <v>1118</v>
      </c>
      <c r="D94" s="441"/>
      <c r="E94" s="130">
        <f>E95+E96+E97</f>
        <v>2642</v>
      </c>
      <c r="F94" s="130">
        <f>F95+F96+F97</f>
        <v>2537</v>
      </c>
      <c r="G94" s="130">
        <f>G95+G96+G97</f>
        <v>2528</v>
      </c>
      <c r="H94" s="130">
        <f>H95+H96+H97</f>
        <v>2519</v>
      </c>
      <c r="I94" s="131">
        <f>I95+I96+I97</f>
        <v>2498</v>
      </c>
    </row>
    <row r="95" spans="1:9" ht="18.95" customHeight="1">
      <c r="A95" s="62" t="str">
        <f>A93</f>
        <v>조마면</v>
      </c>
      <c r="B95" s="441"/>
      <c r="C95" s="445" t="s">
        <v>1115</v>
      </c>
      <c r="D95" s="445"/>
      <c r="E95" s="48">
        <f>SUMIFS(계획인구!$V:$V,계획인구!$A:$A,'공급원별 급수인구'!$A95,계획인구!$Q:$Q,'공급원별 급수인구'!$C95)</f>
        <v>1501</v>
      </c>
      <c r="F95" s="48">
        <f>SUMIFS(계획인구!$W:$W,계획인구!$A:$A,'공급원별 급수인구'!$A95,계획인구!$R:$R,'공급원별 급수인구'!$C95)</f>
        <v>1442</v>
      </c>
      <c r="G95" s="48">
        <f>SUMIFS(계획인구!$X:$X,계획인구!$A:$A,'공급원별 급수인구'!$A95,계획인구!$S:$S,'공급원별 급수인구'!$C95)</f>
        <v>1436</v>
      </c>
      <c r="H95" s="48">
        <f>SUMIFS(계획인구!$Y:$Y,계획인구!$A:$A,'공급원별 급수인구'!$A95,계획인구!$T:$T,'공급원별 급수인구'!$C95)</f>
        <v>1957</v>
      </c>
      <c r="I95" s="49">
        <f>SUMIFS(계획인구!$Z:$Z,계획인구!$A:$A,'공급원별 급수인구'!$A95,계획인구!$U:$U,'공급원별 급수인구'!$C95)</f>
        <v>1938</v>
      </c>
    </row>
    <row r="96" spans="1:9" ht="18.95" customHeight="1">
      <c r="A96" s="62" t="str">
        <f>A95</f>
        <v>조마면</v>
      </c>
      <c r="B96" s="441"/>
      <c r="C96" s="445" t="s">
        <v>1116</v>
      </c>
      <c r="D96" s="445"/>
      <c r="E96" s="48">
        <f>SUMIFS(계획인구!$V:$V,계획인구!$A:$A,'공급원별 급수인구'!$A96,계획인구!$Q:$Q,'공급원별 급수인구'!$C96)</f>
        <v>0</v>
      </c>
      <c r="F96" s="48">
        <f>SUMIFS(계획인구!$W:$W,계획인구!$A:$A,'공급원별 급수인구'!$A96,계획인구!$R:$R,'공급원별 급수인구'!$C96)</f>
        <v>0</v>
      </c>
      <c r="G96" s="48">
        <f>SUMIFS(계획인구!$X:$X,계획인구!$A:$A,'공급원별 급수인구'!$A96,계획인구!$S:$S,'공급원별 급수인구'!$C96)</f>
        <v>0</v>
      </c>
      <c r="H96" s="48">
        <f>SUMIFS(계획인구!$Y:$Y,계획인구!$A:$A,'공급원별 급수인구'!$A96,계획인구!$T:$T,'공급원별 급수인구'!$C96)</f>
        <v>0</v>
      </c>
      <c r="I96" s="49">
        <f>SUMIFS(계획인구!$Z:$Z,계획인구!$A:$A,'공급원별 급수인구'!$A96,계획인구!$U:$U,'공급원별 급수인구'!$C96)</f>
        <v>0</v>
      </c>
    </row>
    <row r="97" spans="1:9" ht="18.95" customHeight="1">
      <c r="A97" s="62" t="str">
        <f>A96</f>
        <v>조마면</v>
      </c>
      <c r="B97" s="441"/>
      <c r="C97" s="20" t="s">
        <v>946</v>
      </c>
      <c r="D97" s="18" t="s">
        <v>957</v>
      </c>
      <c r="E97" s="48">
        <f>SUM(E98:E99)</f>
        <v>1141</v>
      </c>
      <c r="F97" s="48">
        <f>SUM(F98:F99)</f>
        <v>1095</v>
      </c>
      <c r="G97" s="48">
        <f>SUM(G98:G99)</f>
        <v>1092</v>
      </c>
      <c r="H97" s="48">
        <f>SUM(H98:H99)</f>
        <v>562</v>
      </c>
      <c r="I97" s="49">
        <f>SUM(I98:I99)</f>
        <v>560</v>
      </c>
    </row>
    <row r="98" spans="1:9" ht="18.95" customHeight="1">
      <c r="A98" s="62" t="str">
        <f>A97</f>
        <v>조마면</v>
      </c>
      <c r="B98" s="441"/>
      <c r="C98" s="22" t="str">
        <f>C97</f>
        <v>마을</v>
      </c>
      <c r="D98" s="18" t="s">
        <v>946</v>
      </c>
      <c r="E98" s="48">
        <f>SUMIFS(계획인구!$V:$V,계획인구!$A:$A,'공급원별 급수인구'!$A98,계획인구!$Q:$Q,'공급원별 급수인구'!$D98)</f>
        <v>512</v>
      </c>
      <c r="F98" s="48">
        <f>SUMIFS(계획인구!$W:$W,계획인구!$A:$A,'공급원별 급수인구'!$A98,계획인구!$R:$R,'공급원별 급수인구'!$D98)</f>
        <v>491</v>
      </c>
      <c r="G98" s="48">
        <f>SUMIFS(계획인구!$X:$X,계획인구!$A:$A,'공급원별 급수인구'!$A98,계획인구!$S:$S,'공급원별 급수인구'!$D98)</f>
        <v>490</v>
      </c>
      <c r="H98" s="48">
        <f>SUMIFS(계획인구!$Y:$Y,계획인구!$A:$A,'공급원별 급수인구'!$A98,계획인구!$T:$T,'공급원별 급수인구'!$D98)</f>
        <v>96</v>
      </c>
      <c r="I98" s="49">
        <f>SUMIFS(계획인구!$Z:$Z,계획인구!$A:$A,'공급원별 급수인구'!$A98,계획인구!$U:$U,'공급원별 급수인구'!$D98)</f>
        <v>95</v>
      </c>
    </row>
    <row r="99" spans="1:9" ht="18.95" customHeight="1">
      <c r="A99" s="62" t="str">
        <f>A98</f>
        <v>조마면</v>
      </c>
      <c r="B99" s="441"/>
      <c r="C99" s="132" t="str">
        <f>C98</f>
        <v>마을</v>
      </c>
      <c r="D99" s="18" t="s">
        <v>947</v>
      </c>
      <c r="E99" s="48">
        <f>SUMIFS(계획인구!$V:$V,계획인구!$A:$A,'공급원별 급수인구'!$A99,계획인구!$Q:$Q,'공급원별 급수인구'!$D99)</f>
        <v>629</v>
      </c>
      <c r="F99" s="48">
        <f>SUMIFS(계획인구!$W:$W,계획인구!$A:$A,'공급원별 급수인구'!$A99,계획인구!$R:$R,'공급원별 급수인구'!$D99)</f>
        <v>604</v>
      </c>
      <c r="G99" s="48">
        <f>SUMIFS(계획인구!$X:$X,계획인구!$A:$A,'공급원별 급수인구'!$A99,계획인구!$S:$S,'공급원별 급수인구'!$D99)</f>
        <v>602</v>
      </c>
      <c r="H99" s="48">
        <f>SUMIFS(계획인구!$Y:$Y,계획인구!$A:$A,'공급원별 급수인구'!$A99,계획인구!$T:$T,'공급원별 급수인구'!$D99)</f>
        <v>466</v>
      </c>
      <c r="I99" s="49">
        <f>SUMIFS(계획인구!$Z:$Z,계획인구!$A:$A,'공급원별 급수인구'!$A99,계획인구!$U:$U,'공급원별 급수인구'!$D99)</f>
        <v>465</v>
      </c>
    </row>
    <row r="100" spans="1:9" ht="18.95" customHeight="1">
      <c r="A100" s="73" t="str">
        <f>A99</f>
        <v>조마면</v>
      </c>
      <c r="B100" s="438" t="s">
        <v>959</v>
      </c>
      <c r="C100" s="439"/>
      <c r="D100" s="440"/>
      <c r="E100" s="50">
        <f>SUMIFS(계획인구!$V:$V,계획인구!$A:$A,'공급원별 급수인구'!$A100,계획인구!$Q:$Q,'공급원별 급수인구'!$B100)</f>
        <v>15</v>
      </c>
      <c r="F100" s="50">
        <f>SUMIFS(계획인구!$W:$W,계획인구!$A:$A,'공급원별 급수인구'!$A100,계획인구!$R:$R,'공급원별 급수인구'!$B100)</f>
        <v>14</v>
      </c>
      <c r="G100" s="50">
        <f>SUMIFS(계획인구!$X:$X,계획인구!$A:$A,'공급원별 급수인구'!$A100,계획인구!$S:$S,'공급원별 급수인구'!$B100)</f>
        <v>14</v>
      </c>
      <c r="H100" s="50">
        <f>SUMIFS(계획인구!$Y:$Y,계획인구!$A:$A,'공급원별 급수인구'!$A100,계획인구!$T:$T,'공급원별 급수인구'!$B100)</f>
        <v>14</v>
      </c>
      <c r="I100" s="51">
        <f>SUMIFS(계획인구!$Z:$Z,계획인구!$A:$A,'공급원별 급수인구'!$A100,계획인구!$U:$U,'공급원별 급수인구'!$B100)</f>
        <v>14</v>
      </c>
    </row>
    <row r="101" spans="1:9" ht="18.95" customHeight="1">
      <c r="A101" s="71" t="s">
        <v>969</v>
      </c>
      <c r="B101" s="129"/>
      <c r="C101" s="422" t="s">
        <v>639</v>
      </c>
      <c r="D101" s="422"/>
      <c r="E101" s="72">
        <f>E103+E104+E105+E108</f>
        <v>3235</v>
      </c>
      <c r="F101" s="72">
        <f>F103+F104+F105+F108</f>
        <v>3106</v>
      </c>
      <c r="G101" s="72">
        <f>G103+G104+G105+G108</f>
        <v>3094</v>
      </c>
      <c r="H101" s="72">
        <f>H103+H104+H105+H108</f>
        <v>3083</v>
      </c>
      <c r="I101" s="74">
        <f>I103+I104+I105+I108</f>
        <v>3058</v>
      </c>
    </row>
    <row r="102" spans="1:9" ht="18.95" customHeight="1">
      <c r="A102" s="113"/>
      <c r="B102" s="441" t="s">
        <v>1117</v>
      </c>
      <c r="C102" s="441" t="s">
        <v>1118</v>
      </c>
      <c r="D102" s="441"/>
      <c r="E102" s="130">
        <f>E103+E104+E105</f>
        <v>2351</v>
      </c>
      <c r="F102" s="130">
        <f>F103+F104+F105</f>
        <v>2708</v>
      </c>
      <c r="G102" s="130">
        <f>G103+G104+G105</f>
        <v>2701</v>
      </c>
      <c r="H102" s="130">
        <f>H103+H104+H105</f>
        <v>2747</v>
      </c>
      <c r="I102" s="131">
        <f>I103+I104+I105</f>
        <v>2723</v>
      </c>
    </row>
    <row r="103" spans="1:9" ht="18.95" customHeight="1">
      <c r="A103" s="62" t="str">
        <f>A101</f>
        <v>구성면</v>
      </c>
      <c r="B103" s="441"/>
      <c r="C103" s="445" t="s">
        <v>1115</v>
      </c>
      <c r="D103" s="445"/>
      <c r="E103" s="48">
        <f>SUMIFS(계획인구!$V:$V,계획인구!$A:$A,'공급원별 급수인구'!$A103,계획인구!$Q:$Q,'공급원별 급수인구'!$C103)</f>
        <v>750</v>
      </c>
      <c r="F103" s="48">
        <f>SUMIFS(계획인구!$W:$W,계획인구!$A:$A,'공급원별 급수인구'!$A103,계획인구!$R:$R,'공급원별 급수인구'!$C103)</f>
        <v>1324</v>
      </c>
      <c r="G103" s="48">
        <f>SUMIFS(계획인구!$X:$X,계획인구!$A:$A,'공급원별 급수인구'!$A103,계획인구!$S:$S,'공급원별 급수인구'!$C103)</f>
        <v>1844</v>
      </c>
      <c r="H103" s="48">
        <f>SUMIFS(계획인구!$Y:$Y,계획인구!$A:$A,'공급원별 급수인구'!$A103,계획인구!$T:$T,'공급원별 급수인구'!$C103)</f>
        <v>2336</v>
      </c>
      <c r="I103" s="49">
        <f>SUMIFS(계획인구!$Z:$Z,계획인구!$A:$A,'공급원별 급수인구'!$A103,계획인구!$U:$U,'공급원별 급수인구'!$C103)</f>
        <v>2316</v>
      </c>
    </row>
    <row r="104" spans="1:9" ht="18.95" customHeight="1">
      <c r="A104" s="62" t="str">
        <f>A103</f>
        <v>구성면</v>
      </c>
      <c r="B104" s="441"/>
      <c r="C104" s="445" t="s">
        <v>1116</v>
      </c>
      <c r="D104" s="445"/>
      <c r="E104" s="48">
        <f>SUMIFS(계획인구!$V:$V,계획인구!$A:$A,'공급원별 급수인구'!$A104,계획인구!$Q:$Q,'공급원별 급수인구'!$C104)</f>
        <v>0</v>
      </c>
      <c r="F104" s="48">
        <f>SUMIFS(계획인구!$W:$W,계획인구!$A:$A,'공급원별 급수인구'!$A104,계획인구!$R:$R,'공급원별 급수인구'!$C104)</f>
        <v>0</v>
      </c>
      <c r="G104" s="48">
        <f>SUMIFS(계획인구!$X:$X,계획인구!$A:$A,'공급원별 급수인구'!$A104,계획인구!$S:$S,'공급원별 급수인구'!$C104)</f>
        <v>0</v>
      </c>
      <c r="H104" s="48">
        <f>SUMIFS(계획인구!$Y:$Y,계획인구!$A:$A,'공급원별 급수인구'!$A104,계획인구!$T:$T,'공급원별 급수인구'!$C104)</f>
        <v>0</v>
      </c>
      <c r="I104" s="49">
        <f>SUMIFS(계획인구!$Z:$Z,계획인구!$A:$A,'공급원별 급수인구'!$A104,계획인구!$U:$U,'공급원별 급수인구'!$C104)</f>
        <v>0</v>
      </c>
    </row>
    <row r="105" spans="1:9" ht="18.95" customHeight="1">
      <c r="A105" s="62" t="str">
        <f>A104</f>
        <v>구성면</v>
      </c>
      <c r="B105" s="441"/>
      <c r="C105" s="20" t="s">
        <v>946</v>
      </c>
      <c r="D105" s="18" t="s">
        <v>957</v>
      </c>
      <c r="E105" s="48">
        <f>SUM(E106:E107)</f>
        <v>1601</v>
      </c>
      <c r="F105" s="48">
        <f>SUM(F106:F107)</f>
        <v>1384</v>
      </c>
      <c r="G105" s="48">
        <f>SUM(G106:G107)</f>
        <v>857</v>
      </c>
      <c r="H105" s="48">
        <f>SUM(H106:H107)</f>
        <v>411</v>
      </c>
      <c r="I105" s="49">
        <f>SUM(I106:I107)</f>
        <v>407</v>
      </c>
    </row>
    <row r="106" spans="1:9" ht="18.95" customHeight="1">
      <c r="A106" s="62" t="str">
        <f>A105</f>
        <v>구성면</v>
      </c>
      <c r="B106" s="441"/>
      <c r="C106" s="22" t="str">
        <f>C105</f>
        <v>마을</v>
      </c>
      <c r="D106" s="18" t="s">
        <v>946</v>
      </c>
      <c r="E106" s="48">
        <f>SUMIFS(계획인구!$V:$V,계획인구!$A:$A,'공급원별 급수인구'!$A106,계획인구!$Q:$Q,'공급원별 급수인구'!$D106)</f>
        <v>475</v>
      </c>
      <c r="F106" s="48">
        <f>SUMIFS(계획인구!$W:$W,계획인구!$A:$A,'공급원별 급수인구'!$A106,계획인구!$R:$R,'공급원별 급수인구'!$D106)</f>
        <v>180</v>
      </c>
      <c r="G106" s="48">
        <f>SUMIFS(계획인구!$X:$X,계획인구!$A:$A,'공급원별 급수인구'!$A106,계획인구!$S:$S,'공급원별 급수인구'!$D106)</f>
        <v>95</v>
      </c>
      <c r="H106" s="48">
        <f>SUMIFS(계획인구!$Y:$Y,계획인구!$A:$A,'공급원별 급수인구'!$A106,계획인구!$T:$T,'공급원별 급수인구'!$D106)</f>
        <v>0</v>
      </c>
      <c r="I106" s="49">
        <f>SUMIFS(계획인구!$Z:$Z,계획인구!$A:$A,'공급원별 급수인구'!$A106,계획인구!$U:$U,'공급원별 급수인구'!$D106)</f>
        <v>0</v>
      </c>
    </row>
    <row r="107" spans="1:9" ht="18.95" customHeight="1">
      <c r="A107" s="62" t="str">
        <f>A106</f>
        <v>구성면</v>
      </c>
      <c r="B107" s="441"/>
      <c r="C107" s="132" t="str">
        <f>C106</f>
        <v>마을</v>
      </c>
      <c r="D107" s="18" t="s">
        <v>947</v>
      </c>
      <c r="E107" s="48">
        <f>SUMIFS(계획인구!$V:$V,계획인구!$A:$A,'공급원별 급수인구'!$A107,계획인구!$Q:$Q,'공급원별 급수인구'!$D107)</f>
        <v>1126</v>
      </c>
      <c r="F107" s="48">
        <f>SUMIFS(계획인구!$W:$W,계획인구!$A:$A,'공급원별 급수인구'!$A107,계획인구!$R:$R,'공급원별 급수인구'!$D107)</f>
        <v>1204</v>
      </c>
      <c r="G107" s="48">
        <f>SUMIFS(계획인구!$X:$X,계획인구!$A:$A,'공급원별 급수인구'!$A107,계획인구!$S:$S,'공급원별 급수인구'!$D107)</f>
        <v>762</v>
      </c>
      <c r="H107" s="48">
        <f>SUMIFS(계획인구!$Y:$Y,계획인구!$A:$A,'공급원별 급수인구'!$A107,계획인구!$T:$T,'공급원별 급수인구'!$D107)</f>
        <v>411</v>
      </c>
      <c r="I107" s="49">
        <f>SUMIFS(계획인구!$Z:$Z,계획인구!$A:$A,'공급원별 급수인구'!$A107,계획인구!$U:$U,'공급원별 급수인구'!$D107)</f>
        <v>407</v>
      </c>
    </row>
    <row r="108" spans="1:9" ht="18.95" customHeight="1">
      <c r="A108" s="62" t="str">
        <f>A107</f>
        <v>구성면</v>
      </c>
      <c r="B108" s="442" t="s">
        <v>959</v>
      </c>
      <c r="C108" s="443"/>
      <c r="D108" s="444"/>
      <c r="E108" s="48">
        <f>SUMIFS(계획인구!$V:$V,계획인구!$A:$A,'공급원별 급수인구'!$A108,계획인구!$Q:$Q,'공급원별 급수인구'!$B108)</f>
        <v>884</v>
      </c>
      <c r="F108" s="48">
        <f>SUMIFS(계획인구!$W:$W,계획인구!$A:$A,'공급원별 급수인구'!$A108,계획인구!$R:$R,'공급원별 급수인구'!$B108)</f>
        <v>398</v>
      </c>
      <c r="G108" s="48">
        <f>SUMIFS(계획인구!$X:$X,계획인구!$A:$A,'공급원별 급수인구'!$A108,계획인구!$S:$S,'공급원별 급수인구'!$B108)</f>
        <v>393</v>
      </c>
      <c r="H108" s="48">
        <f>SUMIFS(계획인구!$Y:$Y,계획인구!$A:$A,'공급원별 급수인구'!$A108,계획인구!$T:$T,'공급원별 급수인구'!$B108)</f>
        <v>336</v>
      </c>
      <c r="I108" s="49">
        <f>SUMIFS(계획인구!$Z:$Z,계획인구!$A:$A,'공급원별 급수인구'!$A108,계획인구!$U:$U,'공급원별 급수인구'!$B108)</f>
        <v>335</v>
      </c>
    </row>
    <row r="109" spans="1:9" ht="18.95" customHeight="1">
      <c r="A109" s="59" t="s">
        <v>970</v>
      </c>
      <c r="B109" s="128"/>
      <c r="C109" s="418" t="s">
        <v>639</v>
      </c>
      <c r="D109" s="418"/>
      <c r="E109" s="46">
        <f>E111+E112+E113+E116</f>
        <v>1913</v>
      </c>
      <c r="F109" s="46">
        <f>F111+F112+F113+F116</f>
        <v>1837</v>
      </c>
      <c r="G109" s="46">
        <f>G111+G112+G113+G116</f>
        <v>1830</v>
      </c>
      <c r="H109" s="46">
        <f>H111+H112+H113+H116</f>
        <v>1823</v>
      </c>
      <c r="I109" s="47">
        <f>I111+I112+I113+I116</f>
        <v>1808</v>
      </c>
    </row>
    <row r="110" spans="1:9" ht="18.95" customHeight="1">
      <c r="A110" s="113"/>
      <c r="B110" s="441" t="s">
        <v>1117</v>
      </c>
      <c r="C110" s="441" t="s">
        <v>1118</v>
      </c>
      <c r="D110" s="441"/>
      <c r="E110" s="130">
        <f>E111+E112+E113</f>
        <v>1837</v>
      </c>
      <c r="F110" s="130">
        <f>F111+F112+F113</f>
        <v>1764</v>
      </c>
      <c r="G110" s="130">
        <f>G111+G112+G113</f>
        <v>1766</v>
      </c>
      <c r="H110" s="130">
        <f>H111+H112+H113</f>
        <v>1759</v>
      </c>
      <c r="I110" s="131">
        <f>I111+I112+I113</f>
        <v>1745</v>
      </c>
    </row>
    <row r="111" spans="1:9" ht="18.95" customHeight="1">
      <c r="A111" s="62" t="str">
        <f>A109</f>
        <v>지례면</v>
      </c>
      <c r="B111" s="441"/>
      <c r="C111" s="445" t="s">
        <v>1115</v>
      </c>
      <c r="D111" s="445"/>
      <c r="E111" s="48">
        <f>SUMIFS(계획인구!$V:$V,계획인구!$A:$A,'공급원별 급수인구'!$A111,계획인구!$Q:$Q,'공급원별 급수인구'!$C111)</f>
        <v>910</v>
      </c>
      <c r="F111" s="48">
        <f>SUMIFS(계획인구!$W:$W,계획인구!$A:$A,'공급원별 급수인구'!$A111,계획인구!$R:$R,'공급원별 급수인구'!$C111)</f>
        <v>910</v>
      </c>
      <c r="G111" s="48">
        <f>SUMIFS(계획인구!$X:$X,계획인구!$A:$A,'공급원별 급수인구'!$A111,계획인구!$S:$S,'공급원별 급수인구'!$C111)</f>
        <v>1231</v>
      </c>
      <c r="H111" s="48">
        <f>SUMIFS(계획인구!$Y:$Y,계획인구!$A:$A,'공급원별 급수인구'!$A111,계획인구!$T:$T,'공급원별 급수인구'!$C111)</f>
        <v>1225</v>
      </c>
      <c r="I111" s="49">
        <f>SUMIFS(계획인구!$Z:$Z,계획인구!$A:$A,'공급원별 급수인구'!$A111,계획인구!$U:$U,'공급원별 급수인구'!$C111)</f>
        <v>1217</v>
      </c>
    </row>
    <row r="112" spans="1:9" ht="18.95" customHeight="1">
      <c r="A112" s="62" t="str">
        <f>A111</f>
        <v>지례면</v>
      </c>
      <c r="B112" s="441"/>
      <c r="C112" s="445" t="s">
        <v>1116</v>
      </c>
      <c r="D112" s="445"/>
      <c r="E112" s="48">
        <f>SUMIFS(계획인구!$V:$V,계획인구!$A:$A,'공급원별 급수인구'!$A112,계획인구!$Q:$Q,'공급원별 급수인구'!$C112)</f>
        <v>0</v>
      </c>
      <c r="F112" s="48">
        <f>SUMIFS(계획인구!$W:$W,계획인구!$A:$A,'공급원별 급수인구'!$A112,계획인구!$R:$R,'공급원별 급수인구'!$C112)</f>
        <v>0</v>
      </c>
      <c r="G112" s="48">
        <f>SUMIFS(계획인구!$X:$X,계획인구!$A:$A,'공급원별 급수인구'!$A112,계획인구!$S:$S,'공급원별 급수인구'!$C112)</f>
        <v>0</v>
      </c>
      <c r="H112" s="48">
        <f>SUMIFS(계획인구!$Y:$Y,계획인구!$A:$A,'공급원별 급수인구'!$A112,계획인구!$T:$T,'공급원별 급수인구'!$C112)</f>
        <v>0</v>
      </c>
      <c r="I112" s="49">
        <f>SUMIFS(계획인구!$Z:$Z,계획인구!$A:$A,'공급원별 급수인구'!$A112,계획인구!$U:$U,'공급원별 급수인구'!$C112)</f>
        <v>0</v>
      </c>
    </row>
    <row r="113" spans="1:9" ht="18.95" customHeight="1">
      <c r="A113" s="62" t="str">
        <f>A112</f>
        <v>지례면</v>
      </c>
      <c r="B113" s="441"/>
      <c r="C113" s="20" t="s">
        <v>946</v>
      </c>
      <c r="D113" s="18" t="s">
        <v>957</v>
      </c>
      <c r="E113" s="48">
        <f>SUM(E114:E115)</f>
        <v>927</v>
      </c>
      <c r="F113" s="48">
        <f>SUM(F114:F115)</f>
        <v>854</v>
      </c>
      <c r="G113" s="48">
        <f>SUM(G114:G115)</f>
        <v>535</v>
      </c>
      <c r="H113" s="48">
        <f>SUM(H114:H115)</f>
        <v>534</v>
      </c>
      <c r="I113" s="49">
        <f>SUM(I114:I115)</f>
        <v>528</v>
      </c>
    </row>
    <row r="114" spans="1:9" ht="18.95" customHeight="1">
      <c r="A114" s="62" t="str">
        <f>A113</f>
        <v>지례면</v>
      </c>
      <c r="B114" s="441"/>
      <c r="C114" s="22" t="str">
        <f>C113</f>
        <v>마을</v>
      </c>
      <c r="D114" s="18" t="s">
        <v>946</v>
      </c>
      <c r="E114" s="48">
        <f>SUMIFS(계획인구!$V:$V,계획인구!$A:$A,'공급원별 급수인구'!$A114,계획인구!$Q:$Q,'공급원별 급수인구'!$D114)</f>
        <v>0</v>
      </c>
      <c r="F114" s="48">
        <f>SUMIFS(계획인구!$W:$W,계획인구!$A:$A,'공급원별 급수인구'!$A114,계획인구!$R:$R,'공급원별 급수인구'!$D114)</f>
        <v>0</v>
      </c>
      <c r="G114" s="48">
        <f>SUMIFS(계획인구!$X:$X,계획인구!$A:$A,'공급원별 급수인구'!$A114,계획인구!$S:$S,'공급원별 급수인구'!$D114)</f>
        <v>0</v>
      </c>
      <c r="H114" s="48">
        <f>SUMIFS(계획인구!$Y:$Y,계획인구!$A:$A,'공급원별 급수인구'!$A114,계획인구!$T:$T,'공급원별 급수인구'!$D114)</f>
        <v>0</v>
      </c>
      <c r="I114" s="49">
        <f>SUMIFS(계획인구!$Z:$Z,계획인구!$A:$A,'공급원별 급수인구'!$A114,계획인구!$U:$U,'공급원별 급수인구'!$D114)</f>
        <v>0</v>
      </c>
    </row>
    <row r="115" spans="1:9" ht="18.95" customHeight="1">
      <c r="A115" s="62" t="str">
        <f>A114</f>
        <v>지례면</v>
      </c>
      <c r="B115" s="441"/>
      <c r="C115" s="132" t="str">
        <f>C114</f>
        <v>마을</v>
      </c>
      <c r="D115" s="18" t="s">
        <v>947</v>
      </c>
      <c r="E115" s="48">
        <f>SUMIFS(계획인구!$V:$V,계획인구!$A:$A,'공급원별 급수인구'!$A115,계획인구!$Q:$Q,'공급원별 급수인구'!$D115)</f>
        <v>927</v>
      </c>
      <c r="F115" s="48">
        <f>SUMIFS(계획인구!$W:$W,계획인구!$A:$A,'공급원별 급수인구'!$A115,계획인구!$R:$R,'공급원별 급수인구'!$D115)</f>
        <v>854</v>
      </c>
      <c r="G115" s="48">
        <f>SUMIFS(계획인구!$X:$X,계획인구!$A:$A,'공급원별 급수인구'!$A115,계획인구!$S:$S,'공급원별 급수인구'!$D115)</f>
        <v>535</v>
      </c>
      <c r="H115" s="48">
        <f>SUMIFS(계획인구!$Y:$Y,계획인구!$A:$A,'공급원별 급수인구'!$A115,계획인구!$T:$T,'공급원별 급수인구'!$D115)</f>
        <v>534</v>
      </c>
      <c r="I115" s="49">
        <f>SUMIFS(계획인구!$Z:$Z,계획인구!$A:$A,'공급원별 급수인구'!$A115,계획인구!$U:$U,'공급원별 급수인구'!$D115)</f>
        <v>528</v>
      </c>
    </row>
    <row r="116" spans="1:9" ht="18.95" customHeight="1">
      <c r="A116" s="62" t="str">
        <f>A115</f>
        <v>지례면</v>
      </c>
      <c r="B116" s="442" t="s">
        <v>959</v>
      </c>
      <c r="C116" s="443"/>
      <c r="D116" s="444"/>
      <c r="E116" s="48">
        <f>SUMIFS(계획인구!$V:$V,계획인구!$A:$A,'공급원별 급수인구'!$A116,계획인구!$Q:$Q,'공급원별 급수인구'!$B116)</f>
        <v>76</v>
      </c>
      <c r="F116" s="48">
        <f>SUMIFS(계획인구!$W:$W,계획인구!$A:$A,'공급원별 급수인구'!$A116,계획인구!$R:$R,'공급원별 급수인구'!$B116)</f>
        <v>73</v>
      </c>
      <c r="G116" s="48">
        <f>SUMIFS(계획인구!$X:$X,계획인구!$A:$A,'공급원별 급수인구'!$A116,계획인구!$S:$S,'공급원별 급수인구'!$B116)</f>
        <v>64</v>
      </c>
      <c r="H116" s="48">
        <f>SUMIFS(계획인구!$Y:$Y,계획인구!$A:$A,'공급원별 급수인구'!$A116,계획인구!$T:$T,'공급원별 급수인구'!$B116)</f>
        <v>64</v>
      </c>
      <c r="I116" s="49">
        <f>SUMIFS(계획인구!$Z:$Z,계획인구!$A:$A,'공급원별 급수인구'!$A116,계획인구!$U:$U,'공급원별 급수인구'!$B116)</f>
        <v>63</v>
      </c>
    </row>
    <row r="117" spans="1:9" ht="18.95" customHeight="1">
      <c r="A117" s="59" t="s">
        <v>971</v>
      </c>
      <c r="B117" s="128"/>
      <c r="C117" s="418" t="s">
        <v>639</v>
      </c>
      <c r="D117" s="418"/>
      <c r="E117" s="46">
        <f>E119+E120+E121+E124</f>
        <v>1363</v>
      </c>
      <c r="F117" s="46">
        <f>F119+F120+F121+F124</f>
        <v>1309</v>
      </c>
      <c r="G117" s="46">
        <f>G119+G120+G121+G124</f>
        <v>1304</v>
      </c>
      <c r="H117" s="46">
        <f>H119+H120+H121+H124</f>
        <v>1299</v>
      </c>
      <c r="I117" s="47">
        <f>I119+I120+I121+I124</f>
        <v>1289</v>
      </c>
    </row>
    <row r="118" spans="1:9" ht="18.95" customHeight="1">
      <c r="A118" s="113"/>
      <c r="B118" s="441" t="s">
        <v>1117</v>
      </c>
      <c r="C118" s="441" t="s">
        <v>1118</v>
      </c>
      <c r="D118" s="441"/>
      <c r="E118" s="130">
        <f>E119+E120+E121</f>
        <v>1145</v>
      </c>
      <c r="F118" s="130">
        <f>F119+F120+F121</f>
        <v>1100</v>
      </c>
      <c r="G118" s="130">
        <f>G119+G120+G121</f>
        <v>1095</v>
      </c>
      <c r="H118" s="130">
        <f>H119+H120+H121</f>
        <v>1091</v>
      </c>
      <c r="I118" s="131">
        <f>I119+I120+I121</f>
        <v>1083</v>
      </c>
    </row>
    <row r="119" spans="1:9" ht="18.95" customHeight="1">
      <c r="A119" s="62" t="str">
        <f>A117</f>
        <v>부항면</v>
      </c>
      <c r="B119" s="441"/>
      <c r="C119" s="445" t="s">
        <v>1115</v>
      </c>
      <c r="D119" s="445"/>
      <c r="E119" s="48">
        <f>SUMIFS(계획인구!$V:$V,계획인구!$A:$A,'공급원별 급수인구'!$A119,계획인구!$Q:$Q,'공급원별 급수인구'!$C119)</f>
        <v>0</v>
      </c>
      <c r="F119" s="48">
        <f>SUMIFS(계획인구!$W:$W,계획인구!$A:$A,'공급원별 급수인구'!$A119,계획인구!$R:$R,'공급원별 급수인구'!$C119)</f>
        <v>0</v>
      </c>
      <c r="G119" s="48">
        <f>SUMIFS(계획인구!$X:$X,계획인구!$A:$A,'공급원별 급수인구'!$A119,계획인구!$S:$S,'공급원별 급수인구'!$C119)</f>
        <v>0</v>
      </c>
      <c r="H119" s="48">
        <f>SUMIFS(계획인구!$Y:$Y,계획인구!$A:$A,'공급원별 급수인구'!$A119,계획인구!$T:$T,'공급원별 급수인구'!$C119)</f>
        <v>0</v>
      </c>
      <c r="I119" s="49">
        <f>SUMIFS(계획인구!$Z:$Z,계획인구!$A:$A,'공급원별 급수인구'!$A119,계획인구!$U:$U,'공급원별 급수인구'!$C119)</f>
        <v>0</v>
      </c>
    </row>
    <row r="120" spans="1:9" ht="18.95" customHeight="1">
      <c r="A120" s="62" t="str">
        <f>A119</f>
        <v>부항면</v>
      </c>
      <c r="B120" s="441"/>
      <c r="C120" s="445" t="s">
        <v>1116</v>
      </c>
      <c r="D120" s="445"/>
      <c r="E120" s="48">
        <f>SUMIFS(계획인구!$V:$V,계획인구!$A:$A,'공급원별 급수인구'!$A120,계획인구!$Q:$Q,'공급원별 급수인구'!$C120)</f>
        <v>0</v>
      </c>
      <c r="F120" s="48">
        <f>SUMIFS(계획인구!$W:$W,계획인구!$A:$A,'공급원별 급수인구'!$A120,계획인구!$R:$R,'공급원별 급수인구'!$C120)</f>
        <v>0</v>
      </c>
      <c r="G120" s="48">
        <f>SUMIFS(계획인구!$X:$X,계획인구!$A:$A,'공급원별 급수인구'!$A120,계획인구!$S:$S,'공급원별 급수인구'!$C120)</f>
        <v>0</v>
      </c>
      <c r="H120" s="48">
        <f>SUMIFS(계획인구!$Y:$Y,계획인구!$A:$A,'공급원별 급수인구'!$A120,계획인구!$T:$T,'공급원별 급수인구'!$C120)</f>
        <v>0</v>
      </c>
      <c r="I120" s="49">
        <f>SUMIFS(계획인구!$Z:$Z,계획인구!$A:$A,'공급원별 급수인구'!$A120,계획인구!$U:$U,'공급원별 급수인구'!$C120)</f>
        <v>0</v>
      </c>
    </row>
    <row r="121" spans="1:9" ht="18.95" customHeight="1">
      <c r="A121" s="62" t="str">
        <f>A120</f>
        <v>부항면</v>
      </c>
      <c r="B121" s="441"/>
      <c r="C121" s="20" t="s">
        <v>946</v>
      </c>
      <c r="D121" s="18" t="s">
        <v>957</v>
      </c>
      <c r="E121" s="48">
        <f>SUM(E122:E123)</f>
        <v>1145</v>
      </c>
      <c r="F121" s="48">
        <f>SUM(F122:F123)</f>
        <v>1100</v>
      </c>
      <c r="G121" s="48">
        <f>SUM(G122:G123)</f>
        <v>1095</v>
      </c>
      <c r="H121" s="48">
        <f>SUM(H122:H123)</f>
        <v>1091</v>
      </c>
      <c r="I121" s="49">
        <f>SUM(I122:I123)</f>
        <v>1083</v>
      </c>
    </row>
    <row r="122" spans="1:9" ht="18.95" customHeight="1">
      <c r="A122" s="62" t="str">
        <f>A121</f>
        <v>부항면</v>
      </c>
      <c r="B122" s="441"/>
      <c r="C122" s="22" t="str">
        <f>C121</f>
        <v>마을</v>
      </c>
      <c r="D122" s="18" t="s">
        <v>946</v>
      </c>
      <c r="E122" s="48">
        <f>SUMIFS(계획인구!$V:$V,계획인구!$A:$A,'공급원별 급수인구'!$A122,계획인구!$Q:$Q,'공급원별 급수인구'!$D122)</f>
        <v>0</v>
      </c>
      <c r="F122" s="48">
        <f>SUMIFS(계획인구!$W:$W,계획인구!$A:$A,'공급원별 급수인구'!$A122,계획인구!$R:$R,'공급원별 급수인구'!$D122)</f>
        <v>0</v>
      </c>
      <c r="G122" s="48">
        <f>SUMIFS(계획인구!$X:$X,계획인구!$A:$A,'공급원별 급수인구'!$A122,계획인구!$S:$S,'공급원별 급수인구'!$D122)</f>
        <v>0</v>
      </c>
      <c r="H122" s="48">
        <f>SUMIFS(계획인구!$Y:$Y,계획인구!$A:$A,'공급원별 급수인구'!$A122,계획인구!$T:$T,'공급원별 급수인구'!$D122)</f>
        <v>0</v>
      </c>
      <c r="I122" s="49">
        <f>SUMIFS(계획인구!$Z:$Z,계획인구!$A:$A,'공급원별 급수인구'!$A122,계획인구!$U:$U,'공급원별 급수인구'!$D122)</f>
        <v>0</v>
      </c>
    </row>
    <row r="123" spans="1:9" ht="18.95" customHeight="1">
      <c r="A123" s="62" t="str">
        <f>A122</f>
        <v>부항면</v>
      </c>
      <c r="B123" s="441"/>
      <c r="C123" s="132" t="str">
        <f>C122</f>
        <v>마을</v>
      </c>
      <c r="D123" s="18" t="s">
        <v>947</v>
      </c>
      <c r="E123" s="48">
        <f>SUMIFS(계획인구!$V:$V,계획인구!$A:$A,'공급원별 급수인구'!$A123,계획인구!$Q:$Q,'공급원별 급수인구'!$D123)</f>
        <v>1145</v>
      </c>
      <c r="F123" s="48">
        <f>SUMIFS(계획인구!$W:$W,계획인구!$A:$A,'공급원별 급수인구'!$A123,계획인구!$R:$R,'공급원별 급수인구'!$D123)</f>
        <v>1100</v>
      </c>
      <c r="G123" s="48">
        <f>SUMIFS(계획인구!$X:$X,계획인구!$A:$A,'공급원별 급수인구'!$A123,계획인구!$S:$S,'공급원별 급수인구'!$D123)</f>
        <v>1095</v>
      </c>
      <c r="H123" s="48">
        <f>SUMIFS(계획인구!$Y:$Y,계획인구!$A:$A,'공급원별 급수인구'!$A123,계획인구!$T:$T,'공급원별 급수인구'!$D123)</f>
        <v>1091</v>
      </c>
      <c r="I123" s="49">
        <f>SUMIFS(계획인구!$Z:$Z,계획인구!$A:$A,'공급원별 급수인구'!$A123,계획인구!$U:$U,'공급원별 급수인구'!$D123)</f>
        <v>1083</v>
      </c>
    </row>
    <row r="124" spans="1:9" ht="18.95" customHeight="1">
      <c r="A124" s="62" t="str">
        <f>A123</f>
        <v>부항면</v>
      </c>
      <c r="B124" s="442" t="s">
        <v>959</v>
      </c>
      <c r="C124" s="443"/>
      <c r="D124" s="444"/>
      <c r="E124" s="48">
        <f>SUMIFS(계획인구!$V:$V,계획인구!$A:$A,'공급원별 급수인구'!$A124,계획인구!$Q:$Q,'공급원별 급수인구'!$B124)</f>
        <v>218</v>
      </c>
      <c r="F124" s="48">
        <f>SUMIFS(계획인구!$W:$W,계획인구!$A:$A,'공급원별 급수인구'!$A124,계획인구!$R:$R,'공급원별 급수인구'!$B124)</f>
        <v>209</v>
      </c>
      <c r="G124" s="48">
        <f>SUMIFS(계획인구!$X:$X,계획인구!$A:$A,'공급원별 급수인구'!$A124,계획인구!$S:$S,'공급원별 급수인구'!$B124)</f>
        <v>209</v>
      </c>
      <c r="H124" s="48">
        <f>SUMIFS(계획인구!$Y:$Y,계획인구!$A:$A,'공급원별 급수인구'!$A124,계획인구!$T:$T,'공급원별 급수인구'!$B124)</f>
        <v>208</v>
      </c>
      <c r="I124" s="49">
        <f>SUMIFS(계획인구!$Z:$Z,계획인구!$A:$A,'공급원별 급수인구'!$A124,계획인구!$U:$U,'공급원별 급수인구'!$B124)</f>
        <v>206</v>
      </c>
    </row>
    <row r="125" spans="1:9" ht="18.95" customHeight="1">
      <c r="A125" s="59" t="s">
        <v>972</v>
      </c>
      <c r="B125" s="128"/>
      <c r="C125" s="418" t="s">
        <v>639</v>
      </c>
      <c r="D125" s="418"/>
      <c r="E125" s="46">
        <f>E127+E128+E129+E132</f>
        <v>2432</v>
      </c>
      <c r="F125" s="46">
        <f>F127+F128+F129+F132</f>
        <v>2335</v>
      </c>
      <c r="G125" s="46">
        <f>G127+G128+G129+G132</f>
        <v>2326</v>
      </c>
      <c r="H125" s="46">
        <f>H127+H128+H129+H132</f>
        <v>2318</v>
      </c>
      <c r="I125" s="47">
        <f>I127+I128+I129+I132</f>
        <v>2299</v>
      </c>
    </row>
    <row r="126" spans="1:9" ht="18.95" customHeight="1">
      <c r="A126" s="113"/>
      <c r="B126" s="441" t="s">
        <v>1117</v>
      </c>
      <c r="C126" s="441" t="s">
        <v>1118</v>
      </c>
      <c r="D126" s="441"/>
      <c r="E126" s="130">
        <f>E127+E128+E129</f>
        <v>1981</v>
      </c>
      <c r="F126" s="130">
        <f>F127+F128+F129</f>
        <v>1903</v>
      </c>
      <c r="G126" s="130">
        <f>G127+G128+G129</f>
        <v>2081</v>
      </c>
      <c r="H126" s="130">
        <f>H127+H128+H129</f>
        <v>2180</v>
      </c>
      <c r="I126" s="131">
        <f>I127+I128+I129</f>
        <v>2162</v>
      </c>
    </row>
    <row r="127" spans="1:9" ht="18.95" customHeight="1">
      <c r="A127" s="62" t="str">
        <f>A125</f>
        <v>대덕면</v>
      </c>
      <c r="B127" s="441"/>
      <c r="C127" s="445" t="s">
        <v>1115</v>
      </c>
      <c r="D127" s="445"/>
      <c r="E127" s="48">
        <f>SUMIFS(계획인구!$V:$V,계획인구!$A:$A,'공급원별 급수인구'!$A127,계획인구!$Q:$Q,'공급원별 급수인구'!$C127)</f>
        <v>0</v>
      </c>
      <c r="F127" s="48">
        <f>SUMIFS(계획인구!$W:$W,계획인구!$A:$A,'공급원별 급수인구'!$A127,계획인구!$R:$R,'공급원별 급수인구'!$C127)</f>
        <v>0</v>
      </c>
      <c r="G127" s="48">
        <f>SUMIFS(계획인구!$X:$X,계획인구!$A:$A,'공급원별 급수인구'!$A127,계획인구!$S:$S,'공급원별 급수인구'!$C127)</f>
        <v>945</v>
      </c>
      <c r="H127" s="48">
        <f>SUMIFS(계획인구!$Y:$Y,계획인구!$A:$A,'공급원별 급수인구'!$A127,계획인구!$T:$T,'공급원별 급수인구'!$C127)</f>
        <v>1751</v>
      </c>
      <c r="I127" s="49">
        <f>SUMIFS(계획인구!$Z:$Z,계획인구!$A:$A,'공급원별 급수인구'!$A127,계획인구!$U:$U,'공급원별 급수인구'!$C127)</f>
        <v>1738</v>
      </c>
    </row>
    <row r="128" spans="1:9" ht="18.95" customHeight="1">
      <c r="A128" s="62" t="str">
        <f>A127</f>
        <v>대덕면</v>
      </c>
      <c r="B128" s="441"/>
      <c r="C128" s="445" t="s">
        <v>1116</v>
      </c>
      <c r="D128" s="445"/>
      <c r="E128" s="48">
        <f>SUMIFS(계획인구!$V:$V,계획인구!$A:$A,'공급원별 급수인구'!$A128,계획인구!$Q:$Q,'공급원별 급수인구'!$C128)</f>
        <v>0</v>
      </c>
      <c r="F128" s="48">
        <f>SUMIFS(계획인구!$W:$W,계획인구!$A:$A,'공급원별 급수인구'!$A128,계획인구!$R:$R,'공급원별 급수인구'!$C128)</f>
        <v>0</v>
      </c>
      <c r="G128" s="48">
        <f>SUMIFS(계획인구!$X:$X,계획인구!$A:$A,'공급원별 급수인구'!$A128,계획인구!$S:$S,'공급원별 급수인구'!$C128)</f>
        <v>0</v>
      </c>
      <c r="H128" s="48">
        <f>SUMIFS(계획인구!$Y:$Y,계획인구!$A:$A,'공급원별 급수인구'!$A128,계획인구!$T:$T,'공급원별 급수인구'!$C128)</f>
        <v>0</v>
      </c>
      <c r="I128" s="49">
        <f>SUMIFS(계획인구!$Z:$Z,계획인구!$A:$A,'공급원별 급수인구'!$A128,계획인구!$U:$U,'공급원별 급수인구'!$C128)</f>
        <v>0</v>
      </c>
    </row>
    <row r="129" spans="1:9" ht="18.95" customHeight="1">
      <c r="A129" s="62" t="str">
        <f>A128</f>
        <v>대덕면</v>
      </c>
      <c r="B129" s="441"/>
      <c r="C129" s="20" t="s">
        <v>946</v>
      </c>
      <c r="D129" s="18" t="s">
        <v>957</v>
      </c>
      <c r="E129" s="48">
        <f>SUM(E130:E131)</f>
        <v>1981</v>
      </c>
      <c r="F129" s="48">
        <f>SUM(F130:F131)</f>
        <v>1903</v>
      </c>
      <c r="G129" s="48">
        <f>SUM(G130:G131)</f>
        <v>1136</v>
      </c>
      <c r="H129" s="48">
        <f>SUM(H130:H131)</f>
        <v>429</v>
      </c>
      <c r="I129" s="49">
        <f>SUM(I130:I131)</f>
        <v>424</v>
      </c>
    </row>
    <row r="130" spans="1:9" ht="18.95" customHeight="1">
      <c r="A130" s="62" t="str">
        <f>A129</f>
        <v>대덕면</v>
      </c>
      <c r="B130" s="441"/>
      <c r="C130" s="22" t="str">
        <f>C129</f>
        <v>마을</v>
      </c>
      <c r="D130" s="18" t="s">
        <v>946</v>
      </c>
      <c r="E130" s="48">
        <f>SUMIFS(계획인구!$V:$V,계획인구!$A:$A,'공급원별 급수인구'!$A130,계획인구!$Q:$Q,'공급원별 급수인구'!$D130)</f>
        <v>946</v>
      </c>
      <c r="F130" s="48">
        <f>SUMIFS(계획인구!$W:$W,계획인구!$A:$A,'공급원별 급수인구'!$A130,계획인구!$R:$R,'공급원별 급수인구'!$D130)</f>
        <v>908</v>
      </c>
      <c r="G130" s="48">
        <f>SUMIFS(계획인구!$X:$X,계획인구!$A:$A,'공급원별 급수인구'!$A130,계획인구!$S:$S,'공급원별 급수인구'!$D130)</f>
        <v>382</v>
      </c>
      <c r="H130" s="48">
        <f>SUMIFS(계획인구!$Y:$Y,계획인구!$A:$A,'공급원별 급수인구'!$A130,계획인구!$T:$T,'공급원별 급수인구'!$D130)</f>
        <v>0</v>
      </c>
      <c r="I130" s="49">
        <f>SUMIFS(계획인구!$Z:$Z,계획인구!$A:$A,'공급원별 급수인구'!$A130,계획인구!$U:$U,'공급원별 급수인구'!$D130)</f>
        <v>0</v>
      </c>
    </row>
    <row r="131" spans="1:9" ht="18.95" customHeight="1">
      <c r="A131" s="62" t="str">
        <f>A130</f>
        <v>대덕면</v>
      </c>
      <c r="B131" s="441"/>
      <c r="C131" s="132" t="str">
        <f>C130</f>
        <v>마을</v>
      </c>
      <c r="D131" s="18" t="s">
        <v>947</v>
      </c>
      <c r="E131" s="48">
        <f>SUMIFS(계획인구!$V:$V,계획인구!$A:$A,'공급원별 급수인구'!$A131,계획인구!$Q:$Q,'공급원별 급수인구'!$D131)</f>
        <v>1035</v>
      </c>
      <c r="F131" s="48">
        <f>SUMIFS(계획인구!$W:$W,계획인구!$A:$A,'공급원별 급수인구'!$A131,계획인구!$R:$R,'공급원별 급수인구'!$D131)</f>
        <v>995</v>
      </c>
      <c r="G131" s="48">
        <f>SUMIFS(계획인구!$X:$X,계획인구!$A:$A,'공급원별 급수인구'!$A131,계획인구!$S:$S,'공급원별 급수인구'!$D131)</f>
        <v>754</v>
      </c>
      <c r="H131" s="48">
        <f>SUMIFS(계획인구!$Y:$Y,계획인구!$A:$A,'공급원별 급수인구'!$A131,계획인구!$T:$T,'공급원별 급수인구'!$D131)</f>
        <v>429</v>
      </c>
      <c r="I131" s="49">
        <f>SUMIFS(계획인구!$Z:$Z,계획인구!$A:$A,'공급원별 급수인구'!$A131,계획인구!$U:$U,'공급원별 급수인구'!$D131)</f>
        <v>424</v>
      </c>
    </row>
    <row r="132" spans="1:9" ht="18.95" customHeight="1">
      <c r="A132" s="62" t="str">
        <f>A131</f>
        <v>대덕면</v>
      </c>
      <c r="B132" s="442" t="s">
        <v>959</v>
      </c>
      <c r="C132" s="443"/>
      <c r="D132" s="444"/>
      <c r="E132" s="48">
        <f>SUMIFS(계획인구!$V:$V,계획인구!$A:$A,'공급원별 급수인구'!$A132,계획인구!$Q:$Q,'공급원별 급수인구'!$B132)</f>
        <v>451</v>
      </c>
      <c r="F132" s="48">
        <f>SUMIFS(계획인구!$W:$W,계획인구!$A:$A,'공급원별 급수인구'!$A132,계획인구!$R:$R,'공급원별 급수인구'!$B132)</f>
        <v>432</v>
      </c>
      <c r="G132" s="48">
        <f>SUMIFS(계획인구!$X:$X,계획인구!$A:$A,'공급원별 급수인구'!$A132,계획인구!$S:$S,'공급원별 급수인구'!$B132)</f>
        <v>245</v>
      </c>
      <c r="H132" s="48">
        <f>SUMIFS(계획인구!$Y:$Y,계획인구!$A:$A,'공급원별 급수인구'!$A132,계획인구!$T:$T,'공급원별 급수인구'!$B132)</f>
        <v>138</v>
      </c>
      <c r="I132" s="49">
        <f>SUMIFS(계획인구!$Z:$Z,계획인구!$A:$A,'공급원별 급수인구'!$A132,계획인구!$U:$U,'공급원별 급수인구'!$B132)</f>
        <v>137</v>
      </c>
    </row>
    <row r="133" spans="1:9" ht="18.95" customHeight="1">
      <c r="A133" s="59" t="s">
        <v>973</v>
      </c>
      <c r="B133" s="128"/>
      <c r="C133" s="418" t="s">
        <v>639</v>
      </c>
      <c r="D133" s="418"/>
      <c r="E133" s="46">
        <f>E135+E136+E137+E140</f>
        <v>1266</v>
      </c>
      <c r="F133" s="46">
        <f>F135+F136+F137+F140</f>
        <v>1216</v>
      </c>
      <c r="G133" s="46">
        <f>G135+G136+G137+G140</f>
        <v>1212</v>
      </c>
      <c r="H133" s="46">
        <f>H135+H136+H137+H140</f>
        <v>1208</v>
      </c>
      <c r="I133" s="47">
        <f>I135+I136+I137+I140</f>
        <v>1199</v>
      </c>
    </row>
    <row r="134" spans="1:9" ht="18.95" customHeight="1">
      <c r="A134" s="113"/>
      <c r="B134" s="441" t="s">
        <v>1117</v>
      </c>
      <c r="C134" s="441" t="s">
        <v>1118</v>
      </c>
      <c r="D134" s="441"/>
      <c r="E134" s="130">
        <f>E135+E136+E137</f>
        <v>1074</v>
      </c>
      <c r="F134" s="130">
        <f>F135+F136+F137</f>
        <v>1031</v>
      </c>
      <c r="G134" s="130">
        <f>G135+G136+G137</f>
        <v>1029</v>
      </c>
      <c r="H134" s="130">
        <f>H135+H136+H137</f>
        <v>1025</v>
      </c>
      <c r="I134" s="131">
        <f>I135+I136+I137</f>
        <v>1016</v>
      </c>
    </row>
    <row r="135" spans="1:9" ht="18.95" customHeight="1">
      <c r="A135" s="62" t="str">
        <f>A133</f>
        <v>증산면</v>
      </c>
      <c r="B135" s="441"/>
      <c r="C135" s="445" t="s">
        <v>1115</v>
      </c>
      <c r="D135" s="445"/>
      <c r="E135" s="48">
        <f>SUMIFS(계획인구!$V:$V,계획인구!$A:$A,'공급원별 급수인구'!$A135,계획인구!$Q:$Q,'공급원별 급수인구'!$C135)</f>
        <v>0</v>
      </c>
      <c r="F135" s="48">
        <f>SUMIFS(계획인구!$W:$W,계획인구!$A:$A,'공급원별 급수인구'!$A135,계획인구!$R:$R,'공급원별 급수인구'!$C135)</f>
        <v>0</v>
      </c>
      <c r="G135" s="48">
        <f>SUMIFS(계획인구!$X:$X,계획인구!$A:$A,'공급원별 급수인구'!$A135,계획인구!$S:$S,'공급원별 급수인구'!$C135)</f>
        <v>0</v>
      </c>
      <c r="H135" s="48">
        <f>SUMIFS(계획인구!$Y:$Y,계획인구!$A:$A,'공급원별 급수인구'!$A135,계획인구!$T:$T,'공급원별 급수인구'!$C135)</f>
        <v>0</v>
      </c>
      <c r="I135" s="49">
        <f>SUMIFS(계획인구!$Z:$Z,계획인구!$A:$A,'공급원별 급수인구'!$A135,계획인구!$U:$U,'공급원별 급수인구'!$C135)</f>
        <v>0</v>
      </c>
    </row>
    <row r="136" spans="1:9" ht="18.95" customHeight="1">
      <c r="A136" s="62" t="str">
        <f>A135</f>
        <v>증산면</v>
      </c>
      <c r="B136" s="441"/>
      <c r="C136" s="445" t="s">
        <v>1116</v>
      </c>
      <c r="D136" s="445"/>
      <c r="E136" s="48">
        <f>SUMIFS(계획인구!$V:$V,계획인구!$A:$A,'공급원별 급수인구'!$A136,계획인구!$Q:$Q,'공급원별 급수인구'!$C136)</f>
        <v>0</v>
      </c>
      <c r="F136" s="48">
        <f>SUMIFS(계획인구!$W:$W,계획인구!$A:$A,'공급원별 급수인구'!$A136,계획인구!$R:$R,'공급원별 급수인구'!$C136)</f>
        <v>0</v>
      </c>
      <c r="G136" s="48">
        <f>SUMIFS(계획인구!$X:$X,계획인구!$A:$A,'공급원별 급수인구'!$A136,계획인구!$S:$S,'공급원별 급수인구'!$C136)</f>
        <v>0</v>
      </c>
      <c r="H136" s="48">
        <f>SUMIFS(계획인구!$Y:$Y,계획인구!$A:$A,'공급원별 급수인구'!$A136,계획인구!$T:$T,'공급원별 급수인구'!$C136)</f>
        <v>0</v>
      </c>
      <c r="I136" s="49">
        <f>SUMIFS(계획인구!$Z:$Z,계획인구!$A:$A,'공급원별 급수인구'!$A136,계획인구!$U:$U,'공급원별 급수인구'!$C136)</f>
        <v>0</v>
      </c>
    </row>
    <row r="137" spans="1:9" ht="18.95" customHeight="1">
      <c r="A137" s="62" t="str">
        <f>A136</f>
        <v>증산면</v>
      </c>
      <c r="B137" s="441"/>
      <c r="C137" s="20" t="s">
        <v>946</v>
      </c>
      <c r="D137" s="18" t="s">
        <v>957</v>
      </c>
      <c r="E137" s="48">
        <f>SUM(E138:E139)</f>
        <v>1074</v>
      </c>
      <c r="F137" s="48">
        <f>SUM(F138:F139)</f>
        <v>1031</v>
      </c>
      <c r="G137" s="48">
        <f>SUM(G138:G139)</f>
        <v>1029</v>
      </c>
      <c r="H137" s="48">
        <f>SUM(H138:H139)</f>
        <v>1025</v>
      </c>
      <c r="I137" s="49">
        <f>SUM(I138:I139)</f>
        <v>1016</v>
      </c>
    </row>
    <row r="138" spans="1:9" ht="18.95" customHeight="1">
      <c r="A138" s="62" t="str">
        <f>A137</f>
        <v>증산면</v>
      </c>
      <c r="B138" s="441"/>
      <c r="C138" s="22" t="str">
        <f>C137</f>
        <v>마을</v>
      </c>
      <c r="D138" s="18" t="s">
        <v>946</v>
      </c>
      <c r="E138" s="48">
        <f>SUMIFS(계획인구!$V:$V,계획인구!$A:$A,'공급원별 급수인구'!$A138,계획인구!$Q:$Q,'공급원별 급수인구'!$D138)</f>
        <v>292</v>
      </c>
      <c r="F138" s="48">
        <f>SUMIFS(계획인구!$W:$W,계획인구!$A:$A,'공급원별 급수인구'!$A138,계획인구!$R:$R,'공급원별 급수인구'!$D138)</f>
        <v>281</v>
      </c>
      <c r="G138" s="48">
        <f>SUMIFS(계획인구!$X:$X,계획인구!$A:$A,'공급원별 급수인구'!$A138,계획인구!$S:$S,'공급원별 급수인구'!$D138)</f>
        <v>279</v>
      </c>
      <c r="H138" s="48">
        <f>SUMIFS(계획인구!$Y:$Y,계획인구!$A:$A,'공급원별 급수인구'!$A138,계획인구!$T:$T,'공급원별 급수인구'!$D138)</f>
        <v>279</v>
      </c>
      <c r="I138" s="49">
        <f>SUMIFS(계획인구!$Z:$Z,계획인구!$A:$A,'공급원별 급수인구'!$A138,계획인구!$U:$U,'공급원별 급수인구'!$D138)</f>
        <v>277</v>
      </c>
    </row>
    <row r="139" spans="1:9" ht="18.95" customHeight="1">
      <c r="A139" s="62" t="str">
        <f>A138</f>
        <v>증산면</v>
      </c>
      <c r="B139" s="441"/>
      <c r="C139" s="132" t="str">
        <f>C138</f>
        <v>마을</v>
      </c>
      <c r="D139" s="18" t="s">
        <v>947</v>
      </c>
      <c r="E139" s="48">
        <f>SUMIFS(계획인구!$V:$V,계획인구!$A:$A,'공급원별 급수인구'!$A139,계획인구!$Q:$Q,'공급원별 급수인구'!$D139)</f>
        <v>782</v>
      </c>
      <c r="F139" s="48">
        <f>SUMIFS(계획인구!$W:$W,계획인구!$A:$A,'공급원별 급수인구'!$A139,계획인구!$R:$R,'공급원별 급수인구'!$D139)</f>
        <v>750</v>
      </c>
      <c r="G139" s="48">
        <f>SUMIFS(계획인구!$X:$X,계획인구!$A:$A,'공급원별 급수인구'!$A139,계획인구!$S:$S,'공급원별 급수인구'!$D139)</f>
        <v>750</v>
      </c>
      <c r="H139" s="48">
        <f>SUMIFS(계획인구!$Y:$Y,계획인구!$A:$A,'공급원별 급수인구'!$A139,계획인구!$T:$T,'공급원별 급수인구'!$D139)</f>
        <v>746</v>
      </c>
      <c r="I139" s="49">
        <f>SUMIFS(계획인구!$Z:$Z,계획인구!$A:$A,'공급원별 급수인구'!$A139,계획인구!$U:$U,'공급원별 급수인구'!$D139)</f>
        <v>739</v>
      </c>
    </row>
    <row r="140" spans="1:9" ht="18.95" customHeight="1">
      <c r="A140" s="73" t="str">
        <f>A139</f>
        <v>증산면</v>
      </c>
      <c r="B140" s="438" t="s">
        <v>959</v>
      </c>
      <c r="C140" s="439"/>
      <c r="D140" s="440"/>
      <c r="E140" s="50">
        <f>SUMIFS(계획인구!$V:$V,계획인구!$A:$A,'공급원별 급수인구'!$A140,계획인구!$Q:$Q,'공급원별 급수인구'!$B140)</f>
        <v>192</v>
      </c>
      <c r="F140" s="50">
        <f>SUMIFS(계획인구!$W:$W,계획인구!$A:$A,'공급원별 급수인구'!$A140,계획인구!$R:$R,'공급원별 급수인구'!$B140)</f>
        <v>185</v>
      </c>
      <c r="G140" s="50">
        <f>SUMIFS(계획인구!$X:$X,계획인구!$A:$A,'공급원별 급수인구'!$A140,계획인구!$S:$S,'공급원별 급수인구'!$B140)</f>
        <v>183</v>
      </c>
      <c r="H140" s="50">
        <f>SUMIFS(계획인구!$Y:$Y,계획인구!$A:$A,'공급원별 급수인구'!$A140,계획인구!$T:$T,'공급원별 급수인구'!$B140)</f>
        <v>183</v>
      </c>
      <c r="I140" s="51">
        <f>SUMIFS(계획인구!$Z:$Z,계획인구!$A:$A,'공급원별 급수인구'!$A140,계획인구!$U:$U,'공급원별 급수인구'!$B140)</f>
        <v>183</v>
      </c>
    </row>
  </sheetData>
  <mergeCells count="104">
    <mergeCell ref="C13:D13"/>
    <mergeCell ref="E3:I3"/>
    <mergeCell ref="A3:D4"/>
    <mergeCell ref="C15:D15"/>
    <mergeCell ref="C16:D16"/>
    <mergeCell ref="C21:D21"/>
    <mergeCell ref="C23:D23"/>
    <mergeCell ref="B12:D12"/>
    <mergeCell ref="B6:B11"/>
    <mergeCell ref="C6:D6"/>
    <mergeCell ref="B20:D20"/>
    <mergeCell ref="B14:B19"/>
    <mergeCell ref="C14:D14"/>
    <mergeCell ref="C5:D5"/>
    <mergeCell ref="C7:D7"/>
    <mergeCell ref="C8:D8"/>
    <mergeCell ref="B22:B27"/>
    <mergeCell ref="C88:D88"/>
    <mergeCell ref="C93:D93"/>
    <mergeCell ref="C95:D95"/>
    <mergeCell ref="C96:D96"/>
    <mergeCell ref="C78:D78"/>
    <mergeCell ref="C86:D86"/>
    <mergeCell ref="C94:D94"/>
    <mergeCell ref="B100:D100"/>
    <mergeCell ref="C53:D53"/>
    <mergeCell ref="C55:D55"/>
    <mergeCell ref="C56:D56"/>
    <mergeCell ref="C61:D61"/>
    <mergeCell ref="C63:D63"/>
    <mergeCell ref="C64:D64"/>
    <mergeCell ref="C69:D69"/>
    <mergeCell ref="C71:D71"/>
    <mergeCell ref="C72:D72"/>
    <mergeCell ref="C62:D62"/>
    <mergeCell ref="C70:D70"/>
    <mergeCell ref="C77:D77"/>
    <mergeCell ref="C79:D79"/>
    <mergeCell ref="C80:D80"/>
    <mergeCell ref="C128:D128"/>
    <mergeCell ref="C133:D133"/>
    <mergeCell ref="C135:D135"/>
    <mergeCell ref="C112:D112"/>
    <mergeCell ref="C117:D117"/>
    <mergeCell ref="C119:D119"/>
    <mergeCell ref="C120:D120"/>
    <mergeCell ref="B124:D124"/>
    <mergeCell ref="B132:D132"/>
    <mergeCell ref="C104:D104"/>
    <mergeCell ref="C109:D109"/>
    <mergeCell ref="C111:D111"/>
    <mergeCell ref="C102:D102"/>
    <mergeCell ref="C110:D110"/>
    <mergeCell ref="C118:D118"/>
    <mergeCell ref="B116:D116"/>
    <mergeCell ref="C125:D125"/>
    <mergeCell ref="C127:D127"/>
    <mergeCell ref="B28:D28"/>
    <mergeCell ref="B36:D36"/>
    <mergeCell ref="B44:D44"/>
    <mergeCell ref="B60:D60"/>
    <mergeCell ref="B68:D68"/>
    <mergeCell ref="B76:D76"/>
    <mergeCell ref="B78:B83"/>
    <mergeCell ref="B84:D84"/>
    <mergeCell ref="C22:D22"/>
    <mergeCell ref="C30:D30"/>
    <mergeCell ref="C38:D38"/>
    <mergeCell ref="C46:D46"/>
    <mergeCell ref="C54:D54"/>
    <mergeCell ref="C29:D29"/>
    <mergeCell ref="C31:D31"/>
    <mergeCell ref="C32:D32"/>
    <mergeCell ref="C37:D37"/>
    <mergeCell ref="C39:D39"/>
    <mergeCell ref="C40:D40"/>
    <mergeCell ref="C45:D45"/>
    <mergeCell ref="C47:D47"/>
    <mergeCell ref="C48:D48"/>
    <mergeCell ref="C24:D24"/>
    <mergeCell ref="B140:D140"/>
    <mergeCell ref="B30:B35"/>
    <mergeCell ref="B38:B43"/>
    <mergeCell ref="B46:B51"/>
    <mergeCell ref="B54:B59"/>
    <mergeCell ref="B62:B67"/>
    <mergeCell ref="B70:B75"/>
    <mergeCell ref="B110:B115"/>
    <mergeCell ref="B118:B123"/>
    <mergeCell ref="B126:B131"/>
    <mergeCell ref="B134:B139"/>
    <mergeCell ref="B102:B107"/>
    <mergeCell ref="B108:D108"/>
    <mergeCell ref="B52:D52"/>
    <mergeCell ref="B86:B91"/>
    <mergeCell ref="B92:D92"/>
    <mergeCell ref="B94:B99"/>
    <mergeCell ref="C126:D126"/>
    <mergeCell ref="C134:D134"/>
    <mergeCell ref="C136:D136"/>
    <mergeCell ref="C85:D85"/>
    <mergeCell ref="C87:D87"/>
    <mergeCell ref="C101:D101"/>
    <mergeCell ref="C103:D103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70" orientation="portrait" r:id="rId1"/>
  <headerFooter alignWithMargins="0"/>
  <rowBreaks count="2" manualBreakCount="2">
    <brk id="52" max="8" man="1"/>
    <brk id="100" max="8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showGridLines="0" view="pageBreakPreview" zoomScale="85" zoomScaleNormal="100" zoomScaleSheetLayoutView="85" workbookViewId="0">
      <selection activeCell="J5" sqref="J5"/>
    </sheetView>
  </sheetViews>
  <sheetFormatPr defaultColWidth="9" defaultRowHeight="18" customHeight="1"/>
  <cols>
    <col min="1" max="16384" width="9" style="178"/>
  </cols>
  <sheetData>
    <row r="1" spans="1:10" s="177" customFormat="1" ht="18" customHeight="1">
      <c r="A1" s="173" t="s">
        <v>1182</v>
      </c>
      <c r="B1" s="174"/>
      <c r="C1" s="175"/>
      <c r="D1" s="175"/>
      <c r="E1" s="175"/>
      <c r="F1" s="174"/>
      <c r="G1" s="176"/>
      <c r="H1" s="174"/>
      <c r="I1" s="174"/>
      <c r="J1" s="174"/>
    </row>
    <row r="2" spans="1:10" ht="18" customHeight="1">
      <c r="A2" s="458" t="s">
        <v>1183</v>
      </c>
      <c r="B2" s="453" t="s">
        <v>1184</v>
      </c>
      <c r="C2" s="453" t="s">
        <v>1185</v>
      </c>
      <c r="D2" s="453" t="s">
        <v>1186</v>
      </c>
      <c r="E2" s="453" t="s">
        <v>1187</v>
      </c>
      <c r="F2" s="403" t="s">
        <v>1188</v>
      </c>
      <c r="G2" s="384"/>
      <c r="H2" s="384"/>
      <c r="I2" s="384"/>
      <c r="J2" s="404"/>
    </row>
    <row r="3" spans="1:10" ht="18" customHeight="1" thickBot="1">
      <c r="A3" s="459"/>
      <c r="B3" s="454"/>
      <c r="C3" s="454"/>
      <c r="D3" s="454"/>
      <c r="E3" s="454"/>
      <c r="F3" s="293" t="s">
        <v>1189</v>
      </c>
      <c r="G3" s="293" t="s">
        <v>1190</v>
      </c>
      <c r="H3" s="293" t="s">
        <v>1191</v>
      </c>
      <c r="I3" s="293" t="s">
        <v>1192</v>
      </c>
      <c r="J3" s="345" t="s">
        <v>1193</v>
      </c>
    </row>
    <row r="4" spans="1:10" ht="18" customHeight="1" thickTop="1">
      <c r="A4" s="455" t="s">
        <v>1194</v>
      </c>
      <c r="B4" s="456"/>
      <c r="C4" s="456"/>
      <c r="D4" s="179">
        <f t="shared" ref="D4:J4" si="0">D5+D40+D43+D44</f>
        <v>19678</v>
      </c>
      <c r="E4" s="179">
        <f t="shared" si="0"/>
        <v>29003</v>
      </c>
      <c r="F4" s="179">
        <f t="shared" si="0"/>
        <v>132272</v>
      </c>
      <c r="G4" s="179">
        <f t="shared" si="0"/>
        <v>139952</v>
      </c>
      <c r="H4" s="179">
        <f t="shared" si="0"/>
        <v>153739</v>
      </c>
      <c r="I4" s="179">
        <f t="shared" si="0"/>
        <v>153296</v>
      </c>
      <c r="J4" s="346">
        <f t="shared" si="0"/>
        <v>152261</v>
      </c>
    </row>
    <row r="5" spans="1:10" ht="18" customHeight="1">
      <c r="A5" s="180" t="s">
        <v>1195</v>
      </c>
      <c r="B5" s="457" t="s">
        <v>1196</v>
      </c>
      <c r="C5" s="457"/>
      <c r="D5" s="181">
        <f t="shared" ref="D5:J5" si="1">D6+D22+D31+D35</f>
        <v>17532</v>
      </c>
      <c r="E5" s="181">
        <f t="shared" si="1"/>
        <v>25764</v>
      </c>
      <c r="F5" s="181">
        <f t="shared" si="1"/>
        <v>110415</v>
      </c>
      <c r="G5" s="181">
        <f t="shared" si="1"/>
        <v>108776</v>
      </c>
      <c r="H5" s="181">
        <f t="shared" si="1"/>
        <v>118261</v>
      </c>
      <c r="I5" s="181">
        <f t="shared" si="1"/>
        <v>117889</v>
      </c>
      <c r="J5" s="347">
        <f t="shared" si="1"/>
        <v>117025</v>
      </c>
    </row>
    <row r="6" spans="1:10" ht="18" customHeight="1">
      <c r="A6" s="182"/>
      <c r="B6" s="183" t="s">
        <v>1197</v>
      </c>
      <c r="C6" s="184" t="s">
        <v>3</v>
      </c>
      <c r="D6" s="186">
        <f>SUM(D7:D21)</f>
        <v>7797</v>
      </c>
      <c r="E6" s="186">
        <f t="shared" ref="E6:J6" si="2">SUM(E7:E21)</f>
        <v>10180</v>
      </c>
      <c r="F6" s="186">
        <f t="shared" si="2"/>
        <v>44733</v>
      </c>
      <c r="G6" s="186">
        <f t="shared" si="2"/>
        <v>43784</v>
      </c>
      <c r="H6" s="186">
        <f t="shared" si="2"/>
        <v>53506</v>
      </c>
      <c r="I6" s="186">
        <f t="shared" si="2"/>
        <v>53356</v>
      </c>
      <c r="J6" s="348">
        <f t="shared" si="2"/>
        <v>53002</v>
      </c>
    </row>
    <row r="7" spans="1:10" ht="18" customHeight="1">
      <c r="A7" s="182"/>
      <c r="B7" s="185" t="str">
        <f>B6</f>
        <v>평화</v>
      </c>
      <c r="C7" s="184" t="s">
        <v>1435</v>
      </c>
      <c r="D7" s="186">
        <f>SUMIF(계획인구!$O:$O,'블록별-계획'!$C7,계획인구!$D:$D)</f>
        <v>344</v>
      </c>
      <c r="E7" s="186">
        <f>ROUND(SUMIF(계획인구!$O:$O,'블록별-계획'!$C7,계획인구!$E:$E)/365,0)</f>
        <v>551</v>
      </c>
      <c r="F7" s="186">
        <f>SUMIF(계획인구!$O:$O,'블록별-계획'!$C7,계획인구!$V:$V)</f>
        <v>1985</v>
      </c>
      <c r="G7" s="186">
        <f>SUMIF(계획인구!$O:$O,'블록별-계획'!$C7,계획인구!$W:$W)</f>
        <v>1906</v>
      </c>
      <c r="H7" s="186">
        <f>SUMIF(계획인구!$O:$O,'블록별-계획'!$C7,계획인구!$X:$X)</f>
        <v>1899</v>
      </c>
      <c r="I7" s="186">
        <f>SUMIF(계획인구!$O:$O,'블록별-계획'!$C7,계획인구!$Y:$Y)</f>
        <v>1892</v>
      </c>
      <c r="J7" s="348">
        <f>SUMIF(계획인구!$O:$O,'블록별-계획'!$C7,계획인구!$Z:$Z)</f>
        <v>1876</v>
      </c>
    </row>
    <row r="8" spans="1:10" ht="18" customHeight="1">
      <c r="A8" s="182"/>
      <c r="B8" s="185" t="str">
        <f t="shared" ref="B8:B20" si="3">B7</f>
        <v>평화</v>
      </c>
      <c r="C8" s="184" t="s">
        <v>1436</v>
      </c>
      <c r="D8" s="186">
        <f>SUMIF(계획인구!$O:$O,'블록별-계획'!$C8,계획인구!$D:$D)</f>
        <v>665</v>
      </c>
      <c r="E8" s="186">
        <f>ROUND(SUMIF(계획인구!$O:$O,'블록별-계획'!$C8,계획인구!$E:$E)/365,0)</f>
        <v>576</v>
      </c>
      <c r="F8" s="186">
        <f>SUMIF(계획인구!$O:$O,'블록별-계획'!$C8,계획인구!$V:$V)</f>
        <v>2077</v>
      </c>
      <c r="G8" s="186">
        <f>SUMIF(계획인구!$O:$O,'블록별-계획'!$C8,계획인구!$W:$W)</f>
        <v>1994</v>
      </c>
      <c r="H8" s="186">
        <f>SUMIF(계획인구!$O:$O,'블록별-계획'!$C8,계획인구!$X:$X)</f>
        <v>1987</v>
      </c>
      <c r="I8" s="186">
        <f>SUMIF(계획인구!$O:$O,'블록별-계획'!$C8,계획인구!$Y:$Y)</f>
        <v>1980</v>
      </c>
      <c r="J8" s="348">
        <f>SUMIF(계획인구!$O:$O,'블록별-계획'!$C8,계획인구!$Z:$Z)</f>
        <v>1963</v>
      </c>
    </row>
    <row r="9" spans="1:10" ht="18" customHeight="1">
      <c r="A9" s="182"/>
      <c r="B9" s="185" t="str">
        <f t="shared" si="3"/>
        <v>평화</v>
      </c>
      <c r="C9" s="184" t="s">
        <v>1437</v>
      </c>
      <c r="D9" s="186">
        <f>SUMIF(계획인구!$O:$O,'블록별-계획'!$C9,계획인구!$D:$D)</f>
        <v>934</v>
      </c>
      <c r="E9" s="186">
        <f>ROUND(SUMIF(계획인구!$O:$O,'블록별-계획'!$C9,계획인구!$E:$E)/365,0)</f>
        <v>672</v>
      </c>
      <c r="F9" s="186">
        <f>SUMIF(계획인구!$O:$O,'블록별-계획'!$C9,계획인구!$V:$V)</f>
        <v>2887</v>
      </c>
      <c r="G9" s="186">
        <f>SUMIF(계획인구!$O:$O,'블록별-계획'!$C9,계획인구!$W:$W)</f>
        <v>2772</v>
      </c>
      <c r="H9" s="186">
        <f>SUMIF(계획인구!$O:$O,'블록별-계획'!$C9,계획인구!$X:$X)</f>
        <v>2761</v>
      </c>
      <c r="I9" s="186">
        <f>SUMIF(계획인구!$O:$O,'블록별-계획'!$C9,계획인구!$Y:$Y)</f>
        <v>2752</v>
      </c>
      <c r="J9" s="348">
        <f>SUMIF(계획인구!$O:$O,'블록별-계획'!$C9,계획인구!$Z:$Z)</f>
        <v>2729</v>
      </c>
    </row>
    <row r="10" spans="1:10" ht="18" customHeight="1">
      <c r="A10" s="182"/>
      <c r="B10" s="185" t="str">
        <f t="shared" si="3"/>
        <v>평화</v>
      </c>
      <c r="C10" s="184" t="s">
        <v>1438</v>
      </c>
      <c r="D10" s="186">
        <f>SUMIF(계획인구!$O:$O,'블록별-계획'!$C10,계획인구!$D:$D)</f>
        <v>1094</v>
      </c>
      <c r="E10" s="186">
        <f>ROUND(SUMIF(계획인구!$O:$O,'블록별-계획'!$C10,계획인구!$E:$E)/365,0)</f>
        <v>1009</v>
      </c>
      <c r="F10" s="186">
        <f>SUMIF(계획인구!$O:$O,'블록별-계획'!$C10,계획인구!$V:$V)</f>
        <v>2904</v>
      </c>
      <c r="G10" s="186">
        <f>SUMIF(계획인구!$O:$O,'블록별-계획'!$C10,계획인구!$W:$W)</f>
        <v>2788</v>
      </c>
      <c r="H10" s="186">
        <f>SUMIF(계획인구!$O:$O,'블록별-계획'!$C10,계획인구!$X:$X)</f>
        <v>2778</v>
      </c>
      <c r="I10" s="186">
        <f>SUMIF(계획인구!$O:$O,'블록별-계획'!$C10,계획인구!$Y:$Y)</f>
        <v>2768</v>
      </c>
      <c r="J10" s="348">
        <f>SUMIF(계획인구!$O:$O,'블록별-계획'!$C10,계획인구!$Z:$Z)</f>
        <v>2745</v>
      </c>
    </row>
    <row r="11" spans="1:10" ht="18" customHeight="1">
      <c r="A11" s="182"/>
      <c r="B11" s="185" t="str">
        <f t="shared" si="3"/>
        <v>평화</v>
      </c>
      <c r="C11" s="184" t="s">
        <v>1439</v>
      </c>
      <c r="D11" s="186">
        <f>SUMIF(계획인구!$O:$O,'블록별-계획'!$C11,계획인구!$D:$D)</f>
        <v>545</v>
      </c>
      <c r="E11" s="186">
        <f>ROUND(SUMIF(계획인구!$O:$O,'블록별-계획'!$C11,계획인구!$E:$E)/365,0)</f>
        <v>468</v>
      </c>
      <c r="F11" s="186">
        <f>SUMIF(계획인구!$O:$O,'블록별-계획'!$C11,계획인구!$V:$V)</f>
        <v>1447</v>
      </c>
      <c r="G11" s="186">
        <f>SUMIF(계획인구!$O:$O,'블록별-계획'!$C11,계획인구!$W:$W)</f>
        <v>1389</v>
      </c>
      <c r="H11" s="186">
        <f>SUMIF(계획인구!$O:$O,'블록별-계획'!$C11,계획인구!$X:$X)</f>
        <v>1384</v>
      </c>
      <c r="I11" s="186">
        <f>SUMIF(계획인구!$O:$O,'블록별-계획'!$C11,계획인구!$Y:$Y)</f>
        <v>1379</v>
      </c>
      <c r="J11" s="348">
        <f>SUMIF(계획인구!$O:$O,'블록별-계획'!$C11,계획인구!$Z:$Z)</f>
        <v>1368</v>
      </c>
    </row>
    <row r="12" spans="1:10" ht="18" customHeight="1">
      <c r="A12" s="182"/>
      <c r="B12" s="185" t="str">
        <f t="shared" si="3"/>
        <v>평화</v>
      </c>
      <c r="C12" s="184" t="s">
        <v>1419</v>
      </c>
      <c r="D12" s="186">
        <f>SUMIF(계획인구!$O:$O,'블록별-계획'!$C12,계획인구!$D:$D)</f>
        <v>814</v>
      </c>
      <c r="E12" s="186">
        <f>ROUND(SUMIF(계획인구!$O:$O,'블록별-계획'!$C12,계획인구!$E:$E)/365,0)</f>
        <v>870</v>
      </c>
      <c r="F12" s="186">
        <f>SUMIF(계획인구!$O:$O,'블록별-계획'!$C12,계획인구!$V:$V)</f>
        <v>3303</v>
      </c>
      <c r="G12" s="186">
        <f>SUMIF(계획인구!$O:$O,'블록별-계획'!$C12,계획인구!$W:$W)</f>
        <v>3959</v>
      </c>
      <c r="H12" s="186">
        <f>SUMIF(계획인구!$O:$O,'블록별-계획'!$C12,계획인구!$X:$X)</f>
        <v>3948</v>
      </c>
      <c r="I12" s="186">
        <f>SUMIF(계획인구!$O:$O,'블록별-계획'!$C12,계획인구!$Y:$Y)</f>
        <v>3936</v>
      </c>
      <c r="J12" s="348">
        <f>SUMIF(계획인구!$O:$O,'블록별-계획'!$C12,계획인구!$Z:$Z)</f>
        <v>3911</v>
      </c>
    </row>
    <row r="13" spans="1:10" ht="18" customHeight="1">
      <c r="A13" s="182"/>
      <c r="B13" s="185" t="str">
        <f t="shared" si="3"/>
        <v>평화</v>
      </c>
      <c r="C13" s="184" t="s">
        <v>1421</v>
      </c>
      <c r="D13" s="186">
        <f>SUMIF(계획인구!$O:$O,'블록별-계획'!$C13,계획인구!$D:$D)</f>
        <v>266</v>
      </c>
      <c r="E13" s="186">
        <f>ROUND(SUMIF(계획인구!$O:$O,'블록별-계획'!$C13,계획인구!$E:$E)/365,0)</f>
        <v>1573</v>
      </c>
      <c r="F13" s="186">
        <f>SUMIF(계획인구!$O:$O,'블록별-계획'!$C13,계획인구!$V:$V)</f>
        <v>5969</v>
      </c>
      <c r="G13" s="186">
        <f>SUMIF(계획인구!$O:$O,'블록별-계획'!$C13,계획인구!$W:$W)</f>
        <v>5731</v>
      </c>
      <c r="H13" s="186">
        <f>SUMIF(계획인구!$O:$O,'블록별-계획'!$C13,계획인구!$X:$X)</f>
        <v>5710</v>
      </c>
      <c r="I13" s="186">
        <f>SUMIF(계획인구!$O:$O,'블록별-계획'!$C13,계획인구!$Y:$Y)</f>
        <v>5689</v>
      </c>
      <c r="J13" s="348">
        <f>SUMIF(계획인구!$O:$O,'블록별-계획'!$C13,계획인구!$Z:$Z)</f>
        <v>5643</v>
      </c>
    </row>
    <row r="14" spans="1:10" ht="18" customHeight="1">
      <c r="A14" s="182"/>
      <c r="B14" s="185" t="str">
        <f t="shared" si="3"/>
        <v>평화</v>
      </c>
      <c r="C14" s="184" t="s">
        <v>1423</v>
      </c>
      <c r="D14" s="186">
        <f>SUMIF(계획인구!$O:$O,'블록별-계획'!$C14,계획인구!$D:$D)</f>
        <v>815</v>
      </c>
      <c r="E14" s="186">
        <f>ROUND(SUMIF(계획인구!$O:$O,'블록별-계획'!$C14,계획인구!$E:$E)/365,0)</f>
        <v>863</v>
      </c>
      <c r="F14" s="186">
        <f>SUMIF(계획인구!$O:$O,'블록별-계획'!$C14,계획인구!$V:$V)</f>
        <v>3267</v>
      </c>
      <c r="G14" s="186">
        <f>SUMIF(계획인구!$O:$O,'블록별-계획'!$C14,계획인구!$W:$W)</f>
        <v>3137</v>
      </c>
      <c r="H14" s="186">
        <f>SUMIF(계획인구!$O:$O,'블록별-계획'!$C14,계획인구!$X:$X)</f>
        <v>3125</v>
      </c>
      <c r="I14" s="186">
        <f>SUMIF(계획인구!$O:$O,'블록별-계획'!$C14,계획인구!$Y:$Y)</f>
        <v>3114</v>
      </c>
      <c r="J14" s="348">
        <f>SUMIF(계획인구!$O:$O,'블록별-계획'!$C14,계획인구!$Z:$Z)</f>
        <v>3089</v>
      </c>
    </row>
    <row r="15" spans="1:10" ht="18" customHeight="1">
      <c r="A15" s="182"/>
      <c r="B15" s="185" t="str">
        <f t="shared" si="3"/>
        <v>평화</v>
      </c>
      <c r="C15" s="184" t="s">
        <v>1425</v>
      </c>
      <c r="D15" s="186">
        <f>SUMIF(계획인구!$O:$O,'블록별-계획'!$C15,계획인구!$D:$D)</f>
        <v>291</v>
      </c>
      <c r="E15" s="186">
        <f>ROUND(SUMIF(계획인구!$O:$O,'블록별-계획'!$C15,계획인구!$E:$E)/365,0)</f>
        <v>1853</v>
      </c>
      <c r="F15" s="186">
        <f>SUMIF(계획인구!$O:$O,'블록별-계획'!$C15,계획인구!$V:$V)</f>
        <v>7033</v>
      </c>
      <c r="G15" s="186">
        <f>SUMIF(계획인구!$O:$O,'블록별-계획'!$C15,계획인구!$W:$W)</f>
        <v>6753</v>
      </c>
      <c r="H15" s="186">
        <f>SUMIF(계획인구!$O:$O,'블록별-계획'!$C15,계획인구!$X:$X)</f>
        <v>6727</v>
      </c>
      <c r="I15" s="186">
        <f>SUMIF(계획인구!$O:$O,'블록별-계획'!$C15,계획인구!$Y:$Y)</f>
        <v>6703</v>
      </c>
      <c r="J15" s="348">
        <f>SUMIF(계획인구!$O:$O,'블록별-계획'!$C15,계획인구!$Z:$Z)</f>
        <v>6649</v>
      </c>
    </row>
    <row r="16" spans="1:10" ht="18" customHeight="1">
      <c r="A16" s="182"/>
      <c r="B16" s="185" t="str">
        <f t="shared" si="3"/>
        <v>평화</v>
      </c>
      <c r="C16" s="184" t="s">
        <v>1440</v>
      </c>
      <c r="D16" s="186">
        <f>SUMIF(계획인구!$O:$O,'블록별-계획'!$C16,계획인구!$D:$D)</f>
        <v>208</v>
      </c>
      <c r="E16" s="186">
        <f>ROUND(SUMIF(계획인구!$O:$O,'블록별-계획'!$C16,계획인구!$E:$E)/365,0)</f>
        <v>136</v>
      </c>
      <c r="F16" s="186">
        <f>SUMIF(계획인구!$O:$O,'블록별-계획'!$C16,계획인구!$V:$V)</f>
        <v>2161</v>
      </c>
      <c r="G16" s="186">
        <f>SUMIF(계획인구!$O:$O,'블록별-계획'!$C16,계획인구!$W:$W)</f>
        <v>2121</v>
      </c>
      <c r="H16" s="186">
        <f>SUMIF(계획인구!$O:$O,'블록별-계획'!$C16,계획인구!$X:$X)</f>
        <v>11994</v>
      </c>
      <c r="I16" s="186">
        <f>SUMIF(계획인구!$O:$O,'블록별-계획'!$C16,계획인구!$Y:$Y)</f>
        <v>11987</v>
      </c>
      <c r="J16" s="348">
        <f>SUMIF(계획인구!$O:$O,'블록별-계획'!$C16,계획인구!$Z:$Z)</f>
        <v>11969</v>
      </c>
    </row>
    <row r="17" spans="1:10" ht="18" customHeight="1">
      <c r="A17" s="182"/>
      <c r="B17" s="185" t="str">
        <f t="shared" si="3"/>
        <v>평화</v>
      </c>
      <c r="C17" s="184" t="s">
        <v>1395</v>
      </c>
      <c r="D17" s="186">
        <f>SUMIF(계획인구!$O:$O,'블록별-계획'!$C17,계획인구!$D:$D)</f>
        <v>338</v>
      </c>
      <c r="E17" s="186">
        <f>ROUND(SUMIF(계획인구!$O:$O,'블록별-계획'!$C17,계획인구!$E:$E)/365,0)</f>
        <v>248</v>
      </c>
      <c r="F17" s="186">
        <f>SUMIF(계획인구!$O:$O,'블록별-계획'!$C17,계획인구!$V:$V)</f>
        <v>1975</v>
      </c>
      <c r="G17" s="186">
        <f>SUMIF(계획인구!$O:$O,'블록별-계획'!$C17,계획인구!$W:$W)</f>
        <v>1896</v>
      </c>
      <c r="H17" s="186">
        <f>SUMIF(계획인구!$O:$O,'블록별-계획'!$C17,계획인구!$X:$X)</f>
        <v>1887</v>
      </c>
      <c r="I17" s="186">
        <f>SUMIF(계획인구!$O:$O,'블록별-계획'!$C17,계획인구!$Y:$Y)</f>
        <v>1880</v>
      </c>
      <c r="J17" s="348">
        <f>SUMIF(계획인구!$O:$O,'블록별-계획'!$C17,계획인구!$Z:$Z)</f>
        <v>1867</v>
      </c>
    </row>
    <row r="18" spans="1:10" ht="18" customHeight="1">
      <c r="A18" s="182"/>
      <c r="B18" s="185" t="str">
        <f t="shared" si="3"/>
        <v>평화</v>
      </c>
      <c r="C18" s="184" t="s">
        <v>1386</v>
      </c>
      <c r="D18" s="186">
        <f>SUMIF(계획인구!$O:$O,'블록별-계획'!$C18,계획인구!$D:$D)</f>
        <v>1080</v>
      </c>
      <c r="E18" s="186">
        <f>ROUND(SUMIF(계획인구!$O:$O,'블록별-계획'!$C18,계획인구!$E:$E)/365,0)</f>
        <v>1011</v>
      </c>
      <c r="F18" s="186">
        <f>SUMIF(계획인구!$O:$O,'블록별-계획'!$C18,계획인구!$V:$V)</f>
        <v>4865</v>
      </c>
      <c r="G18" s="186">
        <f>SUMIF(계획인구!$O:$O,'블록별-계획'!$C18,계획인구!$W:$W)</f>
        <v>4672</v>
      </c>
      <c r="H18" s="186">
        <f>SUMIF(계획인구!$O:$O,'블록별-계획'!$C18,계획인구!$X:$X)</f>
        <v>4654</v>
      </c>
      <c r="I18" s="186">
        <f>SUMIF(계획인구!$O:$O,'블록별-계획'!$C18,계획인구!$Y:$Y)</f>
        <v>4639</v>
      </c>
      <c r="J18" s="348">
        <f>SUMIF(계획인구!$O:$O,'블록별-계획'!$C18,계획인구!$Z:$Z)</f>
        <v>4598</v>
      </c>
    </row>
    <row r="19" spans="1:10" ht="18" customHeight="1">
      <c r="A19" s="182"/>
      <c r="B19" s="185" t="str">
        <f t="shared" si="3"/>
        <v>평화</v>
      </c>
      <c r="C19" s="184" t="s">
        <v>1388</v>
      </c>
      <c r="D19" s="186">
        <f>SUMIF(계획인구!$O:$O,'블록별-계획'!$C19,계획인구!$D:$D)</f>
        <v>403</v>
      </c>
      <c r="E19" s="186">
        <f>ROUND(SUMIF(계획인구!$O:$O,'블록별-계획'!$C19,계획인구!$E:$E)/365,0)</f>
        <v>350</v>
      </c>
      <c r="F19" s="186">
        <f>SUMIF(계획인구!$O:$O,'블록별-계획'!$C19,계획인구!$V:$V)</f>
        <v>1862</v>
      </c>
      <c r="G19" s="186">
        <f>SUMIF(계획인구!$O:$O,'블록별-계획'!$C19,계획인구!$W:$W)</f>
        <v>1788</v>
      </c>
      <c r="H19" s="186">
        <f>SUMIF(계획인구!$O:$O,'블록별-계획'!$C19,계획인구!$X:$X)</f>
        <v>1781</v>
      </c>
      <c r="I19" s="186">
        <f>SUMIF(계획인구!$O:$O,'블록별-계획'!$C19,계획인구!$Y:$Y)</f>
        <v>1776</v>
      </c>
      <c r="J19" s="348">
        <f>SUMIF(계획인구!$O:$O,'블록별-계획'!$C19,계획인구!$Z:$Z)</f>
        <v>1759</v>
      </c>
    </row>
    <row r="20" spans="1:10" ht="18" customHeight="1">
      <c r="A20" s="182"/>
      <c r="B20" s="185" t="str">
        <f t="shared" si="3"/>
        <v>평화</v>
      </c>
      <c r="C20" s="184" t="s">
        <v>1441</v>
      </c>
      <c r="D20" s="186">
        <f>SUMIF(계획인구!$O:$O,'블록별-계획'!$C20,계획인구!$D:$D)</f>
        <v>0</v>
      </c>
      <c r="E20" s="186">
        <f>ROUND(SUMIF(계획인구!$O:$O,'블록별-계획'!$C20,계획인구!$E:$E)/365,0)</f>
        <v>0</v>
      </c>
      <c r="F20" s="186">
        <f>SUMIF(계획인구!$O:$O,'블록별-계획'!$C20,계획인구!$V:$V)</f>
        <v>1405</v>
      </c>
      <c r="G20" s="186">
        <f>SUMIF(계획인구!$O:$O,'블록별-계획'!$C20,계획인구!$W:$W)</f>
        <v>1348</v>
      </c>
      <c r="H20" s="186">
        <f>SUMIF(계획인구!$O:$O,'블록별-계획'!$C20,계획인구!$X:$X)</f>
        <v>1348</v>
      </c>
      <c r="I20" s="186">
        <f>SUMIF(계획인구!$O:$O,'블록별-계획'!$C20,계획인구!$Y:$Y)</f>
        <v>1343</v>
      </c>
      <c r="J20" s="348">
        <f>SUMIF(계획인구!$O:$O,'블록별-계획'!$C20,계획인구!$Z:$Z)</f>
        <v>1330</v>
      </c>
    </row>
    <row r="21" spans="1:10" ht="18" customHeight="1">
      <c r="A21" s="182"/>
      <c r="B21" s="185" t="str">
        <f>B13</f>
        <v>평화</v>
      </c>
      <c r="C21" s="184" t="s">
        <v>1401</v>
      </c>
      <c r="D21" s="186">
        <f>SUMIF(계획인구!$O:$O,'블록별-계획'!$C21,계획인구!$D:$D)</f>
        <v>0</v>
      </c>
      <c r="E21" s="186">
        <f>ROUND(SUMIF(계획인구!$O:$O,'블록별-계획'!$C21,계획인구!$E:$E)/365,0)</f>
        <v>0</v>
      </c>
      <c r="F21" s="186">
        <f>SUMIF(계획인구!$O:$O,'블록별-계획'!$C21,계획인구!$V:$V)</f>
        <v>1593</v>
      </c>
      <c r="G21" s="186">
        <f>SUMIF(계획인구!$O:$O,'블록별-계획'!$C21,계획인구!$W:$W)</f>
        <v>1530</v>
      </c>
      <c r="H21" s="186">
        <f>SUMIF(계획인구!$O:$O,'블록별-계획'!$C21,계획인구!$X:$X)</f>
        <v>1523</v>
      </c>
      <c r="I21" s="186">
        <f>SUMIF(계획인구!$O:$O,'블록별-계획'!$C21,계획인구!$Y:$Y)</f>
        <v>1518</v>
      </c>
      <c r="J21" s="348">
        <f>SUMIF(계획인구!$O:$O,'블록별-계획'!$C21,계획인구!$Z:$Z)</f>
        <v>1506</v>
      </c>
    </row>
    <row r="22" spans="1:10" ht="18" customHeight="1">
      <c r="A22" s="182"/>
      <c r="B22" s="183" t="s">
        <v>1198</v>
      </c>
      <c r="C22" s="184" t="s">
        <v>1199</v>
      </c>
      <c r="D22" s="186">
        <f>SUM(D23:D30)</f>
        <v>4677</v>
      </c>
      <c r="E22" s="186">
        <f t="shared" ref="E22:J22" si="4">SUM(E23:E30)</f>
        <v>9674</v>
      </c>
      <c r="F22" s="186">
        <f t="shared" si="4"/>
        <v>35829</v>
      </c>
      <c r="G22" s="186">
        <f t="shared" si="4"/>
        <v>35207</v>
      </c>
      <c r="H22" s="186">
        <f t="shared" si="4"/>
        <v>35079</v>
      </c>
      <c r="I22" s="186">
        <f t="shared" si="4"/>
        <v>34955</v>
      </c>
      <c r="J22" s="348">
        <f t="shared" si="4"/>
        <v>34678</v>
      </c>
    </row>
    <row r="23" spans="1:10" ht="18" customHeight="1">
      <c r="A23" s="182"/>
      <c r="B23" s="185" t="str">
        <f>B22</f>
        <v>성내</v>
      </c>
      <c r="C23" s="184" t="s">
        <v>1442</v>
      </c>
      <c r="D23" s="186">
        <f>SUMIF(계획인구!$O:$O,'블록별-계획'!$C23,계획인구!$D:$D)</f>
        <v>946</v>
      </c>
      <c r="E23" s="186">
        <f>ROUND(SUMIF(계획인구!$O:$O,'블록별-계획'!$C23,계획인구!$E:$E)/365,0)</f>
        <v>857</v>
      </c>
      <c r="F23" s="186">
        <f>SUMIF(계획인구!$O:$O,'블록별-계획'!$C23,계획인구!$V:$V)</f>
        <v>3085</v>
      </c>
      <c r="G23" s="186">
        <f>SUMIF(계획인구!$O:$O,'블록별-계획'!$C23,계획인구!$W:$W)</f>
        <v>2962</v>
      </c>
      <c r="H23" s="186">
        <f>SUMIF(계획인구!$O:$O,'블록별-계획'!$C23,계획인구!$X:$X)</f>
        <v>2951</v>
      </c>
      <c r="I23" s="186">
        <f>SUMIF(계획인구!$O:$O,'블록별-계획'!$C23,계획인구!$Y:$Y)</f>
        <v>2940</v>
      </c>
      <c r="J23" s="348">
        <f>SUMIF(계획인구!$O:$O,'블록별-계획'!$C23,계획인구!$Z:$Z)</f>
        <v>2917</v>
      </c>
    </row>
    <row r="24" spans="1:10" ht="18" customHeight="1">
      <c r="A24" s="182"/>
      <c r="B24" s="185" t="str">
        <f t="shared" ref="B24:B30" si="5">B23</f>
        <v>성내</v>
      </c>
      <c r="C24" s="184" t="s">
        <v>1443</v>
      </c>
      <c r="D24" s="186">
        <f>SUMIF(계획인구!$O:$O,'블록별-계획'!$C24,계획인구!$D:$D)</f>
        <v>1206</v>
      </c>
      <c r="E24" s="186">
        <f>ROUND(SUMIF(계획인구!$O:$O,'블록별-계획'!$C24,계획인구!$E:$E)/365,0)</f>
        <v>1212</v>
      </c>
      <c r="F24" s="186">
        <f>SUMIF(계획인구!$O:$O,'블록별-계획'!$C24,계획인구!$V:$V)</f>
        <v>3895</v>
      </c>
      <c r="G24" s="186">
        <f>SUMIF(계획인구!$O:$O,'블록별-계획'!$C24,계획인구!$W:$W)</f>
        <v>3740</v>
      </c>
      <c r="H24" s="186">
        <f>SUMIF(계획인구!$O:$O,'블록별-계획'!$C24,계획인구!$X:$X)</f>
        <v>3726</v>
      </c>
      <c r="I24" s="186">
        <f>SUMIF(계획인구!$O:$O,'블록별-계획'!$C24,계획인구!$Y:$Y)</f>
        <v>3713</v>
      </c>
      <c r="J24" s="348">
        <f>SUMIF(계획인구!$O:$O,'블록별-계획'!$C24,계획인구!$Z:$Z)</f>
        <v>3682</v>
      </c>
    </row>
    <row r="25" spans="1:10" ht="18" customHeight="1">
      <c r="A25" s="182"/>
      <c r="B25" s="185" t="str">
        <f t="shared" si="5"/>
        <v>성내</v>
      </c>
      <c r="C25" s="184" t="s">
        <v>1411</v>
      </c>
      <c r="D25" s="186">
        <f>SUMIF(계획인구!$O:$O,'블록별-계획'!$C25,계획인구!$D:$D)</f>
        <v>180</v>
      </c>
      <c r="E25" s="186">
        <f>ROUND(SUMIF(계획인구!$O:$O,'블록별-계획'!$C25,계획인구!$E:$E)/365,0)</f>
        <v>2319</v>
      </c>
      <c r="F25" s="186">
        <f>SUMIF(계획인구!$O:$O,'블록별-계획'!$C25,계획인구!$V:$V)</f>
        <v>9518</v>
      </c>
      <c r="G25" s="186">
        <f>SUMIF(계획인구!$O:$O,'블록별-계획'!$C25,계획인구!$W:$W)</f>
        <v>9139</v>
      </c>
      <c r="H25" s="186">
        <f>SUMIF(계획인구!$O:$O,'블록별-계획'!$C25,계획인구!$X:$X)</f>
        <v>9104</v>
      </c>
      <c r="I25" s="186">
        <f>SUMIF(계획인구!$O:$O,'블록별-계획'!$C25,계획인구!$Y:$Y)</f>
        <v>9072</v>
      </c>
      <c r="J25" s="348">
        <f>SUMIF(계획인구!$O:$O,'블록별-계획'!$C25,계획인구!$Z:$Z)</f>
        <v>8998</v>
      </c>
    </row>
    <row r="26" spans="1:10" ht="18" customHeight="1">
      <c r="A26" s="182"/>
      <c r="B26" s="185" t="str">
        <f t="shared" si="5"/>
        <v>성내</v>
      </c>
      <c r="C26" s="184" t="s">
        <v>1413</v>
      </c>
      <c r="D26" s="186">
        <f>SUMIF(계획인구!$O:$O,'블록별-계획'!$C26,계획인구!$D:$D)</f>
        <v>672</v>
      </c>
      <c r="E26" s="186">
        <f>ROUND(SUMIF(계획인구!$O:$O,'블록별-계획'!$C26,계획인구!$E:$E)/365,0)</f>
        <v>1726</v>
      </c>
      <c r="F26" s="186">
        <f>SUMIF(계획인구!$O:$O,'블록별-계획'!$C26,계획인구!$V:$V)</f>
        <v>6115</v>
      </c>
      <c r="G26" s="186">
        <f>SUMIF(계획인구!$O:$O,'블록별-계획'!$C26,계획인구!$W:$W)</f>
        <v>5872</v>
      </c>
      <c r="H26" s="186">
        <f>SUMIF(계획인구!$O:$O,'블록별-계획'!$C26,계획인구!$X:$X)</f>
        <v>5850</v>
      </c>
      <c r="I26" s="186">
        <f>SUMIF(계획인구!$O:$O,'블록별-계획'!$C26,계획인구!$Y:$Y)</f>
        <v>5828</v>
      </c>
      <c r="J26" s="348">
        <f>SUMIF(계획인구!$O:$O,'블록별-계획'!$C26,계획인구!$Z:$Z)</f>
        <v>5781</v>
      </c>
    </row>
    <row r="27" spans="1:10" ht="18" customHeight="1">
      <c r="A27" s="182"/>
      <c r="B27" s="185" t="str">
        <f t="shared" si="5"/>
        <v>성내</v>
      </c>
      <c r="C27" s="184" t="s">
        <v>1409</v>
      </c>
      <c r="D27" s="186">
        <f>SUMIF(계획인구!$O:$O,'블록별-계획'!$C27,계획인구!$D:$D)</f>
        <v>381</v>
      </c>
      <c r="E27" s="186">
        <f>ROUND(SUMIF(계획인구!$O:$O,'블록별-계획'!$C27,계획인구!$E:$E)/365,0)</f>
        <v>1097</v>
      </c>
      <c r="F27" s="186">
        <f>SUMIF(계획인구!$O:$O,'블록별-계획'!$C27,계획인구!$V:$V)</f>
        <v>4501</v>
      </c>
      <c r="G27" s="186">
        <f>SUMIF(계획인구!$O:$O,'블록별-계획'!$C27,계획인구!$W:$W)</f>
        <v>5128</v>
      </c>
      <c r="H27" s="186">
        <f>SUMIF(계획인구!$O:$O,'블록별-계획'!$C27,계획인구!$X:$X)</f>
        <v>5111</v>
      </c>
      <c r="I27" s="186">
        <f>SUMIF(계획인구!$O:$O,'블록별-계획'!$C27,계획인구!$Y:$Y)</f>
        <v>5096</v>
      </c>
      <c r="J27" s="348">
        <f>SUMIF(계획인구!$O:$O,'블록별-계획'!$C27,계획인구!$Z:$Z)</f>
        <v>5061</v>
      </c>
    </row>
    <row r="28" spans="1:10" ht="18" customHeight="1">
      <c r="A28" s="182"/>
      <c r="B28" s="185" t="str">
        <f t="shared" si="5"/>
        <v>성내</v>
      </c>
      <c r="C28" s="184" t="s">
        <v>1415</v>
      </c>
      <c r="D28" s="186">
        <f>SUMIF(계획인구!$O:$O,'블록별-계획'!$C28,계획인구!$D:$D)</f>
        <v>388</v>
      </c>
      <c r="E28" s="186">
        <f>ROUND(SUMIF(계획인구!$O:$O,'블록별-계획'!$C28,계획인구!$E:$E)/365,0)</f>
        <v>672</v>
      </c>
      <c r="F28" s="186">
        <f>SUMIF(계획인구!$O:$O,'블록별-계획'!$C28,계획인구!$V:$V)</f>
        <v>4423</v>
      </c>
      <c r="G28" s="186">
        <f>SUMIF(계획인구!$O:$O,'블록별-계획'!$C28,계획인구!$W:$W)</f>
        <v>4246</v>
      </c>
      <c r="H28" s="186">
        <f>SUMIF(계획인구!$O:$O,'블록별-계획'!$C28,계획인구!$X:$X)</f>
        <v>4231</v>
      </c>
      <c r="I28" s="186">
        <f>SUMIF(계획인구!$O:$O,'블록별-계획'!$C28,계획인구!$Y:$Y)</f>
        <v>4216</v>
      </c>
      <c r="J28" s="348">
        <f>SUMIF(계획인구!$O:$O,'블록별-계획'!$C28,계획인구!$Z:$Z)</f>
        <v>4181</v>
      </c>
    </row>
    <row r="29" spans="1:10" ht="18" customHeight="1">
      <c r="A29" s="182"/>
      <c r="B29" s="185" t="str">
        <f t="shared" si="5"/>
        <v>성내</v>
      </c>
      <c r="C29" s="184" t="s">
        <v>1418</v>
      </c>
      <c r="D29" s="186">
        <f>SUMIF(계획인구!$O:$O,'블록별-계획'!$C29,계획인구!$D:$D)</f>
        <v>93</v>
      </c>
      <c r="E29" s="186">
        <f>ROUND(SUMIF(계획인구!$O:$O,'블록별-계획'!$C29,계획인구!$E:$E)/365,0)</f>
        <v>711</v>
      </c>
      <c r="F29" s="186">
        <f>SUMIF(계획인구!$O:$O,'블록별-계획'!$C29,계획인구!$V:$V)</f>
        <v>968</v>
      </c>
      <c r="G29" s="186">
        <f>SUMIF(계획인구!$O:$O,'블록별-계획'!$C29,계획인구!$W:$W)</f>
        <v>929</v>
      </c>
      <c r="H29" s="186">
        <f>SUMIF(계획인구!$O:$O,'블록별-계획'!$C29,계획인구!$X:$X)</f>
        <v>926</v>
      </c>
      <c r="I29" s="186">
        <f>SUMIF(계획인구!$O:$O,'블록별-계획'!$C29,계획인구!$Y:$Y)</f>
        <v>922</v>
      </c>
      <c r="J29" s="348">
        <f>SUMIF(계획인구!$O:$O,'블록별-계획'!$C29,계획인구!$Z:$Z)</f>
        <v>915</v>
      </c>
    </row>
    <row r="30" spans="1:10" ht="18" customHeight="1">
      <c r="A30" s="182"/>
      <c r="B30" s="185" t="str">
        <f t="shared" si="5"/>
        <v>성내</v>
      </c>
      <c r="C30" s="184" t="s">
        <v>1384</v>
      </c>
      <c r="D30" s="186">
        <f>SUMIF(계획인구!$O:$O,'블록별-계획'!$C30,계획인구!$D:$D)</f>
        <v>811</v>
      </c>
      <c r="E30" s="186">
        <f>ROUND(SUMIF(계획인구!$O:$O,'블록별-계획'!$C30,계획인구!$E:$E)/365,0)</f>
        <v>1080</v>
      </c>
      <c r="F30" s="186">
        <f>SUMIF(계획인구!$O:$O,'블록별-계획'!$C30,계획인구!$V:$V)</f>
        <v>3324</v>
      </c>
      <c r="G30" s="186">
        <f>SUMIF(계획인구!$O:$O,'블록별-계획'!$C30,계획인구!$W:$W)</f>
        <v>3191</v>
      </c>
      <c r="H30" s="186">
        <f>SUMIF(계획인구!$O:$O,'블록별-계획'!$C30,계획인구!$X:$X)</f>
        <v>3180</v>
      </c>
      <c r="I30" s="186">
        <f>SUMIF(계획인구!$O:$O,'블록별-계획'!$C30,계획인구!$Y:$Y)</f>
        <v>3168</v>
      </c>
      <c r="J30" s="348">
        <f>SUMIF(계획인구!$O:$O,'블록별-계획'!$C30,계획인구!$Z:$Z)</f>
        <v>3143</v>
      </c>
    </row>
    <row r="31" spans="1:10" ht="18" customHeight="1">
      <c r="A31" s="182"/>
      <c r="B31" s="183" t="s">
        <v>1200</v>
      </c>
      <c r="C31" s="184" t="s">
        <v>1201</v>
      </c>
      <c r="D31" s="186">
        <f t="shared" ref="D31:J31" si="6">SUM(D32:D34)</f>
        <v>2778</v>
      </c>
      <c r="E31" s="186">
        <f t="shared" si="6"/>
        <v>2038</v>
      </c>
      <c r="F31" s="186">
        <f t="shared" si="6"/>
        <v>10843</v>
      </c>
      <c r="G31" s="186">
        <f t="shared" si="6"/>
        <v>10772</v>
      </c>
      <c r="H31" s="186">
        <f t="shared" si="6"/>
        <v>10732</v>
      </c>
      <c r="I31" s="186">
        <f t="shared" si="6"/>
        <v>10694</v>
      </c>
      <c r="J31" s="348">
        <f t="shared" si="6"/>
        <v>10613</v>
      </c>
    </row>
    <row r="32" spans="1:10" ht="18" customHeight="1">
      <c r="A32" s="182"/>
      <c r="B32" s="185" t="str">
        <f t="shared" ref="B32:B39" si="7">B31</f>
        <v>공단</v>
      </c>
      <c r="C32" s="184" t="s">
        <v>1444</v>
      </c>
      <c r="D32" s="186">
        <f>SUMIF(계획인구!$O:$O,'블록별-계획'!$C32,계획인구!$D:$D)</f>
        <v>257</v>
      </c>
      <c r="E32" s="186">
        <f>ROUND(SUMIF(계획인구!$O:$O,'블록별-계획'!$C32,계획인구!$E:$E)/365,0)</f>
        <v>260</v>
      </c>
      <c r="F32" s="186">
        <f>SUMIF(계획인구!$O:$O,'블록별-계획'!$C32,계획인구!$V:$V)</f>
        <v>3206</v>
      </c>
      <c r="G32" s="186">
        <f>SUMIF(계획인구!$O:$O,'블록별-계획'!$C32,계획인구!$W:$W)</f>
        <v>3210</v>
      </c>
      <c r="H32" s="186">
        <f>SUMIF(계획인구!$O:$O,'블록별-계획'!$C32,계획인구!$X:$X)</f>
        <v>3201</v>
      </c>
      <c r="I32" s="186">
        <f>SUMIF(계획인구!$O:$O,'블록별-계획'!$C32,계획인구!$Y:$Y)</f>
        <v>3187</v>
      </c>
      <c r="J32" s="348">
        <f>SUMIF(계획인구!$O:$O,'블록별-계획'!$C32,계획인구!$Z:$Z)</f>
        <v>3162</v>
      </c>
    </row>
    <row r="33" spans="1:10" ht="18" customHeight="1">
      <c r="A33" s="182"/>
      <c r="B33" s="185" t="str">
        <f t="shared" si="7"/>
        <v>공단</v>
      </c>
      <c r="C33" s="184" t="s">
        <v>1380</v>
      </c>
      <c r="D33" s="186">
        <f>SUMIF(계획인구!$O:$O,'블록별-계획'!$C33,계획인구!$D:$D)</f>
        <v>886</v>
      </c>
      <c r="E33" s="186">
        <f>ROUND(SUMIF(계획인구!$O:$O,'블록별-계획'!$C33,계획인구!$E:$E)/365,0)</f>
        <v>438</v>
      </c>
      <c r="F33" s="186">
        <f>SUMIF(계획인구!$O:$O,'블록별-계획'!$C33,계획인구!$V:$V)</f>
        <v>3126</v>
      </c>
      <c r="G33" s="186">
        <f>SUMIF(계획인구!$O:$O,'블록별-계획'!$C33,계획인구!$W:$W)</f>
        <v>3001</v>
      </c>
      <c r="H33" s="186">
        <f>SUMIF(계획인구!$O:$O,'블록별-계획'!$C33,계획인구!$X:$X)</f>
        <v>2990</v>
      </c>
      <c r="I33" s="186">
        <f>SUMIF(계획인구!$O:$O,'블록별-계획'!$C33,계획인구!$Y:$Y)</f>
        <v>2979</v>
      </c>
      <c r="J33" s="348">
        <f>SUMIF(계획인구!$O:$O,'블록별-계획'!$C33,계획인구!$Z:$Z)</f>
        <v>2956</v>
      </c>
    </row>
    <row r="34" spans="1:10" ht="18" customHeight="1">
      <c r="A34" s="182"/>
      <c r="B34" s="185" t="str">
        <f t="shared" si="7"/>
        <v>공단</v>
      </c>
      <c r="C34" s="184" t="s">
        <v>1378</v>
      </c>
      <c r="D34" s="186">
        <f>SUMIF(계획인구!$O:$O,'블록별-계획'!$C34,계획인구!$D:$D)</f>
        <v>1635</v>
      </c>
      <c r="E34" s="186">
        <f>ROUND(SUMIF(계획인구!$O:$O,'블록별-계획'!$C34,계획인구!$E:$E)/365,0)</f>
        <v>1340</v>
      </c>
      <c r="F34" s="186">
        <f>SUMIF(계획인구!$O:$O,'블록별-계획'!$C34,계획인구!$V:$V)</f>
        <v>4511</v>
      </c>
      <c r="G34" s="186">
        <f>SUMIF(계획인구!$O:$O,'블록별-계획'!$C34,계획인구!$W:$W)</f>
        <v>4561</v>
      </c>
      <c r="H34" s="186">
        <f>SUMIF(계획인구!$O:$O,'블록별-계획'!$C34,계획인구!$X:$X)</f>
        <v>4541</v>
      </c>
      <c r="I34" s="186">
        <f>SUMIF(계획인구!$O:$O,'블록별-계획'!$C34,계획인구!$Y:$Y)</f>
        <v>4528</v>
      </c>
      <c r="J34" s="348">
        <f>SUMIF(계획인구!$O:$O,'블록별-계획'!$C34,계획인구!$Z:$Z)</f>
        <v>4495</v>
      </c>
    </row>
    <row r="35" spans="1:10" ht="18" customHeight="1">
      <c r="A35" s="182"/>
      <c r="B35" s="183" t="s">
        <v>1202</v>
      </c>
      <c r="C35" s="184" t="s">
        <v>1203</v>
      </c>
      <c r="D35" s="186">
        <f>SUM(D36:D39)</f>
        <v>2280</v>
      </c>
      <c r="E35" s="186">
        <f t="shared" ref="E35:J35" si="8">SUM(E36:E39)</f>
        <v>3872</v>
      </c>
      <c r="F35" s="186">
        <f t="shared" si="8"/>
        <v>19010</v>
      </c>
      <c r="G35" s="186">
        <f t="shared" si="8"/>
        <v>19013</v>
      </c>
      <c r="H35" s="186">
        <f t="shared" si="8"/>
        <v>18944</v>
      </c>
      <c r="I35" s="186">
        <f t="shared" si="8"/>
        <v>18884</v>
      </c>
      <c r="J35" s="348">
        <f t="shared" si="8"/>
        <v>18732</v>
      </c>
    </row>
    <row r="36" spans="1:10" ht="18" customHeight="1">
      <c r="A36" s="182"/>
      <c r="B36" s="185" t="str">
        <f t="shared" si="7"/>
        <v>동부</v>
      </c>
      <c r="C36" s="184" t="s">
        <v>1445</v>
      </c>
      <c r="D36" s="186">
        <f>SUMIF(계획인구!$O:$O,'블록별-계획'!$C36,계획인구!$D:$D)</f>
        <v>560</v>
      </c>
      <c r="E36" s="186">
        <f>ROUND(SUMIF(계획인구!$O:$O,'블록별-계획'!$C36,계획인구!$E:$E)/365,0)</f>
        <v>475</v>
      </c>
      <c r="F36" s="186">
        <f>SUMIF(계획인구!$O:$O,'블록별-계획'!$C36,계획인구!$V:$V)</f>
        <v>5246</v>
      </c>
      <c r="G36" s="186">
        <f>SUMIF(계획인구!$O:$O,'블록별-계획'!$C36,계획인구!$W:$W)</f>
        <v>5204</v>
      </c>
      <c r="H36" s="186">
        <f>SUMIF(계획인구!$O:$O,'블록별-계획'!$C36,계획인구!$X:$X)</f>
        <v>5185</v>
      </c>
      <c r="I36" s="186">
        <f>SUMIF(계획인구!$O:$O,'블록별-계획'!$C36,계획인구!$Y:$Y)</f>
        <v>5169</v>
      </c>
      <c r="J36" s="348">
        <f>SUMIF(계획인구!$O:$O,'블록별-계획'!$C36,계획인구!$Z:$Z)</f>
        <v>5128</v>
      </c>
    </row>
    <row r="37" spans="1:10" ht="18" customHeight="1">
      <c r="A37" s="182"/>
      <c r="B37" s="185" t="str">
        <f t="shared" si="7"/>
        <v>동부</v>
      </c>
      <c r="C37" s="184" t="s">
        <v>1430</v>
      </c>
      <c r="D37" s="186">
        <f>SUMIF(계획인구!$O:$O,'블록별-계획'!$C37,계획인구!$D:$D)</f>
        <v>762</v>
      </c>
      <c r="E37" s="186">
        <f>ROUND(SUMIF(계획인구!$O:$O,'블록별-계획'!$C37,계획인구!$E:$E)/365,0)</f>
        <v>1153</v>
      </c>
      <c r="F37" s="186">
        <f>SUMIF(계획인구!$O:$O,'블록별-계획'!$C37,계획인구!$V:$V)</f>
        <v>6694</v>
      </c>
      <c r="G37" s="186">
        <f>SUMIF(계획인구!$O:$O,'블록별-계획'!$C37,계획인구!$W:$W)</f>
        <v>7019</v>
      </c>
      <c r="H37" s="186">
        <f>SUMIF(계획인구!$O:$O,'블록별-계획'!$C37,계획인구!$X:$X)</f>
        <v>6996</v>
      </c>
      <c r="I37" s="186">
        <f>SUMIF(계획인구!$O:$O,'블록별-계획'!$C37,계획인구!$Y:$Y)</f>
        <v>6973</v>
      </c>
      <c r="J37" s="348">
        <f>SUMIF(계획인구!$O:$O,'블록별-계획'!$C37,계획인구!$Z:$Z)</f>
        <v>6921</v>
      </c>
    </row>
    <row r="38" spans="1:10" ht="18" customHeight="1">
      <c r="A38" s="182"/>
      <c r="B38" s="185" t="str">
        <f t="shared" si="7"/>
        <v>동부</v>
      </c>
      <c r="C38" s="184" t="s">
        <v>1432</v>
      </c>
      <c r="D38" s="186">
        <f>SUMIF(계획인구!$O:$O,'블록별-계획'!$C38,계획인구!$D:$D)</f>
        <v>439</v>
      </c>
      <c r="E38" s="186">
        <f>ROUND(SUMIF(계획인구!$O:$O,'블록별-계획'!$C38,계획인구!$E:$E)/365,0)</f>
        <v>2048</v>
      </c>
      <c r="F38" s="186">
        <f>SUMIF(계획인구!$O:$O,'블록별-계획'!$C38,계획인구!$V:$V)</f>
        <v>4060</v>
      </c>
      <c r="G38" s="186">
        <f>SUMIF(계획인구!$O:$O,'블록별-계획'!$C38,계획인구!$W:$W)</f>
        <v>3900</v>
      </c>
      <c r="H38" s="186">
        <f>SUMIF(계획인구!$O:$O,'블록별-계획'!$C38,계획인구!$X:$X)</f>
        <v>3885</v>
      </c>
      <c r="I38" s="186">
        <f>SUMIF(계획인구!$O:$O,'블록별-계획'!$C38,계획인구!$Y:$Y)</f>
        <v>3871</v>
      </c>
      <c r="J38" s="348">
        <f>SUMIF(계획인구!$O:$O,'블록별-계획'!$C38,계획인구!$Z:$Z)</f>
        <v>3839</v>
      </c>
    </row>
    <row r="39" spans="1:10" ht="18" customHeight="1">
      <c r="A39" s="182"/>
      <c r="B39" s="185" t="str">
        <f t="shared" si="7"/>
        <v>동부</v>
      </c>
      <c r="C39" s="184" t="s">
        <v>1390</v>
      </c>
      <c r="D39" s="186">
        <f>SUMIF(계획인구!$O:$O,'블록별-계획'!$C39,계획인구!$D:$D)</f>
        <v>519</v>
      </c>
      <c r="E39" s="186">
        <f>ROUND(SUMIF(계획인구!$O:$O,'블록별-계획'!$C39,계획인구!$E:$E)/365,0)</f>
        <v>196</v>
      </c>
      <c r="F39" s="186">
        <f>SUMIF(계획인구!$O:$O,'블록별-계획'!$C39,계획인구!$V:$V)</f>
        <v>3010</v>
      </c>
      <c r="G39" s="186">
        <f>SUMIF(계획인구!$O:$O,'블록별-계획'!$C39,계획인구!$W:$W)</f>
        <v>2890</v>
      </c>
      <c r="H39" s="186">
        <f>SUMIF(계획인구!$O:$O,'블록별-계획'!$C39,계획인구!$X:$X)</f>
        <v>2878</v>
      </c>
      <c r="I39" s="186">
        <f>SUMIF(계획인구!$O:$O,'블록별-계획'!$C39,계획인구!$Y:$Y)</f>
        <v>2871</v>
      </c>
      <c r="J39" s="348">
        <f>SUMIF(계획인구!$O:$O,'블록별-계획'!$C39,계획인구!$Z:$Z)</f>
        <v>2844</v>
      </c>
    </row>
    <row r="40" spans="1:10" ht="18" customHeight="1">
      <c r="A40" s="180" t="s">
        <v>1204</v>
      </c>
      <c r="B40" s="294" t="s">
        <v>1205</v>
      </c>
      <c r="C40" s="294" t="s">
        <v>1206</v>
      </c>
      <c r="D40" s="181">
        <f t="shared" ref="D40:J40" si="9">SUM(D41:D42)</f>
        <v>358</v>
      </c>
      <c r="E40" s="181">
        <f t="shared" si="9"/>
        <v>234</v>
      </c>
      <c r="F40" s="181">
        <f t="shared" si="9"/>
        <v>3125</v>
      </c>
      <c r="G40" s="181">
        <f t="shared" si="9"/>
        <v>3001</v>
      </c>
      <c r="H40" s="181">
        <f t="shared" si="9"/>
        <v>2989</v>
      </c>
      <c r="I40" s="181">
        <f t="shared" si="9"/>
        <v>2976</v>
      </c>
      <c r="J40" s="347">
        <f t="shared" si="9"/>
        <v>2955</v>
      </c>
    </row>
    <row r="41" spans="1:10" ht="17.25" customHeight="1">
      <c r="A41" s="182"/>
      <c r="B41" s="185" t="str">
        <f>B40</f>
        <v>지례</v>
      </c>
      <c r="C41" s="184" t="s">
        <v>1446</v>
      </c>
      <c r="D41" s="186">
        <f>SUMIF(계획인구!$O:$O,'블록별-계획'!$C41,계획인구!$D:$D)</f>
        <v>358</v>
      </c>
      <c r="E41" s="186">
        <f>ROUND(SUMIF(계획인구!$O:$O,'블록별-계획'!$C41,계획인구!$E:$E)/365,0)</f>
        <v>234</v>
      </c>
      <c r="F41" s="186">
        <f>SUMIF(계획인구!$O:$O,'블록별-계획'!$C41,계획인구!$V:$V)</f>
        <v>1173</v>
      </c>
      <c r="G41" s="186">
        <f>SUMIF(계획인구!$O:$O,'블록별-계획'!$C41,계획인구!$W:$W)</f>
        <v>1125</v>
      </c>
      <c r="H41" s="186">
        <f>SUMIF(계획인구!$O:$O,'블록별-계획'!$C41,계획인구!$X:$X)</f>
        <v>1122</v>
      </c>
      <c r="I41" s="186">
        <f>SUMIF(계획인구!$O:$O,'블록별-계획'!$C41,계획인구!$Y:$Y)</f>
        <v>1117</v>
      </c>
      <c r="J41" s="348">
        <f>SUMIF(계획인구!$O:$O,'블록별-계획'!$C41,계획인구!$Z:$Z)</f>
        <v>1109</v>
      </c>
    </row>
    <row r="42" spans="1:10" ht="17.25" customHeight="1">
      <c r="A42" s="182"/>
      <c r="B42" s="185" t="str">
        <f>B41</f>
        <v>지례</v>
      </c>
      <c r="C42" s="184" t="s">
        <v>1447</v>
      </c>
      <c r="D42" s="186">
        <f>SUMIF(계획인구!$O:$O,'블록별-계획'!$C42,계획인구!$D:$D)</f>
        <v>0</v>
      </c>
      <c r="E42" s="186">
        <f>ROUND(SUMIF(계획인구!$O:$O,'블록별-계획'!$C42,계획인구!$E:$E)/365,0)</f>
        <v>0</v>
      </c>
      <c r="F42" s="186">
        <f>SUMIF(계획인구!$O:$O,'블록별-계획'!$C42,계획인구!$V:$V)</f>
        <v>1952</v>
      </c>
      <c r="G42" s="186">
        <f>SUMIF(계획인구!$O:$O,'블록별-계획'!$C42,계획인구!$W:$W)</f>
        <v>1876</v>
      </c>
      <c r="H42" s="186">
        <f>SUMIF(계획인구!$O:$O,'블록별-계획'!$C42,계획인구!$X:$X)</f>
        <v>1867</v>
      </c>
      <c r="I42" s="186">
        <f>SUMIF(계획인구!$O:$O,'블록별-계획'!$C42,계획인구!$Y:$Y)</f>
        <v>1859</v>
      </c>
      <c r="J42" s="348">
        <f>SUMIF(계획인구!$O:$O,'블록별-계획'!$C42,계획인구!$Z:$Z)</f>
        <v>1846</v>
      </c>
    </row>
    <row r="43" spans="1:10" ht="18" hidden="1" customHeight="1">
      <c r="A43" s="180" t="s">
        <v>1207</v>
      </c>
      <c r="B43" s="294" t="s">
        <v>1208</v>
      </c>
      <c r="C43" s="294" t="s">
        <v>1209</v>
      </c>
      <c r="D43" s="181">
        <f>SUMIF(계획인구!$O:$O,'블록별-계획'!$C43,계획인구!$D:$D)</f>
        <v>0</v>
      </c>
      <c r="E43" s="181">
        <f>ROUND(SUMIF(계획인구!$O:$O,'블록별-계획'!$C43,계획인구!$E:$E)/365,0)</f>
        <v>0</v>
      </c>
      <c r="F43" s="181">
        <f>SUMIF(계획인구!$O:$O,'블록별-계획'!$C43,계획인구!$V:$V)</f>
        <v>0</v>
      </c>
      <c r="G43" s="181">
        <f>SUMIF(계획인구!$O:$O,'블록별-계획'!$C43,계획인구!$W:$W)</f>
        <v>0</v>
      </c>
      <c r="H43" s="181">
        <f>SUMIF(계획인구!$O:$O,'블록별-계획'!$C43,계획인구!$X:$X)</f>
        <v>0</v>
      </c>
      <c r="I43" s="181">
        <f>SUMIF(계획인구!$O:$O,'블록별-계획'!$C43,계획인구!$Y:$Y)</f>
        <v>0</v>
      </c>
      <c r="J43" s="347">
        <f>SUMIF(계획인구!$O:$O,'블록별-계획'!$C43,계획인구!$Z:$Z)</f>
        <v>0</v>
      </c>
    </row>
    <row r="44" spans="1:10" ht="18" customHeight="1">
      <c r="A44" s="180" t="s">
        <v>1210</v>
      </c>
      <c r="B44" s="294" t="s">
        <v>1211</v>
      </c>
      <c r="C44" s="294" t="s">
        <v>1212</v>
      </c>
      <c r="D44" s="181">
        <f t="shared" ref="D44:J44" si="10">SUM(D45:D48)</f>
        <v>1788</v>
      </c>
      <c r="E44" s="181">
        <f t="shared" si="10"/>
        <v>3005</v>
      </c>
      <c r="F44" s="181">
        <f t="shared" si="10"/>
        <v>18732</v>
      </c>
      <c r="G44" s="181">
        <f t="shared" si="10"/>
        <v>28175</v>
      </c>
      <c r="H44" s="181">
        <f t="shared" si="10"/>
        <v>32489</v>
      </c>
      <c r="I44" s="181">
        <f t="shared" si="10"/>
        <v>32431</v>
      </c>
      <c r="J44" s="347">
        <f t="shared" si="10"/>
        <v>32281</v>
      </c>
    </row>
    <row r="45" spans="1:10" ht="17.25" customHeight="1">
      <c r="A45" s="182"/>
      <c r="B45" s="185" t="str">
        <f>B44</f>
        <v>구미광역</v>
      </c>
      <c r="C45" s="184" t="s">
        <v>1448</v>
      </c>
      <c r="D45" s="186">
        <f>SUMIF(계획인구!$O:$O,'블록별-계획'!$C45,계획인구!$D:$D)</f>
        <v>354</v>
      </c>
      <c r="E45" s="186">
        <f>ROUND(SUMIF(계획인구!$O:$O,'블록별-계획'!$C45,계획인구!$E:$E)/365,0)</f>
        <v>790</v>
      </c>
      <c r="F45" s="186">
        <f>SUMIF(계획인구!$O:$O,'블록별-계획'!$C45,계획인구!$V:$V)</f>
        <v>3435</v>
      </c>
      <c r="G45" s="186">
        <f>SUMIF(계획인구!$O:$O,'블록별-계획'!$C45,계획인구!$W:$W)</f>
        <v>3298</v>
      </c>
      <c r="H45" s="186">
        <f>SUMIF(계획인구!$O:$O,'블록별-계획'!$C45,계획인구!$X:$X)</f>
        <v>3284</v>
      </c>
      <c r="I45" s="186">
        <f>SUMIF(계획인구!$O:$O,'블록별-계획'!$C45,계획인구!$Y:$Y)</f>
        <v>3274</v>
      </c>
      <c r="J45" s="348">
        <f>SUMIF(계획인구!$O:$O,'블록별-계획'!$C45,계획인구!$Z:$Z)</f>
        <v>3248</v>
      </c>
    </row>
    <row r="46" spans="1:10" ht="17.25" customHeight="1">
      <c r="A46" s="182"/>
      <c r="B46" s="185" t="str">
        <f>B44</f>
        <v>구미광역</v>
      </c>
      <c r="C46" s="184" t="s">
        <v>1365</v>
      </c>
      <c r="D46" s="186">
        <f>SUMIF(계획인구!$O:$O,'블록별-계획'!$C46,계획인구!$D:$D)</f>
        <v>545</v>
      </c>
      <c r="E46" s="186">
        <f>ROUND(SUMIF(계획인구!$O:$O,'블록별-계획'!$C46,계획인구!$E:$E)/365,0)</f>
        <v>267</v>
      </c>
      <c r="F46" s="186">
        <f>SUMIF(계획인구!$O:$O,'블록별-계획'!$C46,계획인구!$V:$V)</f>
        <v>1941</v>
      </c>
      <c r="G46" s="186">
        <f>SUMIF(계획인구!$O:$O,'블록별-계획'!$C46,계획인구!$W:$W)</f>
        <v>1863</v>
      </c>
      <c r="H46" s="186">
        <f>SUMIF(계획인구!$O:$O,'블록별-계획'!$C46,계획인구!$X:$X)</f>
        <v>1857</v>
      </c>
      <c r="I46" s="186">
        <f>SUMIF(계획인구!$O:$O,'블록별-계획'!$C46,계획인구!$Y:$Y)</f>
        <v>1851</v>
      </c>
      <c r="J46" s="348">
        <f>SUMIF(계획인구!$O:$O,'블록별-계획'!$C46,계획인구!$Z:$Z)</f>
        <v>1833</v>
      </c>
    </row>
    <row r="47" spans="1:10" ht="17.25" customHeight="1">
      <c r="A47" s="182"/>
      <c r="B47" s="185"/>
      <c r="C47" s="184" t="s">
        <v>1363</v>
      </c>
      <c r="D47" s="186">
        <f>SUMIF(계획인구!$O:$O,'블록별-계획'!$C47,계획인구!$D:$D)</f>
        <v>544</v>
      </c>
      <c r="E47" s="186">
        <f>ROUND(SUMIF(계획인구!$O:$O,'블록별-계획'!$C47,계획인구!$E:$E)/365,0)</f>
        <v>265</v>
      </c>
      <c r="F47" s="186">
        <f>SUMIF(계획인구!$O:$O,'블록별-계획'!$C47,계획인구!$V:$V)</f>
        <v>2591</v>
      </c>
      <c r="G47" s="186">
        <f>SUMIF(계획인구!$O:$O,'블록별-계획'!$C47,계획인구!$W:$W)</f>
        <v>2488</v>
      </c>
      <c r="H47" s="186">
        <f>SUMIF(계획인구!$O:$O,'블록별-계획'!$C47,계획인구!$X:$X)</f>
        <v>6863</v>
      </c>
      <c r="I47" s="186">
        <f>SUMIF(계획인구!$O:$O,'블록별-계획'!$C47,계획인구!$Y:$Y)</f>
        <v>6856</v>
      </c>
      <c r="J47" s="348">
        <f>SUMIF(계획인구!$O:$O,'블록별-계획'!$C47,계획인구!$Z:$Z)</f>
        <v>6834</v>
      </c>
    </row>
    <row r="48" spans="1:10" ht="17.25" customHeight="1">
      <c r="A48" s="349"/>
      <c r="B48" s="350" t="str">
        <f>B45</f>
        <v>구미광역</v>
      </c>
      <c r="C48" s="351" t="s">
        <v>1449</v>
      </c>
      <c r="D48" s="352">
        <f>SUMIF(계획인구!$O:$O,'블록별-계획'!$C48,계획인구!$D:$D)</f>
        <v>345</v>
      </c>
      <c r="E48" s="352">
        <f>ROUND(SUMIF(계획인구!$O:$O,'블록별-계획'!$C48,계획인구!$E:$E)/365,0)</f>
        <v>1683</v>
      </c>
      <c r="F48" s="352">
        <f>SUMIF(계획인구!$O:$O,'블록별-계획'!$C48,계획인구!$V:$V)</f>
        <v>10765</v>
      </c>
      <c r="G48" s="352">
        <f>SUMIF(계획인구!$O:$O,'블록별-계획'!$C48,계획인구!$W:$W)</f>
        <v>20526</v>
      </c>
      <c r="H48" s="352">
        <f>SUMIF(계획인구!$O:$O,'블록별-계획'!$C48,계획인구!$X:$X)</f>
        <v>20485</v>
      </c>
      <c r="I48" s="352">
        <f>SUMIF(계획인구!$O:$O,'블록별-계획'!$C48,계획인구!$Y:$Y)</f>
        <v>20450</v>
      </c>
      <c r="J48" s="353">
        <f>SUMIF(계획인구!$O:$O,'블록별-계획'!$C48,계획인구!$Z:$Z)</f>
        <v>20366</v>
      </c>
    </row>
  </sheetData>
  <mergeCells count="8">
    <mergeCell ref="D2:D3"/>
    <mergeCell ref="E2:E3"/>
    <mergeCell ref="F2:J2"/>
    <mergeCell ref="A4:C4"/>
    <mergeCell ref="B5:C5"/>
    <mergeCell ref="A2:A3"/>
    <mergeCell ref="B2:B3"/>
    <mergeCell ref="C2:C3"/>
  </mergeCells>
  <phoneticPr fontId="4" type="noConversion"/>
  <printOptions horizontalCentered="1"/>
  <pageMargins left="0.39370078740157483" right="0.39370078740157483" top="0.74803149606299213" bottom="0.74803149606299213" header="0.31496062992125984" footer="0.31496062992125984"/>
  <pageSetup paperSize="9" scale="74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"/>
  <sheetViews>
    <sheetView workbookViewId="0">
      <selection activeCell="E39" sqref="E39"/>
    </sheetView>
  </sheetViews>
  <sheetFormatPr defaultRowHeight="14.25"/>
  <sheetData/>
  <phoneticPr fontId="4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09"/>
  <sheetViews>
    <sheetView view="pageBreakPreview" zoomScale="85" zoomScaleNormal="115" zoomScaleSheetLayoutView="85" workbookViewId="0">
      <pane xSplit="3" ySplit="6" topLeftCell="D22" activePane="bottomRight" state="frozen"/>
      <selection activeCell="J5" sqref="J5"/>
      <selection pane="topRight" activeCell="J5" sqref="J5"/>
      <selection pane="bottomLeft" activeCell="J5" sqref="J5"/>
      <selection pane="bottomRight" activeCell="Y247" sqref="Y247"/>
    </sheetView>
  </sheetViews>
  <sheetFormatPr defaultColWidth="7.3984375" defaultRowHeight="16.350000000000001" customHeight="1"/>
  <cols>
    <col min="1" max="1" width="8.09765625" style="14" customWidth="1"/>
    <col min="2" max="2" width="8.09765625" style="15" customWidth="1"/>
    <col min="3" max="3" width="7.59765625" style="15" customWidth="1"/>
    <col min="4" max="5" width="9.19921875" style="15" customWidth="1"/>
    <col min="6" max="9" width="7.69921875" style="16" customWidth="1"/>
    <col min="10" max="14" width="9.19921875" style="15" customWidth="1"/>
    <col min="15" max="24" width="9.19921875" style="15" hidden="1" customWidth="1"/>
    <col min="25" max="29" width="7.3984375" style="9"/>
    <col min="30" max="30" width="7.69921875" style="9" bestFit="1" customWidth="1"/>
    <col min="31" max="16384" width="7.3984375" style="9"/>
  </cols>
  <sheetData>
    <row r="1" spans="1:33" s="40" customFormat="1" ht="16.350000000000001" customHeight="1">
      <c r="A1" s="35"/>
      <c r="B1" s="36"/>
      <c r="C1" s="37"/>
      <c r="D1" s="36"/>
      <c r="E1" s="39"/>
    </row>
    <row r="2" spans="1:33" s="40" customFormat="1" ht="16.350000000000001" customHeight="1">
      <c r="A2" s="35" t="s">
        <v>977</v>
      </c>
      <c r="B2" s="36"/>
      <c r="C2" s="37"/>
      <c r="D2" s="36"/>
      <c r="E2" s="39"/>
      <c r="AE2" s="40" t="s">
        <v>1467</v>
      </c>
      <c r="AF2" s="40" t="s">
        <v>1472</v>
      </c>
      <c r="AG2" s="40" t="s">
        <v>1473</v>
      </c>
    </row>
    <row r="3" spans="1:33" s="1" customFormat="1" ht="16.350000000000001" customHeight="1">
      <c r="A3" s="394" t="s">
        <v>304</v>
      </c>
      <c r="B3" s="388" t="s">
        <v>305</v>
      </c>
      <c r="C3" s="388" t="s">
        <v>306</v>
      </c>
      <c r="D3" s="397" t="s">
        <v>1127</v>
      </c>
      <c r="E3" s="397"/>
      <c r="F3" s="390" t="s">
        <v>803</v>
      </c>
      <c r="G3" s="390" t="s">
        <v>745</v>
      </c>
      <c r="H3" s="390" t="s">
        <v>746</v>
      </c>
      <c r="I3" s="390" t="s">
        <v>978</v>
      </c>
      <c r="J3" s="388" t="s">
        <v>979</v>
      </c>
      <c r="K3" s="388"/>
      <c r="L3" s="388"/>
      <c r="M3" s="388"/>
      <c r="N3" s="389"/>
      <c r="O3" s="385" t="s">
        <v>980</v>
      </c>
      <c r="P3" s="388"/>
      <c r="Q3" s="388"/>
      <c r="R3" s="388"/>
      <c r="S3" s="388"/>
      <c r="T3" s="388" t="s">
        <v>981</v>
      </c>
      <c r="U3" s="388"/>
      <c r="V3" s="388"/>
      <c r="W3" s="388"/>
      <c r="X3" s="389"/>
      <c r="AD3" s="1" t="s">
        <v>1490</v>
      </c>
      <c r="AE3" s="1">
        <v>295</v>
      </c>
      <c r="AF3" s="1">
        <v>278</v>
      </c>
      <c r="AG3" s="1">
        <v>278</v>
      </c>
    </row>
    <row r="4" spans="1:33" s="1" customFormat="1" ht="16.350000000000001" customHeight="1" thickBot="1">
      <c r="A4" s="395"/>
      <c r="B4" s="396"/>
      <c r="C4" s="396"/>
      <c r="D4" s="356" t="s">
        <v>631</v>
      </c>
      <c r="E4" s="197" t="s">
        <v>632</v>
      </c>
      <c r="F4" s="391"/>
      <c r="G4" s="391"/>
      <c r="H4" s="391"/>
      <c r="I4" s="391"/>
      <c r="J4" s="355">
        <v>2015</v>
      </c>
      <c r="K4" s="355">
        <v>2020</v>
      </c>
      <c r="L4" s="355">
        <v>2025</v>
      </c>
      <c r="M4" s="355">
        <v>2030</v>
      </c>
      <c r="N4" s="202">
        <v>2035</v>
      </c>
      <c r="O4" s="65">
        <v>2015</v>
      </c>
      <c r="P4" s="153">
        <v>2020</v>
      </c>
      <c r="Q4" s="153">
        <v>2025</v>
      </c>
      <c r="R4" s="153">
        <v>2030</v>
      </c>
      <c r="S4" s="153">
        <v>2035</v>
      </c>
      <c r="T4" s="153">
        <v>2015</v>
      </c>
      <c r="U4" s="153">
        <v>2020</v>
      </c>
      <c r="V4" s="153">
        <v>2025</v>
      </c>
      <c r="W4" s="153">
        <v>2030</v>
      </c>
      <c r="X4" s="43">
        <v>2035</v>
      </c>
      <c r="AD4" s="1" t="s">
        <v>1491</v>
      </c>
      <c r="AE4" s="1">
        <v>262</v>
      </c>
      <c r="AF4" s="1">
        <v>246</v>
      </c>
      <c r="AG4" s="1">
        <v>246</v>
      </c>
    </row>
    <row r="5" spans="1:33" s="4" customFormat="1" ht="16.350000000000001" customHeight="1" thickTop="1">
      <c r="A5" s="392" t="s">
        <v>308</v>
      </c>
      <c r="B5" s="393"/>
      <c r="C5" s="393"/>
      <c r="D5" s="207">
        <f>D6+D48+D85+D106+D138+D155+D187+D223+D256+D281+D296+D324+D378+D406+D437+D471</f>
        <v>60757</v>
      </c>
      <c r="E5" s="207">
        <f>E6+E48+E85+E106+E138+E155+E187+E223+E256+E281+E296+E324+E378+E406+E437+E471</f>
        <v>141987</v>
      </c>
      <c r="F5" s="204"/>
      <c r="G5" s="204"/>
      <c r="H5" s="204"/>
      <c r="I5" s="204"/>
      <c r="J5" s="207">
        <f t="shared" ref="J5:X5" si="0">J6+J48+J85+J106+J138+J155+J187+J223+J256+J281+J296+J324+J378+J406+J437+J471</f>
        <v>122910</v>
      </c>
      <c r="K5" s="207">
        <f t="shared" si="0"/>
        <v>134713</v>
      </c>
      <c r="L5" s="207">
        <f t="shared" si="0"/>
        <v>152024</v>
      </c>
      <c r="M5" s="207">
        <f t="shared" si="0"/>
        <v>154411</v>
      </c>
      <c r="N5" s="208">
        <f t="shared" si="0"/>
        <v>153366</v>
      </c>
      <c r="O5" s="161">
        <f t="shared" si="0"/>
        <v>122910</v>
      </c>
      <c r="P5" s="137">
        <f t="shared" si="0"/>
        <v>121893</v>
      </c>
      <c r="Q5" s="137">
        <f t="shared" si="0"/>
        <v>124938</v>
      </c>
      <c r="R5" s="137">
        <f t="shared" si="0"/>
        <v>127325</v>
      </c>
      <c r="S5" s="137">
        <f t="shared" si="0"/>
        <v>126280</v>
      </c>
      <c r="T5" s="137">
        <f t="shared" si="0"/>
        <v>0</v>
      </c>
      <c r="U5" s="137">
        <f t="shared" si="0"/>
        <v>12820</v>
      </c>
      <c r="V5" s="137">
        <f t="shared" si="0"/>
        <v>27086</v>
      </c>
      <c r="W5" s="137">
        <f t="shared" si="0"/>
        <v>27086</v>
      </c>
      <c r="X5" s="137">
        <f t="shared" si="0"/>
        <v>27086</v>
      </c>
    </row>
    <row r="6" spans="1:33" s="5" customFormat="1" ht="16.350000000000001" customHeight="1">
      <c r="A6" s="305" t="s">
        <v>2</v>
      </c>
      <c r="B6" s="216" t="s">
        <v>3</v>
      </c>
      <c r="C6" s="217"/>
      <c r="D6" s="218">
        <f>계획인구!J6</f>
        <v>37668</v>
      </c>
      <c r="E6" s="218">
        <f>계획인구!K6</f>
        <v>91727</v>
      </c>
      <c r="F6" s="219"/>
      <c r="G6" s="219"/>
      <c r="H6" s="219"/>
      <c r="I6" s="221"/>
      <c r="J6" s="223">
        <f>J7+J12+J18+J22+J35+J42+J47</f>
        <v>91727</v>
      </c>
      <c r="K6" s="223">
        <f>K7+K12+K18+K22+K35+K42+K47</f>
        <v>100722</v>
      </c>
      <c r="L6" s="223">
        <f>L7+L12+L18+L22+L35+L42+L47</f>
        <v>110273</v>
      </c>
      <c r="M6" s="223">
        <f>M7+M12+M18+M22+M35+M42+M47</f>
        <v>109961</v>
      </c>
      <c r="N6" s="224">
        <f>N7+N12+N18+N22+N35+N42+N47</f>
        <v>109246</v>
      </c>
      <c r="O6" s="143">
        <f t="shared" ref="O6:X6" si="1">O7+O12+O18+O22+O35+O42+O47</f>
        <v>91727</v>
      </c>
      <c r="P6" s="141">
        <f t="shared" si="1"/>
        <v>88071</v>
      </c>
      <c r="Q6" s="141">
        <f t="shared" si="1"/>
        <v>87741</v>
      </c>
      <c r="R6" s="141">
        <f t="shared" si="1"/>
        <v>87429</v>
      </c>
      <c r="S6" s="141">
        <f t="shared" si="1"/>
        <v>86714</v>
      </c>
      <c r="T6" s="141">
        <f t="shared" si="1"/>
        <v>0</v>
      </c>
      <c r="U6" s="141">
        <f t="shared" si="1"/>
        <v>12651</v>
      </c>
      <c r="V6" s="141">
        <f t="shared" si="1"/>
        <v>22532</v>
      </c>
      <c r="W6" s="141">
        <f t="shared" si="1"/>
        <v>22532</v>
      </c>
      <c r="X6" s="142">
        <f t="shared" si="1"/>
        <v>22532</v>
      </c>
    </row>
    <row r="7" spans="1:33" s="5" customFormat="1" ht="16.350000000000001" customHeight="1">
      <c r="A7" s="306"/>
      <c r="B7" s="155" t="s">
        <v>4</v>
      </c>
      <c r="C7" s="155" t="s">
        <v>3</v>
      </c>
      <c r="D7" s="162">
        <f>계획인구!J7</f>
        <v>3997</v>
      </c>
      <c r="E7" s="162">
        <f>계획인구!K7</f>
        <v>8581</v>
      </c>
      <c r="F7" s="157"/>
      <c r="G7" s="157"/>
      <c r="H7" s="157"/>
      <c r="I7" s="158"/>
      <c r="J7" s="159">
        <f t="shared" ref="J7:N51" si="2">O7+T7</f>
        <v>8581</v>
      </c>
      <c r="K7" s="159">
        <f t="shared" si="2"/>
        <v>8239</v>
      </c>
      <c r="L7" s="159">
        <f t="shared" si="2"/>
        <v>8208</v>
      </c>
      <c r="M7" s="159">
        <f t="shared" si="2"/>
        <v>8179</v>
      </c>
      <c r="N7" s="160">
        <f t="shared" si="2"/>
        <v>8112</v>
      </c>
      <c r="O7" s="152">
        <f t="shared" ref="O7:X7" si="3">SUM(O8:O11)</f>
        <v>8581</v>
      </c>
      <c r="P7" s="135">
        <f t="shared" si="3"/>
        <v>8239</v>
      </c>
      <c r="Q7" s="135">
        <f t="shared" si="3"/>
        <v>8208</v>
      </c>
      <c r="R7" s="135">
        <f t="shared" si="3"/>
        <v>8179</v>
      </c>
      <c r="S7" s="135">
        <f t="shared" si="3"/>
        <v>8112</v>
      </c>
      <c r="T7" s="135">
        <f t="shared" si="3"/>
        <v>0</v>
      </c>
      <c r="U7" s="135">
        <f t="shared" si="3"/>
        <v>0</v>
      </c>
      <c r="V7" s="135">
        <f t="shared" si="3"/>
        <v>0</v>
      </c>
      <c r="W7" s="135">
        <f t="shared" si="3"/>
        <v>0</v>
      </c>
      <c r="X7" s="135">
        <f t="shared" si="3"/>
        <v>0</v>
      </c>
    </row>
    <row r="8" spans="1:33" s="5" customFormat="1" ht="16.350000000000001" customHeight="1">
      <c r="A8" s="306" t="str">
        <f t="shared" ref="A8:A47" si="4">B8</f>
        <v>자산동</v>
      </c>
      <c r="B8" s="328" t="s">
        <v>4</v>
      </c>
      <c r="C8" s="52" t="s">
        <v>5</v>
      </c>
      <c r="D8" s="70">
        <f>계획인구!J8</f>
        <v>313</v>
      </c>
      <c r="E8" s="70">
        <f>계획인구!K8</f>
        <v>597</v>
      </c>
      <c r="F8" s="54" t="str">
        <f>계획인구!L8</f>
        <v>지방</v>
      </c>
      <c r="G8" s="54" t="str">
        <f>계획인구!M8</f>
        <v>김천</v>
      </c>
      <c r="H8" s="54" t="str">
        <f>계획인구!N8</f>
        <v>평화</v>
      </c>
      <c r="I8" s="55">
        <f>IF(F8="마을",0,IF(F8="소규모",0,계획인구!P8))</f>
        <v>2015</v>
      </c>
      <c r="J8" s="135">
        <f t="shared" si="2"/>
        <v>597</v>
      </c>
      <c r="K8" s="135">
        <f t="shared" si="2"/>
        <v>573</v>
      </c>
      <c r="L8" s="135">
        <f t="shared" si="2"/>
        <v>571</v>
      </c>
      <c r="M8" s="135">
        <f t="shared" si="2"/>
        <v>569</v>
      </c>
      <c r="N8" s="136">
        <f t="shared" si="2"/>
        <v>564</v>
      </c>
      <c r="O8" s="152">
        <f>IF(계획인구!Q8="미급수",0,IF(계획인구!Q8="마을",0,IF(계획인구!Q8="소규모",0,IF(계획인구!Q8=사업별물량!$F8,계획인구!AA8,0))))</f>
        <v>597</v>
      </c>
      <c r="P8" s="152">
        <f>IF(계획인구!R8="미급수",0,IF(계획인구!R8="마을",0,IF(계획인구!R8="소규모",0,IF(계획인구!R8=사업별물량!$F8,계획인구!AB8,0))))</f>
        <v>573</v>
      </c>
      <c r="Q8" s="152">
        <f>IF(계획인구!S8="미급수",0,IF(계획인구!S8="마을",0,IF(계획인구!S8="소규모",0,IF(계획인구!S8=사업별물량!$F8,계획인구!AC8,0))))</f>
        <v>571</v>
      </c>
      <c r="R8" s="152">
        <f>IF(계획인구!T8="미급수",0,IF(계획인구!T8="마을",0,IF(계획인구!T8="소규모",0,IF(계획인구!T8=사업별물량!$F8,계획인구!AD8,0))))</f>
        <v>569</v>
      </c>
      <c r="S8" s="152">
        <f>IF(계획인구!U8="미급수",0,IF(계획인구!U8="마을",0,IF(계획인구!U8="소규모",0,IF(계획인구!U8=사업별물량!$F8,계획인구!AE8,0))))</f>
        <v>564</v>
      </c>
      <c r="T8" s="152">
        <f>IF(계획인구!Q8="미급수",0,IF(계획인구!Q8="마을",0,IF(계획인구!Q8="소규모",0,IF(계획인구!Q8=사업별물량!$F8,계획인구!AF8,0))))</f>
        <v>0</v>
      </c>
      <c r="U8" s="152">
        <f>IF(계획인구!R8="미급수",0,IF(계획인구!R8="마을",0,IF(계획인구!R8="소규모",0,IF(계획인구!R8=사업별물량!$F8,계획인구!AG8,0))))</f>
        <v>0</v>
      </c>
      <c r="V8" s="152">
        <f>IF(계획인구!S8="미급수",0,IF(계획인구!S8="마을",0,IF(계획인구!S8="소규모",0,IF(계획인구!S8=사업별물량!$F8,계획인구!AH8,0))))</f>
        <v>0</v>
      </c>
      <c r="W8" s="152">
        <f>IF(계획인구!T8="미급수",0,IF(계획인구!T8="마을",0,IF(계획인구!T8="소규모",0,IF(계획인구!T8=사업별물량!$F8,계획인구!AI8,0))))</f>
        <v>0</v>
      </c>
      <c r="X8" s="152">
        <f>IF(계획인구!U8="미급수",0,IF(계획인구!U8="마을",0,IF(계획인구!U8="소규모",0,IF(계획인구!U8=사업별물량!$F8,계획인구!AJ8,0))))</f>
        <v>0</v>
      </c>
      <c r="Y8" s="5" t="str">
        <f>IF(I8=2015,"기존",IF(I8=2020,"1단계",IF(I8=2025,"2단계",IF(I8=2030,"3단계",""))))</f>
        <v>기존</v>
      </c>
    </row>
    <row r="9" spans="1:33" s="5" customFormat="1" ht="16.350000000000001" customHeight="1">
      <c r="A9" s="306" t="str">
        <f t="shared" si="4"/>
        <v>자산동</v>
      </c>
      <c r="B9" s="328" t="s">
        <v>4</v>
      </c>
      <c r="C9" s="52" t="s">
        <v>6</v>
      </c>
      <c r="D9" s="70">
        <f>계획인구!J9</f>
        <v>499</v>
      </c>
      <c r="E9" s="70">
        <f>계획인구!K9</f>
        <v>1004</v>
      </c>
      <c r="F9" s="54" t="str">
        <f>계획인구!L9</f>
        <v>지방</v>
      </c>
      <c r="G9" s="54" t="str">
        <f>계획인구!M9</f>
        <v>김천</v>
      </c>
      <c r="H9" s="54" t="str">
        <f>계획인구!N9</f>
        <v>평화</v>
      </c>
      <c r="I9" s="55">
        <f>IF(F9="마을",0,IF(F9="소규모",0,계획인구!P9))</f>
        <v>2015</v>
      </c>
      <c r="J9" s="135">
        <f t="shared" si="2"/>
        <v>1004</v>
      </c>
      <c r="K9" s="135">
        <f t="shared" si="2"/>
        <v>964</v>
      </c>
      <c r="L9" s="135">
        <f t="shared" si="2"/>
        <v>960</v>
      </c>
      <c r="M9" s="135">
        <f t="shared" si="2"/>
        <v>957</v>
      </c>
      <c r="N9" s="136">
        <f t="shared" si="2"/>
        <v>949</v>
      </c>
      <c r="O9" s="152">
        <f>IF(계획인구!Q9="미급수",0,IF(계획인구!Q9="마을",0,IF(계획인구!Q9="소규모",0,IF(계획인구!Q9=사업별물량!$F9,계획인구!AA9,0))))</f>
        <v>1004</v>
      </c>
      <c r="P9" s="152">
        <f>IF(계획인구!R9="미급수",0,IF(계획인구!R9="마을",0,IF(계획인구!R9="소규모",0,IF(계획인구!R9=사업별물량!$F9,계획인구!AB9,0))))</f>
        <v>964</v>
      </c>
      <c r="Q9" s="152">
        <f>IF(계획인구!S9="미급수",0,IF(계획인구!S9="마을",0,IF(계획인구!S9="소규모",0,IF(계획인구!S9=사업별물량!$F9,계획인구!AC9,0))))</f>
        <v>960</v>
      </c>
      <c r="R9" s="152">
        <f>IF(계획인구!T9="미급수",0,IF(계획인구!T9="마을",0,IF(계획인구!T9="소규모",0,IF(계획인구!T9=사업별물량!$F9,계획인구!AD9,0))))</f>
        <v>957</v>
      </c>
      <c r="S9" s="152">
        <f>IF(계획인구!U9="미급수",0,IF(계획인구!U9="마을",0,IF(계획인구!U9="소규모",0,IF(계획인구!U9=사업별물량!$F9,계획인구!AE9,0))))</f>
        <v>949</v>
      </c>
      <c r="T9" s="152">
        <f>IF(계획인구!Q9="미급수",0,IF(계획인구!Q9="마을",0,IF(계획인구!Q9="소규모",0,IF(계획인구!Q9=사업별물량!$F9,계획인구!AF9,0))))</f>
        <v>0</v>
      </c>
      <c r="U9" s="152">
        <f>IF(계획인구!R9="미급수",0,IF(계획인구!R9="마을",0,IF(계획인구!R9="소규모",0,IF(계획인구!R9=사업별물량!$F9,계획인구!AG9,0))))</f>
        <v>0</v>
      </c>
      <c r="V9" s="152">
        <f>IF(계획인구!S9="미급수",0,IF(계획인구!S9="마을",0,IF(계획인구!S9="소규모",0,IF(계획인구!S9=사업별물량!$F9,계획인구!AH9,0))))</f>
        <v>0</v>
      </c>
      <c r="W9" s="152">
        <f>IF(계획인구!T9="미급수",0,IF(계획인구!T9="마을",0,IF(계획인구!T9="소규모",0,IF(계획인구!T9=사업별물량!$F9,계획인구!AI9,0))))</f>
        <v>0</v>
      </c>
      <c r="X9" s="152">
        <f>IF(계획인구!U9="미급수",0,IF(계획인구!U9="마을",0,IF(계획인구!U9="소규모",0,IF(계획인구!U9=사업별물량!$F9,계획인구!AJ9,0))))</f>
        <v>0</v>
      </c>
      <c r="Y9" s="5" t="str">
        <f t="shared" ref="Y9:Y72" si="5">IF(I9=2015,"기존",IF(I9=2020,"1단계",IF(I9=2025,"2단계",IF(I9=2030,"3단계",""))))</f>
        <v>기존</v>
      </c>
    </row>
    <row r="10" spans="1:33" s="5" customFormat="1" ht="16.350000000000001" customHeight="1">
      <c r="A10" s="306" t="str">
        <f t="shared" si="4"/>
        <v>자산동</v>
      </c>
      <c r="B10" s="328" t="s">
        <v>4</v>
      </c>
      <c r="C10" s="52" t="s">
        <v>7</v>
      </c>
      <c r="D10" s="70">
        <f>계획인구!J10</f>
        <v>1818</v>
      </c>
      <c r="E10" s="70">
        <f>계획인구!K10</f>
        <v>3895</v>
      </c>
      <c r="F10" s="54" t="str">
        <f>계획인구!L10</f>
        <v>지방</v>
      </c>
      <c r="G10" s="54" t="str">
        <f>계획인구!M10</f>
        <v>김천</v>
      </c>
      <c r="H10" s="54" t="str">
        <f>계획인구!N10</f>
        <v>성내</v>
      </c>
      <c r="I10" s="55">
        <f>IF(F10="마을",0,IF(F10="소규모",0,계획인구!P10))</f>
        <v>2015</v>
      </c>
      <c r="J10" s="135">
        <f t="shared" si="2"/>
        <v>3895</v>
      </c>
      <c r="K10" s="135">
        <f t="shared" si="2"/>
        <v>3740</v>
      </c>
      <c r="L10" s="135">
        <f t="shared" si="2"/>
        <v>3726</v>
      </c>
      <c r="M10" s="135">
        <f t="shared" si="2"/>
        <v>3713</v>
      </c>
      <c r="N10" s="136">
        <f t="shared" si="2"/>
        <v>3682</v>
      </c>
      <c r="O10" s="152">
        <f>IF(계획인구!Q10="미급수",0,IF(계획인구!Q10="마을",0,IF(계획인구!Q10="소규모",0,IF(계획인구!Q10=사업별물량!$F10,계획인구!AA10,0))))</f>
        <v>3895</v>
      </c>
      <c r="P10" s="152">
        <f>IF(계획인구!R10="미급수",0,IF(계획인구!R10="마을",0,IF(계획인구!R10="소규모",0,IF(계획인구!R10=사업별물량!$F10,계획인구!AB10,0))))</f>
        <v>3740</v>
      </c>
      <c r="Q10" s="152">
        <f>IF(계획인구!S10="미급수",0,IF(계획인구!S10="마을",0,IF(계획인구!S10="소규모",0,IF(계획인구!S10=사업별물량!$F10,계획인구!AC10,0))))</f>
        <v>3726</v>
      </c>
      <c r="R10" s="152">
        <f>IF(계획인구!T10="미급수",0,IF(계획인구!T10="마을",0,IF(계획인구!T10="소규모",0,IF(계획인구!T10=사업별물량!$F10,계획인구!AD10,0))))</f>
        <v>3713</v>
      </c>
      <c r="S10" s="152">
        <f>IF(계획인구!U10="미급수",0,IF(계획인구!U10="마을",0,IF(계획인구!U10="소규모",0,IF(계획인구!U10=사업별물량!$F10,계획인구!AE10,0))))</f>
        <v>3682</v>
      </c>
      <c r="T10" s="152">
        <f>IF(계획인구!Q10="미급수",0,IF(계획인구!Q10="마을",0,IF(계획인구!Q10="소규모",0,IF(계획인구!Q10=사업별물량!$F10,계획인구!AF10,0))))</f>
        <v>0</v>
      </c>
      <c r="U10" s="152">
        <f>IF(계획인구!R10="미급수",0,IF(계획인구!R10="마을",0,IF(계획인구!R10="소규모",0,IF(계획인구!R10=사업별물량!$F10,계획인구!AG10,0))))</f>
        <v>0</v>
      </c>
      <c r="V10" s="152">
        <f>IF(계획인구!S10="미급수",0,IF(계획인구!S10="마을",0,IF(계획인구!S10="소규모",0,IF(계획인구!S10=사업별물량!$F10,계획인구!AH10,0))))</f>
        <v>0</v>
      </c>
      <c r="W10" s="152">
        <f>IF(계획인구!T10="미급수",0,IF(계획인구!T10="마을",0,IF(계획인구!T10="소규모",0,IF(계획인구!T10=사업별물량!$F10,계획인구!AI10,0))))</f>
        <v>0</v>
      </c>
      <c r="X10" s="152">
        <f>IF(계획인구!U10="미급수",0,IF(계획인구!U10="마을",0,IF(계획인구!U10="소규모",0,IF(계획인구!U10=사업별물량!$F10,계획인구!AJ10,0))))</f>
        <v>0</v>
      </c>
      <c r="Y10" s="5" t="str">
        <f t="shared" si="5"/>
        <v>기존</v>
      </c>
    </row>
    <row r="11" spans="1:33" s="5" customFormat="1" ht="16.350000000000001" customHeight="1">
      <c r="A11" s="306" t="str">
        <f t="shared" si="4"/>
        <v>자산동</v>
      </c>
      <c r="B11" s="329" t="s">
        <v>4</v>
      </c>
      <c r="C11" s="52" t="s">
        <v>8</v>
      </c>
      <c r="D11" s="70">
        <f>계획인구!J11</f>
        <v>1367</v>
      </c>
      <c r="E11" s="70">
        <f>계획인구!K11</f>
        <v>3085</v>
      </c>
      <c r="F11" s="54" t="str">
        <f>계획인구!L11</f>
        <v>지방</v>
      </c>
      <c r="G11" s="54" t="str">
        <f>계획인구!M11</f>
        <v>김천</v>
      </c>
      <c r="H11" s="54" t="str">
        <f>계획인구!N11</f>
        <v>성내</v>
      </c>
      <c r="I11" s="55">
        <f>IF(F11="마을",0,IF(F11="소규모",0,계획인구!P11))</f>
        <v>2015</v>
      </c>
      <c r="J11" s="135">
        <f t="shared" si="2"/>
        <v>3085</v>
      </c>
      <c r="K11" s="135">
        <f t="shared" si="2"/>
        <v>2962</v>
      </c>
      <c r="L11" s="135">
        <f t="shared" si="2"/>
        <v>2951</v>
      </c>
      <c r="M11" s="135">
        <f t="shared" si="2"/>
        <v>2940</v>
      </c>
      <c r="N11" s="136">
        <f t="shared" si="2"/>
        <v>2917</v>
      </c>
      <c r="O11" s="152">
        <f>IF(계획인구!Q11="미급수",0,IF(계획인구!Q11="마을",0,IF(계획인구!Q11="소규모",0,IF(계획인구!Q11=사업별물량!$F11,계획인구!AA11,0))))</f>
        <v>3085</v>
      </c>
      <c r="P11" s="152">
        <f>IF(계획인구!R11="미급수",0,IF(계획인구!R11="마을",0,IF(계획인구!R11="소규모",0,IF(계획인구!R11=사업별물량!$F11,계획인구!AB11,0))))</f>
        <v>2962</v>
      </c>
      <c r="Q11" s="152">
        <f>IF(계획인구!S11="미급수",0,IF(계획인구!S11="마을",0,IF(계획인구!S11="소규모",0,IF(계획인구!S11=사업별물량!$F11,계획인구!AC11,0))))</f>
        <v>2951</v>
      </c>
      <c r="R11" s="152">
        <f>IF(계획인구!T11="미급수",0,IF(계획인구!T11="마을",0,IF(계획인구!T11="소규모",0,IF(계획인구!T11=사업별물량!$F11,계획인구!AD11,0))))</f>
        <v>2940</v>
      </c>
      <c r="S11" s="152">
        <f>IF(계획인구!U11="미급수",0,IF(계획인구!U11="마을",0,IF(계획인구!U11="소규모",0,IF(계획인구!U11=사업별물량!$F11,계획인구!AE11,0))))</f>
        <v>2917</v>
      </c>
      <c r="T11" s="152">
        <f>IF(계획인구!Q11="미급수",0,IF(계획인구!Q11="마을",0,IF(계획인구!Q11="소규모",0,IF(계획인구!Q11=사업별물량!$F11,계획인구!AF11,0))))</f>
        <v>0</v>
      </c>
      <c r="U11" s="152">
        <f>IF(계획인구!R11="미급수",0,IF(계획인구!R11="마을",0,IF(계획인구!R11="소규모",0,IF(계획인구!R11=사업별물량!$F11,계획인구!AG11,0))))</f>
        <v>0</v>
      </c>
      <c r="V11" s="152">
        <f>IF(계획인구!S11="미급수",0,IF(계획인구!S11="마을",0,IF(계획인구!S11="소규모",0,IF(계획인구!S11=사업별물량!$F11,계획인구!AH11,0))))</f>
        <v>0</v>
      </c>
      <c r="W11" s="152">
        <f>IF(계획인구!T11="미급수",0,IF(계획인구!T11="마을",0,IF(계획인구!T11="소규모",0,IF(계획인구!T11=사업별물량!$F11,계획인구!AI11,0))))</f>
        <v>0</v>
      </c>
      <c r="X11" s="152">
        <f>IF(계획인구!U11="미급수",0,IF(계획인구!U11="마을",0,IF(계획인구!U11="소규모",0,IF(계획인구!U11=사업별물량!$F11,계획인구!AJ11,0))))</f>
        <v>0</v>
      </c>
      <c r="Y11" s="5" t="str">
        <f t="shared" si="5"/>
        <v>기존</v>
      </c>
      <c r="AB11" s="376" t="s">
        <v>1494</v>
      </c>
      <c r="AC11" s="377" t="s">
        <v>1495</v>
      </c>
      <c r="AD11" s="377" t="s">
        <v>1469</v>
      </c>
      <c r="AE11" s="377" t="s">
        <v>1468</v>
      </c>
      <c r="AF11" s="377" t="s">
        <v>1470</v>
      </c>
      <c r="AG11" s="378" t="s">
        <v>1471</v>
      </c>
    </row>
    <row r="12" spans="1:33" s="5" customFormat="1" ht="16.350000000000001" customHeight="1">
      <c r="A12" s="306"/>
      <c r="B12" s="155" t="s">
        <v>9</v>
      </c>
      <c r="C12" s="155" t="s">
        <v>3</v>
      </c>
      <c r="D12" s="162">
        <f>계획인구!J12</f>
        <v>4785</v>
      </c>
      <c r="E12" s="162">
        <f>계획인구!K12</f>
        <v>9953</v>
      </c>
      <c r="F12" s="157"/>
      <c r="G12" s="157"/>
      <c r="H12" s="157"/>
      <c r="I12" s="158"/>
      <c r="J12" s="159">
        <f t="shared" si="2"/>
        <v>9953</v>
      </c>
      <c r="K12" s="159">
        <f t="shared" si="2"/>
        <v>9556</v>
      </c>
      <c r="L12" s="159">
        <f t="shared" si="2"/>
        <v>9520</v>
      </c>
      <c r="M12" s="159">
        <f t="shared" si="2"/>
        <v>9487</v>
      </c>
      <c r="N12" s="160">
        <f t="shared" si="2"/>
        <v>9409</v>
      </c>
      <c r="O12" s="152">
        <f>SUM(O13:O17)</f>
        <v>9953</v>
      </c>
      <c r="P12" s="152">
        <f t="shared" ref="P12:X12" si="6">SUM(P13:P17)</f>
        <v>9556</v>
      </c>
      <c r="Q12" s="152">
        <f t="shared" si="6"/>
        <v>9520</v>
      </c>
      <c r="R12" s="152">
        <f t="shared" si="6"/>
        <v>9487</v>
      </c>
      <c r="S12" s="152">
        <f t="shared" si="6"/>
        <v>9409</v>
      </c>
      <c r="T12" s="152">
        <f t="shared" si="6"/>
        <v>0</v>
      </c>
      <c r="U12" s="152">
        <f t="shared" si="6"/>
        <v>0</v>
      </c>
      <c r="V12" s="152">
        <f t="shared" si="6"/>
        <v>0</v>
      </c>
      <c r="W12" s="152">
        <f t="shared" si="6"/>
        <v>0</v>
      </c>
      <c r="X12" s="152">
        <f t="shared" si="6"/>
        <v>0</v>
      </c>
      <c r="Y12" s="5" t="str">
        <f t="shared" si="5"/>
        <v/>
      </c>
      <c r="AB12" s="363" t="s">
        <v>1466</v>
      </c>
      <c r="AC12" s="364" t="s">
        <v>1467</v>
      </c>
      <c r="AD12" s="364">
        <f>SUMIFS($D:$D,$A:$A,AB12,$Y:$Y,AC12)</f>
        <v>72</v>
      </c>
      <c r="AE12" s="364">
        <f>SUMIFS($K:$K,$A:$A,AB12,$Y:$Y,AC12)</f>
        <v>161</v>
      </c>
      <c r="AF12" s="364">
        <v>295</v>
      </c>
      <c r="AG12" s="365">
        <f>ROUND(AE12*AF12/1000,0)</f>
        <v>47</v>
      </c>
    </row>
    <row r="13" spans="1:33" s="5" customFormat="1" ht="16.350000000000001" customHeight="1">
      <c r="A13" s="306" t="str">
        <f t="shared" si="4"/>
        <v>평화남산동</v>
      </c>
      <c r="B13" s="328" t="s">
        <v>9</v>
      </c>
      <c r="C13" s="52" t="s">
        <v>10</v>
      </c>
      <c r="D13" s="70">
        <f>계획인구!J13</f>
        <v>1096</v>
      </c>
      <c r="E13" s="70">
        <f>계획인구!K13</f>
        <v>2216</v>
      </c>
      <c r="F13" s="54" t="str">
        <f>계획인구!L13</f>
        <v>지방</v>
      </c>
      <c r="G13" s="54" t="str">
        <f>계획인구!M13</f>
        <v>김천</v>
      </c>
      <c r="H13" s="54" t="str">
        <f>계획인구!N13</f>
        <v>성내</v>
      </c>
      <c r="I13" s="55">
        <f>IF(F13="마을",0,IF(F13="소규모",0,계획인구!P13))</f>
        <v>2015</v>
      </c>
      <c r="J13" s="135">
        <f t="shared" si="2"/>
        <v>2216</v>
      </c>
      <c r="K13" s="135">
        <f t="shared" si="2"/>
        <v>2128</v>
      </c>
      <c r="L13" s="135">
        <f t="shared" si="2"/>
        <v>2120</v>
      </c>
      <c r="M13" s="135">
        <f t="shared" si="2"/>
        <v>2112</v>
      </c>
      <c r="N13" s="136">
        <f t="shared" si="2"/>
        <v>2095</v>
      </c>
      <c r="O13" s="152">
        <f>IF(계획인구!Q13="미급수",0,IF(계획인구!Q13="마을",0,IF(계획인구!Q13="소규모",0,IF(계획인구!Q13=사업별물량!$F13,계획인구!AA13,0))))</f>
        <v>2216</v>
      </c>
      <c r="P13" s="152">
        <f>IF(계획인구!R13="미급수",0,IF(계획인구!R13="마을",0,IF(계획인구!R13="소규모",0,IF(계획인구!R13=사업별물량!$F13,계획인구!AB13,0))))</f>
        <v>2128</v>
      </c>
      <c r="Q13" s="152">
        <f>IF(계획인구!S13="미급수",0,IF(계획인구!S13="마을",0,IF(계획인구!S13="소규모",0,IF(계획인구!S13=사업별물량!$F13,계획인구!AC13,0))))</f>
        <v>2120</v>
      </c>
      <c r="R13" s="152">
        <f>IF(계획인구!T13="미급수",0,IF(계획인구!T13="마을",0,IF(계획인구!T13="소규모",0,IF(계획인구!T13=사업별물량!$F13,계획인구!AD13,0))))</f>
        <v>2112</v>
      </c>
      <c r="S13" s="152">
        <f>IF(계획인구!U13="미급수",0,IF(계획인구!U13="마을",0,IF(계획인구!U13="소규모",0,IF(계획인구!U13=사업별물량!$F13,계획인구!AE13,0))))</f>
        <v>2095</v>
      </c>
      <c r="T13" s="152">
        <f>IF(계획인구!Q13="미급수",0,IF(계획인구!Q13="마을",0,IF(계획인구!Q13="소규모",0,IF(계획인구!Q13=사업별물량!$F13,계획인구!AF13,0))))</f>
        <v>0</v>
      </c>
      <c r="U13" s="152">
        <f>IF(계획인구!R13="미급수",0,IF(계획인구!R13="마을",0,IF(계획인구!R13="소규모",0,IF(계획인구!R13=사업별물량!$F13,계획인구!AG13,0))))</f>
        <v>0</v>
      </c>
      <c r="V13" s="152">
        <f>IF(계획인구!S13="미급수",0,IF(계획인구!S13="마을",0,IF(계획인구!S13="소규모",0,IF(계획인구!S13=사업별물량!$F13,계획인구!AH13,0))))</f>
        <v>0</v>
      </c>
      <c r="W13" s="152">
        <f>IF(계획인구!T13="미급수",0,IF(계획인구!T13="마을",0,IF(계획인구!T13="소규모",0,IF(계획인구!T13=사업별물량!$F13,계획인구!AI13,0))))</f>
        <v>0</v>
      </c>
      <c r="X13" s="152">
        <f>IF(계획인구!U13="미급수",0,IF(계획인구!U13="마을",0,IF(계획인구!U13="소규모",0,IF(계획인구!U13=사업별물량!$F13,계획인구!AJ13,0))))</f>
        <v>0</v>
      </c>
      <c r="Y13" s="5" t="str">
        <f t="shared" si="5"/>
        <v>기존</v>
      </c>
      <c r="AB13" s="366"/>
      <c r="AC13" s="367" t="s">
        <v>1472</v>
      </c>
      <c r="AD13" s="367">
        <f>SUMIFS($D:$D,$A:$A,AB12,$Y:$Y,AC13)</f>
        <v>135</v>
      </c>
      <c r="AE13" s="367">
        <f>SUMIFS($L:$L,$A:$A,AB12,$Y:$Y,AC13)</f>
        <v>251</v>
      </c>
      <c r="AF13" s="367">
        <v>278</v>
      </c>
      <c r="AG13" s="368">
        <f>ROUND(AE13*AF13/1000,0)</f>
        <v>70</v>
      </c>
    </row>
    <row r="14" spans="1:33" s="5" customFormat="1" ht="16.350000000000001" customHeight="1">
      <c r="A14" s="306" t="str">
        <f t="shared" si="4"/>
        <v>평화남산동</v>
      </c>
      <c r="B14" s="328" t="s">
        <v>9</v>
      </c>
      <c r="C14" s="52" t="s">
        <v>10</v>
      </c>
      <c r="D14" s="70">
        <f>계획인구!J14</f>
        <v>1437</v>
      </c>
      <c r="E14" s="70">
        <f>계획인구!K14</f>
        <v>2904</v>
      </c>
      <c r="F14" s="54" t="str">
        <f>계획인구!L14</f>
        <v>지방</v>
      </c>
      <c r="G14" s="54" t="str">
        <f>계획인구!M14</f>
        <v>김천</v>
      </c>
      <c r="H14" s="54" t="str">
        <f>계획인구!N14</f>
        <v>평화</v>
      </c>
      <c r="I14" s="55">
        <f>IF(F14="마을",0,IF(F14="소규모",0,계획인구!P14))</f>
        <v>2015</v>
      </c>
      <c r="J14" s="135">
        <f t="shared" si="2"/>
        <v>2904</v>
      </c>
      <c r="K14" s="135">
        <f t="shared" si="2"/>
        <v>2788</v>
      </c>
      <c r="L14" s="135">
        <f t="shared" si="2"/>
        <v>2778</v>
      </c>
      <c r="M14" s="135">
        <f t="shared" si="2"/>
        <v>2768</v>
      </c>
      <c r="N14" s="136">
        <f t="shared" si="2"/>
        <v>2745</v>
      </c>
      <c r="O14" s="152">
        <f>IF(계획인구!Q14="미급수",0,IF(계획인구!Q14="마을",0,IF(계획인구!Q14="소규모",0,IF(계획인구!Q14=사업별물량!$F14,계획인구!AA14,0))))</f>
        <v>2904</v>
      </c>
      <c r="P14" s="152">
        <f>IF(계획인구!R14="미급수",0,IF(계획인구!R14="마을",0,IF(계획인구!R14="소규모",0,IF(계획인구!R14=사업별물량!$F14,계획인구!AB14,0))))</f>
        <v>2788</v>
      </c>
      <c r="Q14" s="152">
        <f>IF(계획인구!S14="미급수",0,IF(계획인구!S14="마을",0,IF(계획인구!S14="소규모",0,IF(계획인구!S14=사업별물량!$F14,계획인구!AC14,0))))</f>
        <v>2778</v>
      </c>
      <c r="R14" s="152">
        <f>IF(계획인구!T14="미급수",0,IF(계획인구!T14="마을",0,IF(계획인구!T14="소규모",0,IF(계획인구!T14=사업별물량!$F14,계획인구!AD14,0))))</f>
        <v>2768</v>
      </c>
      <c r="S14" s="152">
        <f>IF(계획인구!U14="미급수",0,IF(계획인구!U14="마을",0,IF(계획인구!U14="소규모",0,IF(계획인구!U14=사업별물량!$F14,계획인구!AE14,0))))</f>
        <v>2745</v>
      </c>
      <c r="T14" s="152">
        <f>IF(계획인구!Q14="미급수",0,IF(계획인구!Q14="마을",0,IF(계획인구!Q14="소규모",0,IF(계획인구!Q14=사업별물량!$F14,계획인구!AF14,0))))</f>
        <v>0</v>
      </c>
      <c r="U14" s="152">
        <f>IF(계획인구!R14="미급수",0,IF(계획인구!R14="마을",0,IF(계획인구!R14="소규모",0,IF(계획인구!R14=사업별물량!$F14,계획인구!AG14,0))))</f>
        <v>0</v>
      </c>
      <c r="V14" s="152">
        <f>IF(계획인구!S14="미급수",0,IF(계획인구!S14="마을",0,IF(계획인구!S14="소규모",0,IF(계획인구!S14=사업별물량!$F14,계획인구!AH14,0))))</f>
        <v>0</v>
      </c>
      <c r="W14" s="152">
        <f>IF(계획인구!T14="미급수",0,IF(계획인구!T14="마을",0,IF(계획인구!T14="소규모",0,IF(계획인구!T14=사업별물량!$F14,계획인구!AI14,0))))</f>
        <v>0</v>
      </c>
      <c r="X14" s="152">
        <f>IF(계획인구!U14="미급수",0,IF(계획인구!U14="마을",0,IF(계획인구!U14="소규모",0,IF(계획인구!U14=사업별물량!$F14,계획인구!AJ14,0))))</f>
        <v>0</v>
      </c>
      <c r="Y14" s="5" t="str">
        <f t="shared" si="5"/>
        <v>기존</v>
      </c>
      <c r="AB14" s="366"/>
      <c r="AC14" s="367" t="s">
        <v>1473</v>
      </c>
      <c r="AD14" s="367">
        <f>SUMIFS($D:$D,$A:$A,AB12,$Y:$Y,AC14)</f>
        <v>50</v>
      </c>
      <c r="AE14" s="367">
        <f>SUMIFS($M:$M,$A:$A,AB12,$Y:$Y,AC14)</f>
        <v>77</v>
      </c>
      <c r="AF14" s="367">
        <v>278</v>
      </c>
      <c r="AG14" s="368">
        <f>ROUND(AE14*AF14/1000,0)</f>
        <v>21</v>
      </c>
    </row>
    <row r="15" spans="1:33" s="5" customFormat="1" ht="16.350000000000001" customHeight="1">
      <c r="A15" s="306" t="str">
        <f t="shared" si="4"/>
        <v>평화남산동</v>
      </c>
      <c r="B15" s="328" t="s">
        <v>9</v>
      </c>
      <c r="C15" s="52" t="s">
        <v>10</v>
      </c>
      <c r="D15" s="70">
        <f>계획인구!J15</f>
        <v>716</v>
      </c>
      <c r="E15" s="70">
        <f>계획인구!K15</f>
        <v>1447</v>
      </c>
      <c r="F15" s="54" t="str">
        <f>계획인구!L15</f>
        <v>지방</v>
      </c>
      <c r="G15" s="54" t="str">
        <f>계획인구!M15</f>
        <v>김천</v>
      </c>
      <c r="H15" s="54" t="str">
        <f>계획인구!N15</f>
        <v>평화</v>
      </c>
      <c r="I15" s="55">
        <f>IF(F15="마을",0,IF(F15="소규모",0,계획인구!P15))</f>
        <v>2015</v>
      </c>
      <c r="J15" s="135">
        <f t="shared" si="2"/>
        <v>1447</v>
      </c>
      <c r="K15" s="135">
        <f t="shared" si="2"/>
        <v>1389</v>
      </c>
      <c r="L15" s="135">
        <f t="shared" si="2"/>
        <v>1384</v>
      </c>
      <c r="M15" s="135">
        <f t="shared" si="2"/>
        <v>1379</v>
      </c>
      <c r="N15" s="136">
        <f t="shared" si="2"/>
        <v>1368</v>
      </c>
      <c r="O15" s="152">
        <f>IF(계획인구!Q15="미급수",0,IF(계획인구!Q15="마을",0,IF(계획인구!Q15="소규모",0,IF(계획인구!Q15=사업별물량!$F15,계획인구!AA15,0))))</f>
        <v>1447</v>
      </c>
      <c r="P15" s="152">
        <f>IF(계획인구!R15="미급수",0,IF(계획인구!R15="마을",0,IF(계획인구!R15="소규모",0,IF(계획인구!R15=사업별물량!$F15,계획인구!AB15,0))))</f>
        <v>1389</v>
      </c>
      <c r="Q15" s="152">
        <f>IF(계획인구!S15="미급수",0,IF(계획인구!S15="마을",0,IF(계획인구!S15="소규모",0,IF(계획인구!S15=사업별물량!$F15,계획인구!AC15,0))))</f>
        <v>1384</v>
      </c>
      <c r="R15" s="152">
        <f>IF(계획인구!T15="미급수",0,IF(계획인구!T15="마을",0,IF(계획인구!T15="소규모",0,IF(계획인구!T15=사업별물량!$F15,계획인구!AD15,0))))</f>
        <v>1379</v>
      </c>
      <c r="S15" s="152">
        <f>IF(계획인구!U15="미급수",0,IF(계획인구!U15="마을",0,IF(계획인구!U15="소규모",0,IF(계획인구!U15=사업별물량!$F15,계획인구!AE15,0))))</f>
        <v>1368</v>
      </c>
      <c r="T15" s="152"/>
      <c r="U15" s="152"/>
      <c r="V15" s="152"/>
      <c r="W15" s="152"/>
      <c r="X15" s="152"/>
      <c r="Y15" s="5" t="str">
        <f t="shared" si="5"/>
        <v>기존</v>
      </c>
      <c r="AB15" s="370"/>
      <c r="AC15" s="371" t="s">
        <v>1492</v>
      </c>
      <c r="AD15" s="371">
        <f>SUM(AD12:AD14)</f>
        <v>257</v>
      </c>
      <c r="AE15" s="371">
        <f>SUM(AE12:AE14)</f>
        <v>489</v>
      </c>
      <c r="AF15" s="371" t="s">
        <v>1493</v>
      </c>
      <c r="AG15" s="372">
        <f>SUM(AG12:AG14)</f>
        <v>138</v>
      </c>
    </row>
    <row r="16" spans="1:33" s="5" customFormat="1" ht="16.350000000000001" customHeight="1">
      <c r="A16" s="306" t="str">
        <f t="shared" si="4"/>
        <v>평화남산동</v>
      </c>
      <c r="B16" s="328" t="s">
        <v>9</v>
      </c>
      <c r="C16" s="52" t="s">
        <v>10</v>
      </c>
      <c r="D16" s="70">
        <f>계획인구!J16</f>
        <v>247</v>
      </c>
      <c r="E16" s="70">
        <f>계획인구!K16</f>
        <v>499</v>
      </c>
      <c r="F16" s="54" t="str">
        <f>계획인구!L16</f>
        <v>지방</v>
      </c>
      <c r="G16" s="54" t="str">
        <f>계획인구!M16</f>
        <v>김천</v>
      </c>
      <c r="H16" s="54" t="str">
        <f>계획인구!N16</f>
        <v>평화</v>
      </c>
      <c r="I16" s="55">
        <f>IF(F16="마을",0,IF(F16="소규모",0,계획인구!P16))</f>
        <v>2015</v>
      </c>
      <c r="J16" s="135">
        <f t="shared" si="2"/>
        <v>499</v>
      </c>
      <c r="K16" s="135">
        <f t="shared" si="2"/>
        <v>479</v>
      </c>
      <c r="L16" s="135">
        <f t="shared" si="2"/>
        <v>477</v>
      </c>
      <c r="M16" s="135">
        <f t="shared" si="2"/>
        <v>476</v>
      </c>
      <c r="N16" s="136">
        <f t="shared" si="2"/>
        <v>472</v>
      </c>
      <c r="O16" s="152">
        <f>IF(계획인구!Q16="미급수",0,IF(계획인구!Q16="마을",0,IF(계획인구!Q16="소규모",0,IF(계획인구!Q16=사업별물량!$F16,계획인구!AA16,0))))</f>
        <v>499</v>
      </c>
      <c r="P16" s="152">
        <f>IF(계획인구!R16="미급수",0,IF(계획인구!R16="마을",0,IF(계획인구!R16="소규모",0,IF(계획인구!R16=사업별물량!$F16,계획인구!AB16,0))))</f>
        <v>479</v>
      </c>
      <c r="Q16" s="152">
        <f>IF(계획인구!S16="미급수",0,IF(계획인구!S16="마을",0,IF(계획인구!S16="소규모",0,IF(계획인구!S16=사업별물량!$F16,계획인구!AC16,0))))</f>
        <v>477</v>
      </c>
      <c r="R16" s="152">
        <f>IF(계획인구!T16="미급수",0,IF(계획인구!T16="마을",0,IF(계획인구!T16="소규모",0,IF(계획인구!T16=사업별물량!$F16,계획인구!AD16,0))))</f>
        <v>476</v>
      </c>
      <c r="S16" s="152">
        <f>IF(계획인구!U16="미급수",0,IF(계획인구!U16="마을",0,IF(계획인구!U16="소규모",0,IF(계획인구!U16=사업별물량!$F16,계획인구!AE16,0))))</f>
        <v>472</v>
      </c>
      <c r="T16" s="152"/>
      <c r="U16" s="152"/>
      <c r="V16" s="152"/>
      <c r="W16" s="152"/>
      <c r="X16" s="152"/>
      <c r="Y16" s="5" t="str">
        <f t="shared" si="5"/>
        <v>기존</v>
      </c>
      <c r="AB16" s="373" t="s">
        <v>1475</v>
      </c>
      <c r="AC16" s="374" t="s">
        <v>1467</v>
      </c>
      <c r="AD16" s="374">
        <f>SUMIFS($D:$D,$A:$A,AB16,$Y:$Y,AC16)</f>
        <v>0</v>
      </c>
      <c r="AE16" s="374">
        <f>SUMIFS($K:$K,$A:$A,AB16,$Y:$Y,AC16)</f>
        <v>0</v>
      </c>
      <c r="AF16" s="374">
        <v>262</v>
      </c>
      <c r="AG16" s="375">
        <f>ROUND(AE16*AF16/1000,0)</f>
        <v>0</v>
      </c>
    </row>
    <row r="17" spans="1:33" s="5" customFormat="1" ht="16.350000000000001" customHeight="1">
      <c r="A17" s="306" t="str">
        <f t="shared" si="4"/>
        <v>평화남산동</v>
      </c>
      <c r="B17" s="329" t="s">
        <v>9</v>
      </c>
      <c r="C17" s="52" t="s">
        <v>11</v>
      </c>
      <c r="D17" s="70">
        <f>계획인구!J17</f>
        <v>1289</v>
      </c>
      <c r="E17" s="70">
        <f>계획인구!K17</f>
        <v>2887</v>
      </c>
      <c r="F17" s="54" t="str">
        <f>계획인구!L17</f>
        <v>지방</v>
      </c>
      <c r="G17" s="54" t="str">
        <f>계획인구!M17</f>
        <v>김천</v>
      </c>
      <c r="H17" s="54" t="str">
        <f>계획인구!N17</f>
        <v>평화</v>
      </c>
      <c r="I17" s="55">
        <f>IF(F17="마을",0,IF(F17="소규모",0,계획인구!P17))</f>
        <v>2015</v>
      </c>
      <c r="J17" s="135">
        <f>O17+T17</f>
        <v>2887</v>
      </c>
      <c r="K17" s="135">
        <f t="shared" si="2"/>
        <v>2772</v>
      </c>
      <c r="L17" s="135">
        <f t="shared" si="2"/>
        <v>2761</v>
      </c>
      <c r="M17" s="135">
        <f t="shared" si="2"/>
        <v>2752</v>
      </c>
      <c r="N17" s="136">
        <f t="shared" si="2"/>
        <v>2729</v>
      </c>
      <c r="O17" s="152">
        <f>IF(계획인구!Q17="미급수",0,IF(계획인구!Q17="마을",0,IF(계획인구!Q17="소규모",0,IF(계획인구!Q17=사업별물량!$F17,계획인구!AA17,0))))</f>
        <v>2887</v>
      </c>
      <c r="P17" s="152">
        <f>IF(계획인구!R17="미급수",0,IF(계획인구!R17="마을",0,IF(계획인구!R17="소규모",0,IF(계획인구!R17=사업별물량!$F17,계획인구!AB17,0))))</f>
        <v>2772</v>
      </c>
      <c r="Q17" s="152">
        <f>IF(계획인구!S17="미급수",0,IF(계획인구!S17="마을",0,IF(계획인구!S17="소규모",0,IF(계획인구!S17=사업별물량!$F17,계획인구!AC17,0))))</f>
        <v>2761</v>
      </c>
      <c r="R17" s="152">
        <f>IF(계획인구!T17="미급수",0,IF(계획인구!T17="마을",0,IF(계획인구!T17="소규모",0,IF(계획인구!T17=사업별물량!$F17,계획인구!AD17,0))))</f>
        <v>2752</v>
      </c>
      <c r="S17" s="152">
        <f>IF(계획인구!U17="미급수",0,IF(계획인구!U17="마을",0,IF(계획인구!U17="소규모",0,IF(계획인구!U17=사업별물량!$F17,계획인구!AE17,0))))</f>
        <v>2729</v>
      </c>
      <c r="T17" s="152">
        <f>IF(계획인구!Q17="미급수",0,IF(계획인구!Q17="마을",0,IF(계획인구!Q17="소규모",0,IF(계획인구!Q17=사업별물량!$F17,계획인구!AF17,0))))</f>
        <v>0</v>
      </c>
      <c r="U17" s="152">
        <f>IF(계획인구!R17="미급수",0,IF(계획인구!R17="마을",0,IF(계획인구!R17="소규모",0,IF(계획인구!R17=사업별물량!$F17,계획인구!AG17,0))))</f>
        <v>0</v>
      </c>
      <c r="V17" s="152">
        <f>IF(계획인구!S17="미급수",0,IF(계획인구!S17="마을",0,IF(계획인구!S17="소규모",0,IF(계획인구!S17=사업별물량!$F17,계획인구!AH17,0))))</f>
        <v>0</v>
      </c>
      <c r="W17" s="152">
        <f>IF(계획인구!T17="미급수",0,IF(계획인구!T17="마을",0,IF(계획인구!T17="소규모",0,IF(계획인구!T17=사업별물량!$F17,계획인구!AI17,0))))</f>
        <v>0</v>
      </c>
      <c r="X17" s="152">
        <f>IF(계획인구!U17="미급수",0,IF(계획인구!U17="마을",0,IF(계획인구!U17="소규모",0,IF(계획인구!U17=사업별물량!$F17,계획인구!AJ17,0))))</f>
        <v>0</v>
      </c>
      <c r="Y17" s="5" t="str">
        <f t="shared" si="5"/>
        <v>기존</v>
      </c>
      <c r="AB17" s="366"/>
      <c r="AC17" s="367" t="s">
        <v>1472</v>
      </c>
      <c r="AD17" s="367">
        <f>SUMIFS($D:$D,$A:$A,AB16,$Y:$Y,AC17)</f>
        <v>86</v>
      </c>
      <c r="AE17" s="367">
        <f>SUMIFS($L:$L,$A:$A,AB16,$Y:$Y,AC17)</f>
        <v>194</v>
      </c>
      <c r="AF17" s="367">
        <v>246</v>
      </c>
      <c r="AG17" s="368">
        <f>ROUND(AE17*AF17/1000,0)</f>
        <v>48</v>
      </c>
    </row>
    <row r="18" spans="1:33" s="5" customFormat="1" ht="16.350000000000001" customHeight="1">
      <c r="A18" s="306"/>
      <c r="B18" s="155" t="s">
        <v>12</v>
      </c>
      <c r="C18" s="155" t="s">
        <v>3</v>
      </c>
      <c r="D18" s="162">
        <f>계획인구!J18</f>
        <v>2262</v>
      </c>
      <c r="E18" s="162">
        <f>계획인구!K18</f>
        <v>4993</v>
      </c>
      <c r="F18" s="157"/>
      <c r="G18" s="157"/>
      <c r="H18" s="157"/>
      <c r="I18" s="158"/>
      <c r="J18" s="159">
        <f t="shared" si="2"/>
        <v>4993</v>
      </c>
      <c r="K18" s="159">
        <f t="shared" si="2"/>
        <v>4794</v>
      </c>
      <c r="L18" s="159">
        <f t="shared" si="2"/>
        <v>4776</v>
      </c>
      <c r="M18" s="159">
        <f t="shared" si="2"/>
        <v>4759</v>
      </c>
      <c r="N18" s="160">
        <f t="shared" si="2"/>
        <v>4720</v>
      </c>
      <c r="O18" s="152">
        <f>O19+O21+O20</f>
        <v>4993</v>
      </c>
      <c r="P18" s="152">
        <f t="shared" ref="P18:X18" si="7">P19+P21+P20</f>
        <v>4794</v>
      </c>
      <c r="Q18" s="152">
        <f t="shared" si="7"/>
        <v>4776</v>
      </c>
      <c r="R18" s="152">
        <f t="shared" si="7"/>
        <v>4759</v>
      </c>
      <c r="S18" s="152">
        <f t="shared" si="7"/>
        <v>4720</v>
      </c>
      <c r="T18" s="152">
        <f t="shared" si="7"/>
        <v>0</v>
      </c>
      <c r="U18" s="152">
        <f t="shared" si="7"/>
        <v>0</v>
      </c>
      <c r="V18" s="152">
        <f t="shared" si="7"/>
        <v>0</v>
      </c>
      <c r="W18" s="152">
        <f t="shared" si="7"/>
        <v>0</v>
      </c>
      <c r="X18" s="152">
        <f t="shared" si="7"/>
        <v>0</v>
      </c>
      <c r="Y18" s="5" t="str">
        <f t="shared" si="5"/>
        <v/>
      </c>
      <c r="AB18" s="366"/>
      <c r="AC18" s="367" t="s">
        <v>1473</v>
      </c>
      <c r="AD18" s="367">
        <f>SUMIFS($D:$D,$A:$A,AB16,$Y:$Y,AC18)</f>
        <v>0</v>
      </c>
      <c r="AE18" s="367">
        <f>SUMIFS($M:$M,$A:$A,AB16,$Y:$Y,AC18)</f>
        <v>0</v>
      </c>
      <c r="AF18" s="367">
        <v>246</v>
      </c>
      <c r="AG18" s="368">
        <f>ROUND(AE18*AF18/1000,0)</f>
        <v>0</v>
      </c>
    </row>
    <row r="19" spans="1:33" s="5" customFormat="1" ht="16.350000000000001" customHeight="1">
      <c r="A19" s="306" t="str">
        <f t="shared" si="4"/>
        <v>양금동</v>
      </c>
      <c r="B19" s="328" t="s">
        <v>12</v>
      </c>
      <c r="C19" s="52" t="s">
        <v>13</v>
      </c>
      <c r="D19" s="70">
        <f>계획인구!J19</f>
        <v>628</v>
      </c>
      <c r="E19" s="70">
        <f>계획인구!K19</f>
        <v>1985</v>
      </c>
      <c r="F19" s="54" t="str">
        <f>계획인구!L19</f>
        <v>지방</v>
      </c>
      <c r="G19" s="54" t="str">
        <f>계획인구!M19</f>
        <v>김천</v>
      </c>
      <c r="H19" s="54" t="str">
        <f>계획인구!N19</f>
        <v>평화</v>
      </c>
      <c r="I19" s="55">
        <f>IF(F19="마을",0,IF(F19="소규모",0,계획인구!P19))</f>
        <v>2015</v>
      </c>
      <c r="J19" s="135">
        <f t="shared" si="2"/>
        <v>1985</v>
      </c>
      <c r="K19" s="135">
        <f t="shared" si="2"/>
        <v>1906</v>
      </c>
      <c r="L19" s="135">
        <f t="shared" si="2"/>
        <v>1899</v>
      </c>
      <c r="M19" s="135">
        <f t="shared" si="2"/>
        <v>1892</v>
      </c>
      <c r="N19" s="136">
        <f t="shared" si="2"/>
        <v>1876</v>
      </c>
      <c r="O19" s="152">
        <f>IF(계획인구!Q19="미급수",0,IF(계획인구!Q19="마을",0,IF(계획인구!Q19="소규모",0,IF(계획인구!Q19=사업별물량!$F19,계획인구!AA19,0))))</f>
        <v>1985</v>
      </c>
      <c r="P19" s="152">
        <f>IF(계획인구!R19="미급수",0,IF(계획인구!R19="마을",0,IF(계획인구!R19="소규모",0,IF(계획인구!R19=사업별물량!$F19,계획인구!AB19,0))))</f>
        <v>1906</v>
      </c>
      <c r="Q19" s="152">
        <f>IF(계획인구!S19="미급수",0,IF(계획인구!S19="마을",0,IF(계획인구!S19="소규모",0,IF(계획인구!S19=사업별물량!$F19,계획인구!AC19,0))))</f>
        <v>1899</v>
      </c>
      <c r="R19" s="152">
        <f>IF(계획인구!T19="미급수",0,IF(계획인구!T19="마을",0,IF(계획인구!T19="소규모",0,IF(계획인구!T19=사업별물량!$F19,계획인구!AD19,0))))</f>
        <v>1892</v>
      </c>
      <c r="S19" s="152">
        <f>IF(계획인구!U19="미급수",0,IF(계획인구!U19="마을",0,IF(계획인구!U19="소규모",0,IF(계획인구!U19=사업별물량!$F19,계획인구!AE19,0))))</f>
        <v>1876</v>
      </c>
      <c r="T19" s="152">
        <f>IF(계획인구!Q19="미급수",0,IF(계획인구!Q19="마을",0,IF(계획인구!Q19="소규모",0,IF(계획인구!Q19=사업별물량!$F19,계획인구!AF19,0))))</f>
        <v>0</v>
      </c>
      <c r="U19" s="152">
        <f>IF(계획인구!R19="미급수",0,IF(계획인구!R19="마을",0,IF(계획인구!R19="소규모",0,IF(계획인구!R19=사업별물량!$F19,계획인구!AG19,0))))</f>
        <v>0</v>
      </c>
      <c r="V19" s="152">
        <f>IF(계획인구!S19="미급수",0,IF(계획인구!S19="마을",0,IF(계획인구!S19="소규모",0,IF(계획인구!S19=사업별물량!$F19,계획인구!AH19,0))))</f>
        <v>0</v>
      </c>
      <c r="W19" s="152">
        <f>IF(계획인구!T19="미급수",0,IF(계획인구!T19="마을",0,IF(계획인구!T19="소규모",0,IF(계획인구!T19=사업별물량!$F19,계획인구!AI19,0))))</f>
        <v>0</v>
      </c>
      <c r="X19" s="152">
        <f>IF(계획인구!U19="미급수",0,IF(계획인구!U19="마을",0,IF(계획인구!U19="소규모",0,IF(계획인구!U19=사업별물량!$F19,계획인구!AJ19,0))))</f>
        <v>0</v>
      </c>
      <c r="Y19" s="5" t="str">
        <f t="shared" si="5"/>
        <v>기존</v>
      </c>
      <c r="AB19" s="379"/>
      <c r="AC19" s="380" t="s">
        <v>1492</v>
      </c>
      <c r="AD19" s="380">
        <f>SUM(AD16:AD18)</f>
        <v>86</v>
      </c>
      <c r="AE19" s="380">
        <f>SUM(AE16:AE18)</f>
        <v>194</v>
      </c>
      <c r="AF19" s="380" t="s">
        <v>1493</v>
      </c>
      <c r="AG19" s="381">
        <f>SUM(AG16:AG18)</f>
        <v>48</v>
      </c>
    </row>
    <row r="20" spans="1:33" s="5" customFormat="1" ht="16.350000000000001" customHeight="1">
      <c r="A20" s="306" t="str">
        <f t="shared" si="4"/>
        <v>양금동</v>
      </c>
      <c r="B20" s="328" t="s">
        <v>12</v>
      </c>
      <c r="C20" s="52" t="s">
        <v>13</v>
      </c>
      <c r="D20" s="70">
        <f>계획인구!J20</f>
        <v>1214</v>
      </c>
      <c r="E20" s="70">
        <f>계획인구!K20</f>
        <v>2077</v>
      </c>
      <c r="F20" s="54" t="str">
        <f>계획인구!L20</f>
        <v>지방</v>
      </c>
      <c r="G20" s="54" t="str">
        <f>계획인구!M20</f>
        <v>김천</v>
      </c>
      <c r="H20" s="54" t="str">
        <f>계획인구!N20</f>
        <v>평화</v>
      </c>
      <c r="I20" s="55">
        <f>IF(F20="마을",0,IF(F20="소규모",0,계획인구!P20))</f>
        <v>2015</v>
      </c>
      <c r="J20" s="135">
        <f t="shared" si="2"/>
        <v>2077</v>
      </c>
      <c r="K20" s="135">
        <f t="shared" si="2"/>
        <v>1994</v>
      </c>
      <c r="L20" s="135">
        <f t="shared" si="2"/>
        <v>1987</v>
      </c>
      <c r="M20" s="135">
        <f t="shared" si="2"/>
        <v>1980</v>
      </c>
      <c r="N20" s="136">
        <f t="shared" si="2"/>
        <v>1963</v>
      </c>
      <c r="O20" s="152">
        <f>IF(계획인구!Q20="미급수",0,IF(계획인구!Q20="마을",0,IF(계획인구!Q20="소규모",0,IF(계획인구!Q20=사업별물량!$F20,계획인구!AA20,0))))</f>
        <v>2077</v>
      </c>
      <c r="P20" s="152">
        <f>IF(계획인구!R20="미급수",0,IF(계획인구!R20="마을",0,IF(계획인구!R20="소규모",0,IF(계획인구!R20=사업별물량!$F20,계획인구!AB20,0))))</f>
        <v>1994</v>
      </c>
      <c r="Q20" s="152">
        <f>IF(계획인구!S20="미급수",0,IF(계획인구!S20="마을",0,IF(계획인구!S20="소규모",0,IF(계획인구!S20=사업별물량!$F20,계획인구!AC20,0))))</f>
        <v>1987</v>
      </c>
      <c r="R20" s="152">
        <f>IF(계획인구!T20="미급수",0,IF(계획인구!T20="마을",0,IF(계획인구!T20="소규모",0,IF(계획인구!T20=사업별물량!$F20,계획인구!AD20,0))))</f>
        <v>1980</v>
      </c>
      <c r="S20" s="152">
        <f>IF(계획인구!U20="미급수",0,IF(계획인구!U20="마을",0,IF(계획인구!U20="소규모",0,IF(계획인구!U20=사업별물량!$F20,계획인구!AE20,0))))</f>
        <v>1963</v>
      </c>
      <c r="T20" s="152">
        <f>IF(계획인구!Q20="미급수",0,IF(계획인구!Q20="마을",0,IF(계획인구!Q20="소규모",0,IF(계획인구!Q20=사업별물량!$F20,계획인구!AF20,0))))</f>
        <v>0</v>
      </c>
      <c r="U20" s="152">
        <f>IF(계획인구!R20="미급수",0,IF(계획인구!R20="마을",0,IF(계획인구!R20="소규모",0,IF(계획인구!R20=사업별물량!$F20,계획인구!AG20,0))))</f>
        <v>0</v>
      </c>
      <c r="V20" s="152">
        <f>IF(계획인구!S20="미급수",0,IF(계획인구!S20="마을",0,IF(계획인구!S20="소규모",0,IF(계획인구!S20=사업별물량!$F20,계획인구!AH20,0))))</f>
        <v>0</v>
      </c>
      <c r="W20" s="152">
        <f>IF(계획인구!T20="미급수",0,IF(계획인구!T20="마을",0,IF(계획인구!T20="소규모",0,IF(계획인구!T20=사업별물량!$F20,계획인구!AI20,0))))</f>
        <v>0</v>
      </c>
      <c r="X20" s="152">
        <f>IF(계획인구!U20="미급수",0,IF(계획인구!U20="마을",0,IF(계획인구!U20="소규모",0,IF(계획인구!U20=사업별물량!$F20,계획인구!AJ20,0))))</f>
        <v>0</v>
      </c>
      <c r="Y20" s="5" t="str">
        <f t="shared" si="5"/>
        <v>기존</v>
      </c>
      <c r="AB20" s="363" t="s">
        <v>1476</v>
      </c>
      <c r="AC20" s="364" t="s">
        <v>1467</v>
      </c>
      <c r="AD20" s="364">
        <f>SUMIFS($D:$D,$A:$A,AB20,$Y:$Y,AC20)</f>
        <v>250</v>
      </c>
      <c r="AE20" s="364">
        <f>SUMIFS($K:$K,$A:$A,AB20,$Y:$Y,AC20)</f>
        <v>541</v>
      </c>
      <c r="AF20" s="364">
        <v>262</v>
      </c>
      <c r="AG20" s="365">
        <f>ROUND(AE20*AF20/1000,0)</f>
        <v>142</v>
      </c>
    </row>
    <row r="21" spans="1:33" s="5" customFormat="1" ht="16.350000000000001" customHeight="1">
      <c r="A21" s="306" t="str">
        <f t="shared" si="4"/>
        <v>양금동</v>
      </c>
      <c r="B21" s="329" t="s">
        <v>12</v>
      </c>
      <c r="C21" s="52" t="s">
        <v>14</v>
      </c>
      <c r="D21" s="70">
        <f>계획인구!J21</f>
        <v>420</v>
      </c>
      <c r="E21" s="70">
        <f>계획인구!K21</f>
        <v>931</v>
      </c>
      <c r="F21" s="54" t="str">
        <f>계획인구!L21</f>
        <v>지방</v>
      </c>
      <c r="G21" s="54" t="str">
        <f>계획인구!M21</f>
        <v>김천</v>
      </c>
      <c r="H21" s="54" t="str">
        <f>계획인구!N21</f>
        <v>평화</v>
      </c>
      <c r="I21" s="55">
        <f>IF(F21="마을",0,IF(F21="소규모",0,계획인구!P21))</f>
        <v>2015</v>
      </c>
      <c r="J21" s="135">
        <f t="shared" si="2"/>
        <v>931</v>
      </c>
      <c r="K21" s="135">
        <f t="shared" si="2"/>
        <v>894</v>
      </c>
      <c r="L21" s="135">
        <f t="shared" si="2"/>
        <v>890</v>
      </c>
      <c r="M21" s="135">
        <f t="shared" si="2"/>
        <v>887</v>
      </c>
      <c r="N21" s="136">
        <f t="shared" si="2"/>
        <v>881</v>
      </c>
      <c r="O21" s="152">
        <f>IF(계획인구!Q21="미급수",0,IF(계획인구!Q21="마을",0,IF(계획인구!Q21="소규모",0,IF(계획인구!Q21=사업별물량!$F21,계획인구!AA21,0))))</f>
        <v>931</v>
      </c>
      <c r="P21" s="152">
        <f>IF(계획인구!R21="미급수",0,IF(계획인구!R21="마을",0,IF(계획인구!R21="소규모",0,IF(계획인구!R21=사업별물량!$F21,계획인구!AB21,0))))</f>
        <v>894</v>
      </c>
      <c r="Q21" s="152">
        <f>IF(계획인구!S21="미급수",0,IF(계획인구!S21="마을",0,IF(계획인구!S21="소규모",0,IF(계획인구!S21=사업별물량!$F21,계획인구!AC21,0))))</f>
        <v>890</v>
      </c>
      <c r="R21" s="152">
        <f>IF(계획인구!T21="미급수",0,IF(계획인구!T21="마을",0,IF(계획인구!T21="소규모",0,IF(계획인구!T21=사업별물량!$F21,계획인구!AD21,0))))</f>
        <v>887</v>
      </c>
      <c r="S21" s="152">
        <f>IF(계획인구!U21="미급수",0,IF(계획인구!U21="마을",0,IF(계획인구!U21="소규모",0,IF(계획인구!U21=사업별물량!$F21,계획인구!AE21,0))))</f>
        <v>881</v>
      </c>
      <c r="T21" s="152">
        <f>IF(계획인구!Q21="미급수",0,IF(계획인구!Q21="마을",0,IF(계획인구!Q21="소규모",0,IF(계획인구!Q21=사업별물량!$F21,계획인구!AF21,0))))</f>
        <v>0</v>
      </c>
      <c r="U21" s="152">
        <f>IF(계획인구!R21="미급수",0,IF(계획인구!R21="마을",0,IF(계획인구!R21="소규모",0,IF(계획인구!R21=사업별물량!$F21,계획인구!AG21,0))))</f>
        <v>0</v>
      </c>
      <c r="V21" s="152">
        <f>IF(계획인구!S21="미급수",0,IF(계획인구!S21="마을",0,IF(계획인구!S21="소규모",0,IF(계획인구!S21=사업별물량!$F21,계획인구!AH21,0))))</f>
        <v>0</v>
      </c>
      <c r="W21" s="152">
        <f>IF(계획인구!T21="미급수",0,IF(계획인구!T21="마을",0,IF(계획인구!T21="소규모",0,IF(계획인구!T21=사업별물량!$F21,계획인구!AI21,0))))</f>
        <v>0</v>
      </c>
      <c r="X21" s="152">
        <f>IF(계획인구!U21="미급수",0,IF(계획인구!U21="마을",0,IF(계획인구!U21="소규모",0,IF(계획인구!U21=사업별물량!$F21,계획인구!AJ21,0))))</f>
        <v>0</v>
      </c>
      <c r="Y21" s="5" t="str">
        <f t="shared" si="5"/>
        <v>기존</v>
      </c>
      <c r="AB21" s="366"/>
      <c r="AC21" s="367" t="s">
        <v>1472</v>
      </c>
      <c r="AD21" s="367">
        <f>SUMIFS($D:$D,$A:$A,AB20,$Y:$Y,AC21)</f>
        <v>0</v>
      </c>
      <c r="AE21" s="367">
        <f>SUMIFS($L:$L,$A:$A,AB20,$Y:$Y,AC21)</f>
        <v>0</v>
      </c>
      <c r="AF21" s="367">
        <v>246</v>
      </c>
      <c r="AG21" s="368">
        <f>ROUND(AE21*AF21/1000,0)</f>
        <v>0</v>
      </c>
    </row>
    <row r="22" spans="1:33" s="5" customFormat="1" ht="16.350000000000001" customHeight="1">
      <c r="A22" s="306"/>
      <c r="B22" s="155" t="s">
        <v>15</v>
      </c>
      <c r="C22" s="155" t="s">
        <v>3</v>
      </c>
      <c r="D22" s="162">
        <f>계획인구!J22</f>
        <v>9852</v>
      </c>
      <c r="E22" s="162">
        <f>계획인구!K22</f>
        <v>26480</v>
      </c>
      <c r="F22" s="157"/>
      <c r="G22" s="157"/>
      <c r="H22" s="157"/>
      <c r="I22" s="158"/>
      <c r="J22" s="159">
        <f t="shared" si="2"/>
        <v>26480</v>
      </c>
      <c r="K22" s="159">
        <f t="shared" si="2"/>
        <v>26506</v>
      </c>
      <c r="L22" s="159">
        <f t="shared" si="2"/>
        <v>36291</v>
      </c>
      <c r="M22" s="159">
        <f t="shared" si="2"/>
        <v>36201</v>
      </c>
      <c r="N22" s="160">
        <f t="shared" si="2"/>
        <v>35995</v>
      </c>
      <c r="O22" s="152">
        <f>SUM(O23:O34)</f>
        <v>26480</v>
      </c>
      <c r="P22" s="152">
        <f t="shared" ref="P22:X22" si="8">SUM(P23:P34)</f>
        <v>25425</v>
      </c>
      <c r="Q22" s="152">
        <f t="shared" si="8"/>
        <v>25329</v>
      </c>
      <c r="R22" s="152">
        <f t="shared" si="8"/>
        <v>25239</v>
      </c>
      <c r="S22" s="152">
        <f t="shared" si="8"/>
        <v>25033</v>
      </c>
      <c r="T22" s="152">
        <f t="shared" si="8"/>
        <v>0</v>
      </c>
      <c r="U22" s="152">
        <f t="shared" si="8"/>
        <v>1081</v>
      </c>
      <c r="V22" s="152">
        <f t="shared" si="8"/>
        <v>10962</v>
      </c>
      <c r="W22" s="152">
        <f t="shared" si="8"/>
        <v>10962</v>
      </c>
      <c r="X22" s="152">
        <f t="shared" si="8"/>
        <v>10962</v>
      </c>
      <c r="Y22" s="5" t="str">
        <f t="shared" si="5"/>
        <v/>
      </c>
      <c r="AB22" s="366"/>
      <c r="AC22" s="367" t="s">
        <v>1473</v>
      </c>
      <c r="AD22" s="367">
        <f>SUMIFS($D:$D,$A:$A,AB20,$Y:$Y,AC22)</f>
        <v>362</v>
      </c>
      <c r="AE22" s="367">
        <f>SUMIFS($M:$M,$A:$A,AB20,$Y:$Y,AC22)</f>
        <v>663</v>
      </c>
      <c r="AF22" s="367">
        <v>246</v>
      </c>
      <c r="AG22" s="368">
        <f>ROUND(AE22*AF22/1000,0)</f>
        <v>163</v>
      </c>
    </row>
    <row r="23" spans="1:33" s="5" customFormat="1" ht="16.350000000000001" customHeight="1">
      <c r="A23" s="306" t="str">
        <f t="shared" si="4"/>
        <v>대신동</v>
      </c>
      <c r="B23" s="328" t="s">
        <v>15</v>
      </c>
      <c r="C23" s="52" t="s">
        <v>16</v>
      </c>
      <c r="D23" s="70">
        <f>계획인구!J23</f>
        <v>3464</v>
      </c>
      <c r="E23" s="70">
        <f>계획인구!K23</f>
        <v>9518</v>
      </c>
      <c r="F23" s="54" t="str">
        <f>계획인구!L23</f>
        <v>지방</v>
      </c>
      <c r="G23" s="54" t="str">
        <f>계획인구!M23</f>
        <v>김천</v>
      </c>
      <c r="H23" s="54" t="str">
        <f>계획인구!N23</f>
        <v>성내</v>
      </c>
      <c r="I23" s="55">
        <f>IF(F23="마을",0,IF(F23="소규모",0,계획인구!P23))</f>
        <v>2015</v>
      </c>
      <c r="J23" s="135">
        <f t="shared" si="2"/>
        <v>9518</v>
      </c>
      <c r="K23" s="135">
        <f t="shared" si="2"/>
        <v>9139</v>
      </c>
      <c r="L23" s="135">
        <f t="shared" si="2"/>
        <v>9104</v>
      </c>
      <c r="M23" s="135">
        <f t="shared" si="2"/>
        <v>9072</v>
      </c>
      <c r="N23" s="136">
        <f t="shared" si="2"/>
        <v>8998</v>
      </c>
      <c r="O23" s="152">
        <f>IF(계획인구!Q23="미급수",0,IF(계획인구!Q23="마을",0,IF(계획인구!Q23="소규모",0,IF(계획인구!Q23=사업별물량!$F23,계획인구!AA23,0))))</f>
        <v>9518</v>
      </c>
      <c r="P23" s="152">
        <f>IF(계획인구!R23="미급수",0,IF(계획인구!R23="마을",0,IF(계획인구!R23="소규모",0,IF(계획인구!R23=사업별물량!$F23,계획인구!AB23,0))))</f>
        <v>9139</v>
      </c>
      <c r="Q23" s="152">
        <f>IF(계획인구!S23="미급수",0,IF(계획인구!S23="마을",0,IF(계획인구!S23="소규모",0,IF(계획인구!S23=사업별물량!$F23,계획인구!AC23,0))))</f>
        <v>9104</v>
      </c>
      <c r="R23" s="152">
        <f>IF(계획인구!T23="미급수",0,IF(계획인구!T23="마을",0,IF(계획인구!T23="소규모",0,IF(계획인구!T23=사업별물량!$F23,계획인구!AD23,0))))</f>
        <v>9072</v>
      </c>
      <c r="S23" s="152">
        <f>IF(계획인구!U23="미급수",0,IF(계획인구!U23="마을",0,IF(계획인구!U23="소규모",0,IF(계획인구!U23=사업별물량!$F23,계획인구!AE23,0))))</f>
        <v>8998</v>
      </c>
      <c r="T23" s="152">
        <f>IF(계획인구!Q23="미급수",0,IF(계획인구!Q23="마을",0,IF(계획인구!Q23="소규모",0,IF(계획인구!Q23=사업별물량!$F23,계획인구!AF23,0))))</f>
        <v>0</v>
      </c>
      <c r="U23" s="152">
        <f>IF(계획인구!R23="미급수",0,IF(계획인구!R23="마을",0,IF(계획인구!R23="소규모",0,IF(계획인구!R23=사업별물량!$F23,계획인구!AG23,0))))</f>
        <v>0</v>
      </c>
      <c r="V23" s="152">
        <f>IF(계획인구!S23="미급수",0,IF(계획인구!S23="마을",0,IF(계획인구!S23="소규모",0,IF(계획인구!S23=사업별물량!$F23,계획인구!AH23,0))))</f>
        <v>0</v>
      </c>
      <c r="W23" s="152">
        <f>IF(계획인구!T23="미급수",0,IF(계획인구!T23="마을",0,IF(계획인구!T23="소규모",0,IF(계획인구!T23=사업별물량!$F23,계획인구!AI23,0))))</f>
        <v>0</v>
      </c>
      <c r="X23" s="152">
        <f>IF(계획인구!U23="미급수",0,IF(계획인구!U23="마을",0,IF(계획인구!U23="소규모",0,IF(계획인구!U23=사업별물량!$F23,계획인구!AJ23,0))))</f>
        <v>0</v>
      </c>
      <c r="Y23" s="5" t="str">
        <f t="shared" si="5"/>
        <v>기존</v>
      </c>
      <c r="AB23" s="370"/>
      <c r="AC23" s="371" t="s">
        <v>1492</v>
      </c>
      <c r="AD23" s="371">
        <f>SUM(AD20:AD22)</f>
        <v>612</v>
      </c>
      <c r="AE23" s="371">
        <f>SUM(AE20:AE22)</f>
        <v>1204</v>
      </c>
      <c r="AF23" s="371" t="s">
        <v>1493</v>
      </c>
      <c r="AG23" s="372">
        <f>SUM(AG20:AG22)</f>
        <v>305</v>
      </c>
    </row>
    <row r="24" spans="1:33" s="5" customFormat="1" ht="16.350000000000001" customHeight="1">
      <c r="A24" s="306" t="str">
        <f t="shared" si="4"/>
        <v>대신동</v>
      </c>
      <c r="B24" s="328" t="s">
        <v>15</v>
      </c>
      <c r="C24" s="52" t="s">
        <v>16</v>
      </c>
      <c r="D24" s="70">
        <f>계획인구!J24</f>
        <v>1420</v>
      </c>
      <c r="E24" s="70">
        <f>계획인구!K24</f>
        <v>3899</v>
      </c>
      <c r="F24" s="54" t="str">
        <f>계획인구!L24</f>
        <v>지방</v>
      </c>
      <c r="G24" s="54" t="str">
        <f>계획인구!M24</f>
        <v>김천</v>
      </c>
      <c r="H24" s="54" t="str">
        <f>계획인구!N24</f>
        <v>성내</v>
      </c>
      <c r="I24" s="55">
        <f>IF(F24="마을",0,IF(F24="소규모",0,계획인구!P24))</f>
        <v>2015</v>
      </c>
      <c r="J24" s="135">
        <f t="shared" si="2"/>
        <v>3899</v>
      </c>
      <c r="K24" s="135">
        <f t="shared" si="2"/>
        <v>3744</v>
      </c>
      <c r="L24" s="135">
        <f t="shared" si="2"/>
        <v>3730</v>
      </c>
      <c r="M24" s="135">
        <f t="shared" si="2"/>
        <v>3716</v>
      </c>
      <c r="N24" s="136">
        <f t="shared" si="2"/>
        <v>3686</v>
      </c>
      <c r="O24" s="152">
        <f>IF(계획인구!Q24="미급수",0,IF(계획인구!Q24="마을",0,IF(계획인구!Q24="소규모",0,IF(계획인구!Q24=사업별물량!$F24,계획인구!AA24,0))))</f>
        <v>3899</v>
      </c>
      <c r="P24" s="152">
        <f>IF(계획인구!R24="미급수",0,IF(계획인구!R24="마을",0,IF(계획인구!R24="소규모",0,IF(계획인구!R24=사업별물량!$F24,계획인구!AB24,0))))</f>
        <v>3744</v>
      </c>
      <c r="Q24" s="152">
        <f>IF(계획인구!S24="미급수",0,IF(계획인구!S24="마을",0,IF(계획인구!S24="소규모",0,IF(계획인구!S24=사업별물량!$F24,계획인구!AC24,0))))</f>
        <v>3730</v>
      </c>
      <c r="R24" s="152">
        <f>IF(계획인구!T24="미급수",0,IF(계획인구!T24="마을",0,IF(계획인구!T24="소규모",0,IF(계획인구!T24=사업별물량!$F24,계획인구!AD24,0))))</f>
        <v>3716</v>
      </c>
      <c r="S24" s="152">
        <f>IF(계획인구!U24="미급수",0,IF(계획인구!U24="마을",0,IF(계획인구!U24="소규모",0,IF(계획인구!U24=사업별물량!$F24,계획인구!AE24,0))))</f>
        <v>3686</v>
      </c>
      <c r="T24" s="152">
        <f>IF(계획인구!Q24="미급수",0,IF(계획인구!Q24="마을",0,IF(계획인구!Q24="소규모",0,IF(계획인구!Q24=사업별물량!$F24,계획인구!AF24,0))))</f>
        <v>0</v>
      </c>
      <c r="U24" s="152">
        <f>IF(계획인구!R24="미급수",0,IF(계획인구!R24="마을",0,IF(계획인구!R24="소규모",0,IF(계획인구!R24=사업별물량!$F24,계획인구!AG24,0))))</f>
        <v>0</v>
      </c>
      <c r="V24" s="152">
        <f>IF(계획인구!S24="미급수",0,IF(계획인구!S24="마을",0,IF(계획인구!S24="소규모",0,IF(계획인구!S24=사업별물량!$F24,계획인구!AH24,0))))</f>
        <v>0</v>
      </c>
      <c r="W24" s="152">
        <f>IF(계획인구!T24="미급수",0,IF(계획인구!T24="마을",0,IF(계획인구!T24="소규모",0,IF(계획인구!T24=사업별물량!$F24,계획인구!AI24,0))))</f>
        <v>0</v>
      </c>
      <c r="X24" s="152">
        <f>IF(계획인구!U24="미급수",0,IF(계획인구!U24="마을",0,IF(계획인구!U24="소규모",0,IF(계획인구!U24=사업별물량!$F24,계획인구!AJ24,0))))</f>
        <v>0</v>
      </c>
      <c r="Y24" s="5" t="str">
        <f t="shared" si="5"/>
        <v>기존</v>
      </c>
      <c r="AB24" s="373" t="s">
        <v>1477</v>
      </c>
      <c r="AC24" s="374" t="s">
        <v>1467</v>
      </c>
      <c r="AD24" s="374">
        <f>SUMIFS($D:$D,$A:$A,AB24,$Y:$Y,AC24)</f>
        <v>73</v>
      </c>
      <c r="AE24" s="374">
        <f>SUMIFS($K:$K,$A:$A,AB24,$Y:$Y,AC24)</f>
        <v>147</v>
      </c>
      <c r="AF24" s="374">
        <v>262</v>
      </c>
      <c r="AG24" s="375">
        <f>ROUND(AE24*AF24/1000,0)</f>
        <v>39</v>
      </c>
    </row>
    <row r="25" spans="1:33" s="5" customFormat="1" ht="16.350000000000001" customHeight="1">
      <c r="A25" s="306" t="str">
        <f t="shared" si="4"/>
        <v>대신동</v>
      </c>
      <c r="B25" s="328" t="s">
        <v>15</v>
      </c>
      <c r="C25" s="52" t="s">
        <v>16</v>
      </c>
      <c r="D25" s="70">
        <f>계획인구!J25</f>
        <v>1638</v>
      </c>
      <c r="E25" s="70">
        <f>계획인구!K25</f>
        <v>4501</v>
      </c>
      <c r="F25" s="54" t="str">
        <f>계획인구!L25</f>
        <v>지방</v>
      </c>
      <c r="G25" s="54" t="str">
        <f>계획인구!M25</f>
        <v>김천</v>
      </c>
      <c r="H25" s="54" t="str">
        <f>계획인구!N25</f>
        <v>성내</v>
      </c>
      <c r="I25" s="55">
        <f>IF(F25="마을",0,IF(F25="소규모",0,계획인구!P25))</f>
        <v>2015</v>
      </c>
      <c r="J25" s="135">
        <f t="shared" si="2"/>
        <v>4501</v>
      </c>
      <c r="K25" s="135">
        <f t="shared" si="2"/>
        <v>5128</v>
      </c>
      <c r="L25" s="135">
        <f t="shared" si="2"/>
        <v>5111</v>
      </c>
      <c r="M25" s="135">
        <f t="shared" si="2"/>
        <v>5096</v>
      </c>
      <c r="N25" s="136">
        <f t="shared" si="2"/>
        <v>5061</v>
      </c>
      <c r="O25" s="152">
        <f>IF(계획인구!Q25="미급수",0,IF(계획인구!Q25="마을",0,IF(계획인구!Q25="소규모",0,IF(계획인구!Q25=사업별물량!$F25,계획인구!AA25,0))))</f>
        <v>4501</v>
      </c>
      <c r="P25" s="152">
        <f>IF(계획인구!R25="미급수",0,IF(계획인구!R25="마을",0,IF(계획인구!R25="소규모",0,IF(계획인구!R25=사업별물량!$F25,계획인구!AB25,0))))</f>
        <v>4322</v>
      </c>
      <c r="Q25" s="152">
        <f>IF(계획인구!S25="미급수",0,IF(계획인구!S25="마을",0,IF(계획인구!S25="소규모",0,IF(계획인구!S25=사업별물량!$F25,계획인구!AC25,0))))</f>
        <v>4305</v>
      </c>
      <c r="R25" s="152">
        <f>IF(계획인구!T25="미급수",0,IF(계획인구!T25="마을",0,IF(계획인구!T25="소규모",0,IF(계획인구!T25=사업별물량!$F25,계획인구!AD25,0))))</f>
        <v>4290</v>
      </c>
      <c r="S25" s="152">
        <f>IF(계획인구!U25="미급수",0,IF(계획인구!U25="마을",0,IF(계획인구!U25="소규모",0,IF(계획인구!U25=사업별물량!$F25,계획인구!AE25,0))))</f>
        <v>4255</v>
      </c>
      <c r="T25" s="152">
        <f>IF(계획인구!Q25="미급수",0,IF(계획인구!Q25="마을",0,IF(계획인구!Q25="소규모",0,IF(계획인구!Q25=사업별물량!$F25,계획인구!AF25,0))))</f>
        <v>0</v>
      </c>
      <c r="U25" s="152">
        <f>IF(계획인구!R25="미급수",0,IF(계획인구!R25="마을",0,IF(계획인구!R25="소규모",0,IF(계획인구!R25=사업별물량!$F25,계획인구!AG25,0))))</f>
        <v>806</v>
      </c>
      <c r="V25" s="152">
        <f>IF(계획인구!S25="미급수",0,IF(계획인구!S25="마을",0,IF(계획인구!S25="소규모",0,IF(계획인구!S25=사업별물량!$F25,계획인구!AH25,0))))</f>
        <v>806</v>
      </c>
      <c r="W25" s="152">
        <f>IF(계획인구!T25="미급수",0,IF(계획인구!T25="마을",0,IF(계획인구!T25="소규모",0,IF(계획인구!T25=사업별물량!$F25,계획인구!AI25,0))))</f>
        <v>806</v>
      </c>
      <c r="X25" s="152">
        <f>IF(계획인구!U25="미급수",0,IF(계획인구!U25="마을",0,IF(계획인구!U25="소규모",0,IF(계획인구!U25=사업별물량!$F25,계획인구!AJ25,0))))</f>
        <v>806</v>
      </c>
      <c r="Y25" s="5" t="str">
        <f t="shared" si="5"/>
        <v>기존</v>
      </c>
      <c r="AB25" s="366"/>
      <c r="AC25" s="367" t="s">
        <v>1472</v>
      </c>
      <c r="AD25" s="367">
        <f>SUMIFS($D:$D,$A:$A,AB24,$Y:$Y,AC25)</f>
        <v>0</v>
      </c>
      <c r="AE25" s="367">
        <f>SUMIFS($L:$L,$A:$A,AB24,$Y:$Y,AC25)</f>
        <v>0</v>
      </c>
      <c r="AF25" s="367">
        <v>246</v>
      </c>
      <c r="AG25" s="368">
        <f>ROUND(AE25*AF25/1000,0)</f>
        <v>0</v>
      </c>
    </row>
    <row r="26" spans="1:33" s="5" customFormat="1" ht="16.350000000000001" customHeight="1">
      <c r="A26" s="306" t="str">
        <f t="shared" si="4"/>
        <v>대신동</v>
      </c>
      <c r="B26" s="328" t="s">
        <v>15</v>
      </c>
      <c r="C26" s="52" t="s">
        <v>16</v>
      </c>
      <c r="D26" s="70">
        <f>계획인구!J26</f>
        <v>204</v>
      </c>
      <c r="E26" s="70">
        <f>계획인구!K26</f>
        <v>560</v>
      </c>
      <c r="F26" s="54" t="str">
        <f>계획인구!L26</f>
        <v>지방</v>
      </c>
      <c r="G26" s="54" t="str">
        <f>계획인구!M26</f>
        <v>김천</v>
      </c>
      <c r="H26" s="54" t="str">
        <f>계획인구!N26</f>
        <v>평화</v>
      </c>
      <c r="I26" s="55">
        <f>IF(F26="마을",0,IF(F26="소규모",0,계획인구!P26))</f>
        <v>2015</v>
      </c>
      <c r="J26" s="135">
        <f t="shared" si="2"/>
        <v>560</v>
      </c>
      <c r="K26" s="135">
        <f t="shared" si="2"/>
        <v>584</v>
      </c>
      <c r="L26" s="135">
        <f t="shared" si="2"/>
        <v>10463</v>
      </c>
      <c r="M26" s="135">
        <f t="shared" si="2"/>
        <v>10461</v>
      </c>
      <c r="N26" s="136">
        <f t="shared" si="2"/>
        <v>10456</v>
      </c>
      <c r="O26" s="152">
        <f>IF(계획인구!Q26="미급수",0,IF(계획인구!Q26="마을",0,IF(계획인구!Q26="소규모",0,IF(계획인구!Q26=사업별물량!$F26,계획인구!AA26,0))))</f>
        <v>560</v>
      </c>
      <c r="P26" s="152">
        <f>IF(계획인구!R26="미급수",0,IF(계획인구!R26="마을",0,IF(계획인구!R26="소규모",0,IF(계획인구!R26=사업별물량!$F26,계획인구!AB26,0))))</f>
        <v>538</v>
      </c>
      <c r="Q26" s="152">
        <f>IF(계획인구!S26="미급수",0,IF(계획인구!S26="마을",0,IF(계획인구!S26="소규모",0,IF(계획인구!S26=사업별물량!$F26,계획인구!AC26,0))))</f>
        <v>536</v>
      </c>
      <c r="R26" s="152">
        <f>IF(계획인구!T26="미급수",0,IF(계획인구!T26="마을",0,IF(계획인구!T26="소규모",0,IF(계획인구!T26=사업별물량!$F26,계획인구!AD26,0))))</f>
        <v>534</v>
      </c>
      <c r="S26" s="152">
        <f>IF(계획인구!U26="미급수",0,IF(계획인구!U26="마을",0,IF(계획인구!U26="소규모",0,IF(계획인구!U26=사업별물량!$F26,계획인구!AE26,0))))</f>
        <v>529</v>
      </c>
      <c r="T26" s="152">
        <f>IF(계획인구!Q26="미급수",0,IF(계획인구!Q26="마을",0,IF(계획인구!Q26="소규모",0,IF(계획인구!Q26=사업별물량!$F26,계획인구!AF26,0))))</f>
        <v>0</v>
      </c>
      <c r="U26" s="152">
        <f>IF(계획인구!R26="미급수",0,IF(계획인구!R26="마을",0,IF(계획인구!R26="소규모",0,IF(계획인구!R26=사업별물량!$F26,계획인구!AG26,0))))</f>
        <v>46</v>
      </c>
      <c r="V26" s="152">
        <f>IF(계획인구!S26="미급수",0,IF(계획인구!S26="마을",0,IF(계획인구!S26="소규모",0,IF(계획인구!S26=사업별물량!$F26,계획인구!AH26,0))))</f>
        <v>9927</v>
      </c>
      <c r="W26" s="152">
        <f>IF(계획인구!T26="미급수",0,IF(계획인구!T26="마을",0,IF(계획인구!T26="소규모",0,IF(계획인구!T26=사업별물량!$F26,계획인구!AI26,0))))</f>
        <v>9927</v>
      </c>
      <c r="X26" s="152">
        <f>IF(계획인구!U26="미급수",0,IF(계획인구!U26="마을",0,IF(계획인구!U26="소규모",0,IF(계획인구!U26=사업별물량!$F26,계획인구!AJ26,0))))</f>
        <v>9927</v>
      </c>
      <c r="Y26" s="5" t="str">
        <f t="shared" si="5"/>
        <v>기존</v>
      </c>
      <c r="AB26" s="366"/>
      <c r="AC26" s="367" t="s">
        <v>1473</v>
      </c>
      <c r="AD26" s="367">
        <f>SUMIFS($D:$D,$A:$A,AB24,$Y:$Y,AC26)</f>
        <v>0</v>
      </c>
      <c r="AE26" s="367">
        <f>SUMIFS($M:$M,$A:$A,AB24,$Y:$Y,AC26)</f>
        <v>0</v>
      </c>
      <c r="AF26" s="367">
        <v>246</v>
      </c>
      <c r="AG26" s="368">
        <f>ROUND(AE26*AF26/1000,0)</f>
        <v>0</v>
      </c>
    </row>
    <row r="27" spans="1:33" s="5" customFormat="1" ht="16.350000000000001" customHeight="1">
      <c r="A27" s="306" t="str">
        <f t="shared" si="4"/>
        <v>대신동</v>
      </c>
      <c r="B27" s="328" t="s">
        <v>15</v>
      </c>
      <c r="C27" s="52" t="s">
        <v>17</v>
      </c>
      <c r="D27" s="70">
        <f>계획인구!J27</f>
        <v>1197</v>
      </c>
      <c r="E27" s="70">
        <f>계획인구!K27</f>
        <v>3530</v>
      </c>
      <c r="F27" s="54" t="str">
        <f>계획인구!L27</f>
        <v>지방</v>
      </c>
      <c r="G27" s="54" t="str">
        <f>계획인구!M27</f>
        <v>김천</v>
      </c>
      <c r="H27" s="54" t="str">
        <f>계획인구!N27</f>
        <v>성내</v>
      </c>
      <c r="I27" s="55">
        <f>IF(F27="마을",0,IF(F27="소규모",0,계획인구!P27))</f>
        <v>2015</v>
      </c>
      <c r="J27" s="135">
        <f t="shared" si="2"/>
        <v>3530</v>
      </c>
      <c r="K27" s="135">
        <f t="shared" si="2"/>
        <v>3389</v>
      </c>
      <c r="L27" s="135">
        <f t="shared" si="2"/>
        <v>3377</v>
      </c>
      <c r="M27" s="135">
        <f t="shared" si="2"/>
        <v>3365</v>
      </c>
      <c r="N27" s="136">
        <f t="shared" si="2"/>
        <v>3337</v>
      </c>
      <c r="O27" s="152">
        <f>IF(계획인구!Q27="미급수",0,IF(계획인구!Q27="마을",0,IF(계획인구!Q27="소규모",0,IF(계획인구!Q27=사업별물량!$F27,계획인구!AA27,0))))</f>
        <v>3530</v>
      </c>
      <c r="P27" s="152">
        <f>IF(계획인구!R27="미급수",0,IF(계획인구!R27="마을",0,IF(계획인구!R27="소규모",0,IF(계획인구!R27=사업별물량!$F27,계획인구!AB27,0))))</f>
        <v>3389</v>
      </c>
      <c r="Q27" s="152">
        <f>IF(계획인구!S27="미급수",0,IF(계획인구!S27="마을",0,IF(계획인구!S27="소규모",0,IF(계획인구!S27=사업별물량!$F27,계획인구!AC27,0))))</f>
        <v>3377</v>
      </c>
      <c r="R27" s="152">
        <f>IF(계획인구!T27="미급수",0,IF(계획인구!T27="마을",0,IF(계획인구!T27="소규모",0,IF(계획인구!T27=사업별물량!$F27,계획인구!AD27,0))))</f>
        <v>3365</v>
      </c>
      <c r="S27" s="152">
        <f>IF(계획인구!U27="미급수",0,IF(계획인구!U27="마을",0,IF(계획인구!U27="소규모",0,IF(계획인구!U27=사업별물량!$F27,계획인구!AE27,0))))</f>
        <v>3337</v>
      </c>
      <c r="T27" s="152">
        <f>IF(계획인구!Q27="미급수",0,IF(계획인구!Q27="마을",0,IF(계획인구!Q27="소규모",0,IF(계획인구!Q27=사업별물량!$F27,계획인구!AF27,0))))</f>
        <v>0</v>
      </c>
      <c r="U27" s="152">
        <f>IF(계획인구!R27="미급수",0,IF(계획인구!R27="마을",0,IF(계획인구!R27="소규모",0,IF(계획인구!R27=사업별물량!$F27,계획인구!AG27,0))))</f>
        <v>0</v>
      </c>
      <c r="V27" s="152">
        <f>IF(계획인구!S27="미급수",0,IF(계획인구!S27="마을",0,IF(계획인구!S27="소규모",0,IF(계획인구!S27=사업별물량!$F27,계획인구!AH27,0))))</f>
        <v>0</v>
      </c>
      <c r="W27" s="152">
        <f>IF(계획인구!T27="미급수",0,IF(계획인구!T27="마을",0,IF(계획인구!T27="소규모",0,IF(계획인구!T27=사업별물량!$F27,계획인구!AI27,0))))</f>
        <v>0</v>
      </c>
      <c r="X27" s="152">
        <f>IF(계획인구!U27="미급수",0,IF(계획인구!U27="마을",0,IF(계획인구!U27="소규모",0,IF(계획인구!U27=사업별물량!$F27,계획인구!AJ27,0))))</f>
        <v>0</v>
      </c>
      <c r="Y27" s="5" t="str">
        <f t="shared" si="5"/>
        <v>기존</v>
      </c>
      <c r="AB27" s="379"/>
      <c r="AC27" s="380" t="s">
        <v>1492</v>
      </c>
      <c r="AD27" s="380">
        <f>SUM(AD24:AD26)</f>
        <v>73</v>
      </c>
      <c r="AE27" s="380">
        <f>SUM(AE24:AE26)</f>
        <v>147</v>
      </c>
      <c r="AF27" s="380" t="s">
        <v>1493</v>
      </c>
      <c r="AG27" s="381">
        <f>SUM(AG24:AG26)</f>
        <v>39</v>
      </c>
    </row>
    <row r="28" spans="1:33" s="5" customFormat="1" ht="16.350000000000001" customHeight="1">
      <c r="A28" s="306" t="str">
        <f t="shared" si="4"/>
        <v>대신동</v>
      </c>
      <c r="B28" s="328" t="s">
        <v>15</v>
      </c>
      <c r="C28" s="52" t="s">
        <v>17</v>
      </c>
      <c r="D28" s="70">
        <f>계획인구!J28</f>
        <v>236</v>
      </c>
      <c r="E28" s="70">
        <f>계획인구!K28</f>
        <v>697</v>
      </c>
      <c r="F28" s="54" t="str">
        <f>계획인구!L28</f>
        <v>지방</v>
      </c>
      <c r="G28" s="54" t="str">
        <f>계획인구!M28</f>
        <v>김천</v>
      </c>
      <c r="H28" s="54" t="str">
        <f>계획인구!N28</f>
        <v>성내</v>
      </c>
      <c r="I28" s="55">
        <f>IF(F28="마을",0,IF(F28="소규모",0,계획인구!P28))</f>
        <v>2015</v>
      </c>
      <c r="J28" s="135">
        <f t="shared" si="2"/>
        <v>697</v>
      </c>
      <c r="K28" s="135">
        <f t="shared" si="2"/>
        <v>669</v>
      </c>
      <c r="L28" s="135">
        <f t="shared" si="2"/>
        <v>667</v>
      </c>
      <c r="M28" s="135">
        <f t="shared" si="2"/>
        <v>664</v>
      </c>
      <c r="N28" s="136">
        <f t="shared" si="2"/>
        <v>659</v>
      </c>
      <c r="O28" s="152">
        <f>IF(계획인구!Q28="미급수",0,IF(계획인구!Q28="마을",0,IF(계획인구!Q28="소규모",0,IF(계획인구!Q28=사업별물량!$F28,계획인구!AA28,0))))</f>
        <v>697</v>
      </c>
      <c r="P28" s="152">
        <f>IF(계획인구!R28="미급수",0,IF(계획인구!R28="마을",0,IF(계획인구!R28="소규모",0,IF(계획인구!R28=사업별물량!$F28,계획인구!AB28,0))))</f>
        <v>669</v>
      </c>
      <c r="Q28" s="152">
        <f>IF(계획인구!S28="미급수",0,IF(계획인구!S28="마을",0,IF(계획인구!S28="소규모",0,IF(계획인구!S28=사업별물량!$F28,계획인구!AC28,0))))</f>
        <v>667</v>
      </c>
      <c r="R28" s="152">
        <f>IF(계획인구!T28="미급수",0,IF(계획인구!T28="마을",0,IF(계획인구!T28="소규모",0,IF(계획인구!T28=사업별물량!$F28,계획인구!AD28,0))))</f>
        <v>664</v>
      </c>
      <c r="S28" s="152">
        <f>IF(계획인구!U28="미급수",0,IF(계획인구!U28="마을",0,IF(계획인구!U28="소규모",0,IF(계획인구!U28=사업별물량!$F28,계획인구!AE28,0))))</f>
        <v>659</v>
      </c>
      <c r="T28" s="152"/>
      <c r="U28" s="152"/>
      <c r="V28" s="152"/>
      <c r="W28" s="152"/>
      <c r="X28" s="152"/>
      <c r="Y28" s="5" t="str">
        <f t="shared" si="5"/>
        <v>기존</v>
      </c>
      <c r="AB28" s="363" t="s">
        <v>1478</v>
      </c>
      <c r="AC28" s="364" t="s">
        <v>1467</v>
      </c>
      <c r="AD28" s="364">
        <f>SUMIFS($D:$D,$A:$A,AB28,$Y:$Y,AC28)</f>
        <v>0</v>
      </c>
      <c r="AE28" s="364">
        <f>SUMIFS($K:$K,$A:$A,AB28,$Y:$Y,AC28)</f>
        <v>0</v>
      </c>
      <c r="AF28" s="364">
        <v>262</v>
      </c>
      <c r="AG28" s="365">
        <f>ROUND(AE28*AF28/1000,0)</f>
        <v>0</v>
      </c>
    </row>
    <row r="29" spans="1:33" s="5" customFormat="1" ht="16.350000000000001" customHeight="1">
      <c r="A29" s="306" t="str">
        <f t="shared" si="4"/>
        <v>대신동</v>
      </c>
      <c r="B29" s="328" t="s">
        <v>15</v>
      </c>
      <c r="C29" s="52" t="s">
        <v>18</v>
      </c>
      <c r="D29" s="70">
        <f>계획인구!J29</f>
        <v>398</v>
      </c>
      <c r="E29" s="70">
        <f>계획인구!K29</f>
        <v>893</v>
      </c>
      <c r="F29" s="54" t="str">
        <f>계획인구!L29</f>
        <v>지방</v>
      </c>
      <c r="G29" s="54" t="str">
        <f>계획인구!M29</f>
        <v>김천</v>
      </c>
      <c r="H29" s="54" t="str">
        <f>계획인구!N29</f>
        <v>성내</v>
      </c>
      <c r="I29" s="55">
        <f>IF(F29="마을",0,IF(F29="소규모",0,계획인구!P29))</f>
        <v>2015</v>
      </c>
      <c r="J29" s="135">
        <f t="shared" si="2"/>
        <v>893</v>
      </c>
      <c r="K29" s="135">
        <f t="shared" si="2"/>
        <v>857</v>
      </c>
      <c r="L29" s="135">
        <f t="shared" si="2"/>
        <v>854</v>
      </c>
      <c r="M29" s="135">
        <f t="shared" si="2"/>
        <v>851</v>
      </c>
      <c r="N29" s="136">
        <f t="shared" si="2"/>
        <v>844</v>
      </c>
      <c r="O29" s="152">
        <f>IF(계획인구!Q29="미급수",0,IF(계획인구!Q29="마을",0,IF(계획인구!Q29="소규모",0,IF(계획인구!Q29=사업별물량!$F29,계획인구!AA29,0))))</f>
        <v>893</v>
      </c>
      <c r="P29" s="152">
        <f>IF(계획인구!R29="미급수",0,IF(계획인구!R29="마을",0,IF(계획인구!R29="소규모",0,IF(계획인구!R29=사업별물량!$F29,계획인구!AB29,0))))</f>
        <v>857</v>
      </c>
      <c r="Q29" s="152">
        <f>IF(계획인구!S29="미급수",0,IF(계획인구!S29="마을",0,IF(계획인구!S29="소규모",0,IF(계획인구!S29=사업별물량!$F29,계획인구!AC29,0))))</f>
        <v>854</v>
      </c>
      <c r="R29" s="152">
        <f>IF(계획인구!T29="미급수",0,IF(계획인구!T29="마을",0,IF(계획인구!T29="소규모",0,IF(계획인구!T29=사업별물량!$F29,계획인구!AD29,0))))</f>
        <v>851</v>
      </c>
      <c r="S29" s="152">
        <f>IF(계획인구!U29="미급수",0,IF(계획인구!U29="마을",0,IF(계획인구!U29="소규모",0,IF(계획인구!U29=사업별물량!$F29,계획인구!AE29,0))))</f>
        <v>844</v>
      </c>
      <c r="T29" s="152">
        <f>IF(계획인구!Q29="미급수",0,IF(계획인구!Q29="마을",0,IF(계획인구!Q29="소규모",0,IF(계획인구!Q29=사업별물량!$F29,계획인구!AF29,0))))</f>
        <v>0</v>
      </c>
      <c r="U29" s="152">
        <f>IF(계획인구!R29="미급수",0,IF(계획인구!R29="마을",0,IF(계획인구!R29="소규모",0,IF(계획인구!R29=사업별물량!$F29,계획인구!AG29,0))))</f>
        <v>0</v>
      </c>
      <c r="V29" s="152">
        <f>IF(계획인구!S29="미급수",0,IF(계획인구!S29="마을",0,IF(계획인구!S29="소규모",0,IF(계획인구!S29=사업별물량!$F29,계획인구!AH29,0))))</f>
        <v>0</v>
      </c>
      <c r="W29" s="152">
        <f>IF(계획인구!T29="미급수",0,IF(계획인구!T29="마을",0,IF(계획인구!T29="소규모",0,IF(계획인구!T29=사업별물량!$F29,계획인구!AI29,0))))</f>
        <v>0</v>
      </c>
      <c r="X29" s="152">
        <f>IF(계획인구!U29="미급수",0,IF(계획인구!U29="마을",0,IF(계획인구!U29="소규모",0,IF(계획인구!U29=사업별물량!$F29,계획인구!AJ29,0))))</f>
        <v>0</v>
      </c>
      <c r="Y29" s="5" t="str">
        <f t="shared" si="5"/>
        <v>기존</v>
      </c>
      <c r="AB29" s="366"/>
      <c r="AC29" s="367" t="s">
        <v>1472</v>
      </c>
      <c r="AD29" s="367">
        <f>SUMIFS($D:$D,$A:$A,AB28,$Y:$Y,AC29)</f>
        <v>180</v>
      </c>
      <c r="AE29" s="367">
        <f>SUMIFS($L:$L,$A:$A,AB28,$Y:$Y,AC29)</f>
        <v>356</v>
      </c>
      <c r="AF29" s="367">
        <v>246</v>
      </c>
      <c r="AG29" s="368">
        <f>ROUND(AE29*AF29/1000,0)</f>
        <v>88</v>
      </c>
    </row>
    <row r="30" spans="1:33" s="5" customFormat="1" ht="16.350000000000001" customHeight="1">
      <c r="A30" s="306" t="str">
        <f t="shared" si="4"/>
        <v>대신동</v>
      </c>
      <c r="B30" s="328" t="s">
        <v>15</v>
      </c>
      <c r="C30" s="52" t="s">
        <v>18</v>
      </c>
      <c r="D30" s="70">
        <f>계획인구!J30</f>
        <v>121</v>
      </c>
      <c r="E30" s="70">
        <f>계획인구!K30</f>
        <v>271</v>
      </c>
      <c r="F30" s="54" t="str">
        <f>계획인구!L30</f>
        <v>지방</v>
      </c>
      <c r="G30" s="54" t="str">
        <f>계획인구!M30</f>
        <v>김천</v>
      </c>
      <c r="H30" s="54" t="str">
        <f>계획인구!N30</f>
        <v>성내</v>
      </c>
      <c r="I30" s="55">
        <f>IF(F30="마을",0,IF(F30="소규모",0,계획인구!P30))</f>
        <v>2015</v>
      </c>
      <c r="J30" s="135">
        <f t="shared" si="2"/>
        <v>271</v>
      </c>
      <c r="K30" s="135">
        <f t="shared" si="2"/>
        <v>260</v>
      </c>
      <c r="L30" s="135">
        <f t="shared" si="2"/>
        <v>259</v>
      </c>
      <c r="M30" s="135">
        <f t="shared" si="2"/>
        <v>258</v>
      </c>
      <c r="N30" s="136">
        <f t="shared" si="2"/>
        <v>256</v>
      </c>
      <c r="O30" s="152">
        <f>IF(계획인구!Q30="미급수",0,IF(계획인구!Q30="마을",0,IF(계획인구!Q30="소규모",0,IF(계획인구!Q30=사업별물량!$F30,계획인구!AA30,0))))</f>
        <v>271</v>
      </c>
      <c r="P30" s="152">
        <f>IF(계획인구!R30="미급수",0,IF(계획인구!R30="마을",0,IF(계획인구!R30="소규모",0,IF(계획인구!R30=사업별물량!$F30,계획인구!AB30,0))))</f>
        <v>260</v>
      </c>
      <c r="Q30" s="152">
        <f>IF(계획인구!S30="미급수",0,IF(계획인구!S30="마을",0,IF(계획인구!S30="소규모",0,IF(계획인구!S30=사업별물량!$F30,계획인구!AC30,0))))</f>
        <v>259</v>
      </c>
      <c r="R30" s="152">
        <f>IF(계획인구!T30="미급수",0,IF(계획인구!T30="마을",0,IF(계획인구!T30="소규모",0,IF(계획인구!T30=사업별물량!$F30,계획인구!AD30,0))))</f>
        <v>258</v>
      </c>
      <c r="S30" s="152">
        <f>IF(계획인구!U30="미급수",0,IF(계획인구!U30="마을",0,IF(계획인구!U30="소규모",0,IF(계획인구!U30=사업별물량!$F30,계획인구!AE30,0))))</f>
        <v>256</v>
      </c>
      <c r="T30" s="152"/>
      <c r="U30" s="152"/>
      <c r="V30" s="152"/>
      <c r="W30" s="152"/>
      <c r="X30" s="152"/>
      <c r="Y30" s="5" t="str">
        <f t="shared" si="5"/>
        <v>기존</v>
      </c>
      <c r="AB30" s="366"/>
      <c r="AC30" s="367" t="s">
        <v>1473</v>
      </c>
      <c r="AD30" s="367">
        <f>SUMIFS($D:$D,$A:$A,AB28,$Y:$Y,AC30)</f>
        <v>0</v>
      </c>
      <c r="AE30" s="367">
        <f>SUMIFS($M:$M,$A:$A,AB28,$Y:$Y,AC30)</f>
        <v>0</v>
      </c>
      <c r="AF30" s="367">
        <v>246</v>
      </c>
      <c r="AG30" s="368">
        <f>ROUND(AE30*AF30/1000,0)</f>
        <v>0</v>
      </c>
    </row>
    <row r="31" spans="1:33" s="5" customFormat="1" ht="16.350000000000001" customHeight="1">
      <c r="A31" s="306" t="str">
        <f t="shared" si="4"/>
        <v>대신동</v>
      </c>
      <c r="B31" s="328" t="s">
        <v>15</v>
      </c>
      <c r="C31" s="52" t="s">
        <v>18</v>
      </c>
      <c r="D31" s="70">
        <f>계획인구!J31</f>
        <v>562</v>
      </c>
      <c r="E31" s="70">
        <f>계획인구!K31</f>
        <v>1263</v>
      </c>
      <c r="F31" s="54" t="str">
        <f>계획인구!L31</f>
        <v>지방</v>
      </c>
      <c r="G31" s="54" t="str">
        <f>계획인구!M31</f>
        <v>김천</v>
      </c>
      <c r="H31" s="54" t="str">
        <f>계획인구!N31</f>
        <v>성내</v>
      </c>
      <c r="I31" s="55">
        <f>IF(F31="마을",0,IF(F31="소규모",0,계획인구!P31))</f>
        <v>2015</v>
      </c>
      <c r="J31" s="135">
        <f t="shared" si="2"/>
        <v>1263</v>
      </c>
      <c r="K31" s="135">
        <f t="shared" si="2"/>
        <v>1213</v>
      </c>
      <c r="L31" s="135">
        <f t="shared" si="2"/>
        <v>1208</v>
      </c>
      <c r="M31" s="135">
        <f t="shared" si="2"/>
        <v>1204</v>
      </c>
      <c r="N31" s="136">
        <f t="shared" si="2"/>
        <v>1194</v>
      </c>
      <c r="O31" s="152">
        <f>IF(계획인구!Q31="미급수",0,IF(계획인구!Q31="마을",0,IF(계획인구!Q31="소규모",0,IF(계획인구!Q31=사업별물량!$F31,계획인구!AA31,0))))</f>
        <v>1263</v>
      </c>
      <c r="P31" s="152">
        <f>IF(계획인구!R31="미급수",0,IF(계획인구!R31="마을",0,IF(계획인구!R31="소규모",0,IF(계획인구!R31=사업별물량!$F31,계획인구!AB31,0))))</f>
        <v>1213</v>
      </c>
      <c r="Q31" s="152">
        <f>IF(계획인구!S31="미급수",0,IF(계획인구!S31="마을",0,IF(계획인구!S31="소규모",0,IF(계획인구!S31=사업별물량!$F31,계획인구!AC31,0))))</f>
        <v>1208</v>
      </c>
      <c r="R31" s="152">
        <f>IF(계획인구!T31="미급수",0,IF(계획인구!T31="마을",0,IF(계획인구!T31="소규모",0,IF(계획인구!T31=사업별물량!$F31,계획인구!AD31,0))))</f>
        <v>1204</v>
      </c>
      <c r="S31" s="152">
        <f>IF(계획인구!U31="미급수",0,IF(계획인구!U31="마을",0,IF(계획인구!U31="소규모",0,IF(계획인구!U31=사업별물량!$F31,계획인구!AE31,0))))</f>
        <v>1194</v>
      </c>
      <c r="T31" s="152"/>
      <c r="U31" s="152"/>
      <c r="V31" s="152"/>
      <c r="W31" s="152"/>
      <c r="X31" s="152"/>
      <c r="Y31" s="5" t="str">
        <f t="shared" si="5"/>
        <v>기존</v>
      </c>
      <c r="AB31" s="370"/>
      <c r="AC31" s="371" t="s">
        <v>1492</v>
      </c>
      <c r="AD31" s="371">
        <f>SUM(AD28:AD30)</f>
        <v>180</v>
      </c>
      <c r="AE31" s="371">
        <f>SUM(AE28:AE30)</f>
        <v>356</v>
      </c>
      <c r="AF31" s="371" t="s">
        <v>1493</v>
      </c>
      <c r="AG31" s="372">
        <f>SUM(AG28:AG30)</f>
        <v>88</v>
      </c>
    </row>
    <row r="32" spans="1:33" s="5" customFormat="1" ht="16.350000000000001" customHeight="1">
      <c r="A32" s="306" t="str">
        <f t="shared" si="4"/>
        <v>대신동</v>
      </c>
      <c r="B32" s="328" t="s">
        <v>15</v>
      </c>
      <c r="C32" s="52" t="s">
        <v>19</v>
      </c>
      <c r="D32" s="70">
        <f>계획인구!J32</f>
        <v>240</v>
      </c>
      <c r="E32" s="70">
        <f>계획인구!K32</f>
        <v>562</v>
      </c>
      <c r="F32" s="54" t="str">
        <f>계획인구!L32</f>
        <v>지방</v>
      </c>
      <c r="G32" s="54" t="str">
        <f>계획인구!M32</f>
        <v>김천</v>
      </c>
      <c r="H32" s="54" t="str">
        <f>계획인구!N32</f>
        <v>성내</v>
      </c>
      <c r="I32" s="55">
        <f>IF(F32="마을",0,IF(F32="소규모",0,계획인구!P32))</f>
        <v>2015</v>
      </c>
      <c r="J32" s="135">
        <f t="shared" si="2"/>
        <v>562</v>
      </c>
      <c r="K32" s="135">
        <f t="shared" si="2"/>
        <v>540</v>
      </c>
      <c r="L32" s="135">
        <f t="shared" si="2"/>
        <v>538</v>
      </c>
      <c r="M32" s="135">
        <f t="shared" si="2"/>
        <v>536</v>
      </c>
      <c r="N32" s="136">
        <f t="shared" si="2"/>
        <v>531</v>
      </c>
      <c r="O32" s="152">
        <f>IF(계획인구!Q32="미급수",0,IF(계획인구!Q32="마을",0,IF(계획인구!Q32="소규모",0,IF(계획인구!Q32=사업별물량!$F32,계획인구!AA32,0))))</f>
        <v>562</v>
      </c>
      <c r="P32" s="152">
        <f>IF(계획인구!R32="미급수",0,IF(계획인구!R32="마을",0,IF(계획인구!R32="소규모",0,IF(계획인구!R32=사업별물량!$F32,계획인구!AB32,0))))</f>
        <v>540</v>
      </c>
      <c r="Q32" s="152">
        <f>IF(계획인구!S32="미급수",0,IF(계획인구!S32="마을",0,IF(계획인구!S32="소규모",0,IF(계획인구!S32=사업별물량!$F32,계획인구!AC32,0))))</f>
        <v>538</v>
      </c>
      <c r="R32" s="152">
        <f>IF(계획인구!T32="미급수",0,IF(계획인구!T32="마을",0,IF(계획인구!T32="소규모",0,IF(계획인구!T32=사업별물량!$F32,계획인구!AD32,0))))</f>
        <v>536</v>
      </c>
      <c r="S32" s="152">
        <f>IF(계획인구!U32="미급수",0,IF(계획인구!U32="마을",0,IF(계획인구!U32="소규모",0,IF(계획인구!U32=사업별물량!$F32,계획인구!AE32,0))))</f>
        <v>531</v>
      </c>
      <c r="T32" s="152">
        <f>IF(계획인구!Q32="미급수",0,IF(계획인구!Q32="마을",0,IF(계획인구!Q32="소규모",0,IF(계획인구!Q32=사업별물량!$F32,계획인구!AF32,0))))</f>
        <v>0</v>
      </c>
      <c r="U32" s="152">
        <f>IF(계획인구!R32="미급수",0,IF(계획인구!R32="마을",0,IF(계획인구!R32="소규모",0,IF(계획인구!R32=사업별물량!$F32,계획인구!AG32,0))))</f>
        <v>0</v>
      </c>
      <c r="V32" s="152">
        <f>IF(계획인구!S32="미급수",0,IF(계획인구!S32="마을",0,IF(계획인구!S32="소규모",0,IF(계획인구!S32=사업별물량!$F32,계획인구!AH32,0))))</f>
        <v>0</v>
      </c>
      <c r="W32" s="152">
        <f>IF(계획인구!T32="미급수",0,IF(계획인구!T32="마을",0,IF(계획인구!T32="소규모",0,IF(계획인구!T32=사업별물량!$F32,계획인구!AI32,0))))</f>
        <v>0</v>
      </c>
      <c r="X32" s="152">
        <f>IF(계획인구!U32="미급수",0,IF(계획인구!U32="마을",0,IF(계획인구!U32="소규모",0,IF(계획인구!U32=사업별물량!$F32,계획인구!AJ32,0))))</f>
        <v>0</v>
      </c>
      <c r="Y32" s="5" t="str">
        <f t="shared" si="5"/>
        <v>기존</v>
      </c>
      <c r="AB32" s="373" t="s">
        <v>1479</v>
      </c>
      <c r="AC32" s="374" t="s">
        <v>1467</v>
      </c>
      <c r="AD32" s="374">
        <f>SUMIFS($D:$D,$A:$A,AB32,$Y:$Y,AC32)</f>
        <v>566</v>
      </c>
      <c r="AE32" s="374">
        <f>SUMIFS($K:$K,$A:$A,AB32,$Y:$Y,AC32)</f>
        <v>1166</v>
      </c>
      <c r="AF32" s="374">
        <v>262</v>
      </c>
      <c r="AG32" s="375">
        <f>ROUND(AE32*AF32/1000,0)</f>
        <v>305</v>
      </c>
    </row>
    <row r="33" spans="1:34" s="5" customFormat="1" ht="16.350000000000001" customHeight="1">
      <c r="A33" s="306" t="str">
        <f t="shared" si="4"/>
        <v>대신동</v>
      </c>
      <c r="B33" s="328" t="s">
        <v>15</v>
      </c>
      <c r="C33" s="52" t="s">
        <v>20</v>
      </c>
      <c r="D33" s="70">
        <f>계획인구!J33</f>
        <v>119</v>
      </c>
      <c r="E33" s="70">
        <f>계획인구!K33</f>
        <v>279</v>
      </c>
      <c r="F33" s="54" t="str">
        <f>계획인구!L33</f>
        <v>지방</v>
      </c>
      <c r="G33" s="54" t="str">
        <f>계획인구!M33</f>
        <v>김천</v>
      </c>
      <c r="H33" s="54" t="str">
        <f>계획인구!N33</f>
        <v>공단</v>
      </c>
      <c r="I33" s="55">
        <f>IF(F33="마을",0,IF(F33="소규모",0,계획인구!P33))</f>
        <v>2015</v>
      </c>
      <c r="J33" s="135">
        <f t="shared" si="2"/>
        <v>279</v>
      </c>
      <c r="K33" s="135">
        <f t="shared" si="2"/>
        <v>268</v>
      </c>
      <c r="L33" s="135">
        <f t="shared" si="2"/>
        <v>267</v>
      </c>
      <c r="M33" s="135">
        <f t="shared" si="2"/>
        <v>266</v>
      </c>
      <c r="N33" s="136">
        <f t="shared" si="2"/>
        <v>264</v>
      </c>
      <c r="O33" s="152">
        <f>IF(계획인구!Q33="미급수",0,IF(계획인구!Q33="마을",0,IF(계획인구!Q33="소규모",0,IF(계획인구!Q33=사업별물량!$F33,계획인구!AA33,0))))</f>
        <v>279</v>
      </c>
      <c r="P33" s="152">
        <f>IF(계획인구!R33="미급수",0,IF(계획인구!R33="마을",0,IF(계획인구!R33="소규모",0,IF(계획인구!R33=사업별물량!$F33,계획인구!AB33,0))))</f>
        <v>268</v>
      </c>
      <c r="Q33" s="152">
        <f>IF(계획인구!S33="미급수",0,IF(계획인구!S33="마을",0,IF(계획인구!S33="소규모",0,IF(계획인구!S33=사업별물량!$F33,계획인구!AC33,0))))</f>
        <v>267</v>
      </c>
      <c r="R33" s="152">
        <f>IF(계획인구!T33="미급수",0,IF(계획인구!T33="마을",0,IF(계획인구!T33="소규모",0,IF(계획인구!T33=사업별물량!$F33,계획인구!AD33,0))))</f>
        <v>266</v>
      </c>
      <c r="S33" s="152">
        <f>IF(계획인구!U33="미급수",0,IF(계획인구!U33="마을",0,IF(계획인구!U33="소규모",0,IF(계획인구!U33=사업별물량!$F33,계획인구!AE33,0))))</f>
        <v>264</v>
      </c>
      <c r="T33" s="152">
        <f>IF(계획인구!Q33="미급수",0,IF(계획인구!Q33="마을",0,IF(계획인구!Q33="소규모",0,IF(계획인구!Q33=사업별물량!$F33,계획인구!AF33,0))))</f>
        <v>0</v>
      </c>
      <c r="U33" s="152">
        <f>IF(계획인구!R33="미급수",0,IF(계획인구!R33="마을",0,IF(계획인구!R33="소규모",0,IF(계획인구!R33=사업별물량!$F33,계획인구!AG33,0))))</f>
        <v>0</v>
      </c>
      <c r="V33" s="152">
        <f>IF(계획인구!S33="미급수",0,IF(계획인구!S33="마을",0,IF(계획인구!S33="소규모",0,IF(계획인구!S33=사업별물량!$F33,계획인구!AH33,0))))</f>
        <v>0</v>
      </c>
      <c r="W33" s="152">
        <f>IF(계획인구!T33="미급수",0,IF(계획인구!T33="마을",0,IF(계획인구!T33="소규모",0,IF(계획인구!T33=사업별물량!$F33,계획인구!AI33,0))))</f>
        <v>0</v>
      </c>
      <c r="X33" s="152">
        <f>IF(계획인구!U33="미급수",0,IF(계획인구!U33="마을",0,IF(계획인구!U33="소규모",0,IF(계획인구!U33=사업별물량!$F33,계획인구!AJ33,0))))</f>
        <v>0</v>
      </c>
      <c r="Y33" s="5" t="str">
        <f t="shared" si="5"/>
        <v>기존</v>
      </c>
      <c r="AB33" s="366"/>
      <c r="AC33" s="367" t="s">
        <v>1472</v>
      </c>
      <c r="AD33" s="367">
        <f>SUMIFS($D:$D,$A:$A,AB32,$Y:$Y,AC33)</f>
        <v>156</v>
      </c>
      <c r="AE33" s="367">
        <f>SUMIFS($L:$L,$A:$A,AB32,$Y:$Y,AC33)</f>
        <v>299</v>
      </c>
      <c r="AF33" s="367">
        <v>246</v>
      </c>
      <c r="AG33" s="368">
        <f>ROUND(AE33*AF33/1000,0)</f>
        <v>74</v>
      </c>
    </row>
    <row r="34" spans="1:34" s="5" customFormat="1" ht="16.350000000000001" customHeight="1">
      <c r="A34" s="306" t="str">
        <f t="shared" si="4"/>
        <v>대신동</v>
      </c>
      <c r="B34" s="329" t="s">
        <v>15</v>
      </c>
      <c r="C34" s="52" t="s">
        <v>21</v>
      </c>
      <c r="D34" s="70">
        <f>계획인구!J34</f>
        <v>253</v>
      </c>
      <c r="E34" s="70">
        <f>계획인구!K34</f>
        <v>507</v>
      </c>
      <c r="F34" s="54" t="str">
        <f>계획인구!L34</f>
        <v>지방</v>
      </c>
      <c r="G34" s="54" t="str">
        <f>계획인구!M34</f>
        <v>김천</v>
      </c>
      <c r="H34" s="54" t="str">
        <f>계획인구!N34</f>
        <v>공단</v>
      </c>
      <c r="I34" s="55">
        <f>IF(F34="마을",0,IF(F34="소규모",0,계획인구!P34))</f>
        <v>2015</v>
      </c>
      <c r="J34" s="135">
        <f t="shared" si="2"/>
        <v>507</v>
      </c>
      <c r="K34" s="135">
        <f t="shared" si="2"/>
        <v>715</v>
      </c>
      <c r="L34" s="135">
        <f t="shared" si="2"/>
        <v>713</v>
      </c>
      <c r="M34" s="135">
        <f t="shared" si="2"/>
        <v>712</v>
      </c>
      <c r="N34" s="136">
        <f t="shared" si="2"/>
        <v>709</v>
      </c>
      <c r="O34" s="152">
        <f>IF(계획인구!Q34="미급수",0,IF(계획인구!Q34="마을",0,IF(계획인구!Q34="소규모",0,IF(계획인구!Q34=사업별물량!$F34,계획인구!AA34,0))))</f>
        <v>507</v>
      </c>
      <c r="P34" s="152">
        <f>IF(계획인구!R34="미급수",0,IF(계획인구!R34="마을",0,IF(계획인구!R34="소규모",0,IF(계획인구!R34=사업별물량!$F34,계획인구!AB34,0))))</f>
        <v>486</v>
      </c>
      <c r="Q34" s="152">
        <f>IF(계획인구!S34="미급수",0,IF(계획인구!S34="마을",0,IF(계획인구!S34="소규모",0,IF(계획인구!S34=사업별물량!$F34,계획인구!AC34,0))))</f>
        <v>484</v>
      </c>
      <c r="R34" s="152">
        <f>IF(계획인구!T34="미급수",0,IF(계획인구!T34="마을",0,IF(계획인구!T34="소규모",0,IF(계획인구!T34=사업별물량!$F34,계획인구!AD34,0))))</f>
        <v>483</v>
      </c>
      <c r="S34" s="152">
        <f>IF(계획인구!U34="미급수",0,IF(계획인구!U34="마을",0,IF(계획인구!U34="소규모",0,IF(계획인구!U34=사업별물량!$F34,계획인구!AE34,0))))</f>
        <v>480</v>
      </c>
      <c r="T34" s="152">
        <f>IF(계획인구!Q34="미급수",0,IF(계획인구!Q34="마을",0,IF(계획인구!Q34="소규모",0,IF(계획인구!Q34=사업별물량!$F34,계획인구!AF34,0))))</f>
        <v>0</v>
      </c>
      <c r="U34" s="152">
        <f>IF(계획인구!R34="미급수",0,IF(계획인구!R34="마을",0,IF(계획인구!R34="소규모",0,IF(계획인구!R34=사업별물량!$F34,계획인구!AG34,0))))</f>
        <v>229</v>
      </c>
      <c r="V34" s="152">
        <f>IF(계획인구!S34="미급수",0,IF(계획인구!S34="마을",0,IF(계획인구!S34="소규모",0,IF(계획인구!S34=사업별물량!$F34,계획인구!AH34,0))))</f>
        <v>229</v>
      </c>
      <c r="W34" s="152">
        <f>IF(계획인구!T34="미급수",0,IF(계획인구!T34="마을",0,IF(계획인구!T34="소규모",0,IF(계획인구!T34=사업별물량!$F34,계획인구!AI34,0))))</f>
        <v>229</v>
      </c>
      <c r="X34" s="152">
        <f>IF(계획인구!U34="미급수",0,IF(계획인구!U34="마을",0,IF(계획인구!U34="소규모",0,IF(계획인구!U34=사업별물량!$F34,계획인구!AJ34,0))))</f>
        <v>229</v>
      </c>
      <c r="Y34" s="5" t="str">
        <f t="shared" si="5"/>
        <v>기존</v>
      </c>
      <c r="AB34" s="366"/>
      <c r="AC34" s="367" t="s">
        <v>1473</v>
      </c>
      <c r="AD34" s="367">
        <f>SUMIFS($D:$D,$A:$A,AB32,$Y:$Y,AC34)</f>
        <v>0</v>
      </c>
      <c r="AE34" s="367">
        <f>SUMIFS($M:$M,$A:$A,AB32,$Y:$Y,AC34)</f>
        <v>0</v>
      </c>
      <c r="AF34" s="367">
        <v>246</v>
      </c>
      <c r="AG34" s="368">
        <f>ROUND(AE34*AF34/1000,0)</f>
        <v>0</v>
      </c>
    </row>
    <row r="35" spans="1:34" s="5" customFormat="1" ht="16.350000000000001" customHeight="1">
      <c r="A35" s="306"/>
      <c r="B35" s="327" t="s">
        <v>22</v>
      </c>
      <c r="C35" s="155" t="s">
        <v>3</v>
      </c>
      <c r="D35" s="162">
        <f>계획인구!J35</f>
        <v>8796</v>
      </c>
      <c r="E35" s="162">
        <f>계획인구!K35</f>
        <v>21707</v>
      </c>
      <c r="F35" s="157"/>
      <c r="G35" s="157"/>
      <c r="H35" s="157"/>
      <c r="I35" s="158"/>
      <c r="J35" s="159">
        <f t="shared" si="2"/>
        <v>21707</v>
      </c>
      <c r="K35" s="159">
        <f t="shared" si="2"/>
        <v>21630</v>
      </c>
      <c r="L35" s="159">
        <f t="shared" si="2"/>
        <v>21552</v>
      </c>
      <c r="M35" s="159">
        <f t="shared" si="2"/>
        <v>21478</v>
      </c>
      <c r="N35" s="160">
        <f t="shared" si="2"/>
        <v>21309</v>
      </c>
      <c r="O35" s="152">
        <f>SUM(O36:O41)</f>
        <v>21707</v>
      </c>
      <c r="P35" s="152">
        <f t="shared" ref="P35:X35" si="9">SUM(P36:P41)</f>
        <v>20842</v>
      </c>
      <c r="Q35" s="152">
        <f t="shared" si="9"/>
        <v>20764</v>
      </c>
      <c r="R35" s="152">
        <f t="shared" si="9"/>
        <v>20690</v>
      </c>
      <c r="S35" s="152">
        <f t="shared" si="9"/>
        <v>20521</v>
      </c>
      <c r="T35" s="152">
        <f t="shared" si="9"/>
        <v>0</v>
      </c>
      <c r="U35" s="152">
        <f t="shared" si="9"/>
        <v>788</v>
      </c>
      <c r="V35" s="152">
        <f t="shared" si="9"/>
        <v>788</v>
      </c>
      <c r="W35" s="152">
        <f t="shared" si="9"/>
        <v>788</v>
      </c>
      <c r="X35" s="152">
        <f t="shared" si="9"/>
        <v>788</v>
      </c>
      <c r="Y35" s="5" t="str">
        <f t="shared" si="5"/>
        <v/>
      </c>
      <c r="AB35" s="379"/>
      <c r="AC35" s="380" t="s">
        <v>1492</v>
      </c>
      <c r="AD35" s="380">
        <f>SUM(AD32:AD34)</f>
        <v>722</v>
      </c>
      <c r="AE35" s="380">
        <f>SUM(AE32:AE34)</f>
        <v>1465</v>
      </c>
      <c r="AF35" s="380" t="s">
        <v>1493</v>
      </c>
      <c r="AG35" s="381">
        <f>SUM(AG32:AG34)</f>
        <v>379</v>
      </c>
    </row>
    <row r="36" spans="1:34" s="5" customFormat="1" ht="16.350000000000001" customHeight="1">
      <c r="A36" s="306" t="str">
        <f t="shared" si="4"/>
        <v>대곡동</v>
      </c>
      <c r="B36" s="328" t="s">
        <v>22</v>
      </c>
      <c r="C36" s="52" t="s">
        <v>23</v>
      </c>
      <c r="D36" s="70">
        <f>계획인구!J36</f>
        <v>1339</v>
      </c>
      <c r="E36" s="70">
        <f>계획인구!K36</f>
        <v>3303</v>
      </c>
      <c r="F36" s="54" t="str">
        <f>계획인구!L36</f>
        <v>지방</v>
      </c>
      <c r="G36" s="54" t="str">
        <f>계획인구!M36</f>
        <v>김천</v>
      </c>
      <c r="H36" s="54" t="str">
        <f>계획인구!N36</f>
        <v>평화</v>
      </c>
      <c r="I36" s="55">
        <f>IF(F36="마을",0,IF(F36="소규모",0,계획인구!P36))</f>
        <v>2015</v>
      </c>
      <c r="J36" s="135">
        <f t="shared" si="2"/>
        <v>3303</v>
      </c>
      <c r="K36" s="135">
        <f t="shared" si="2"/>
        <v>3959</v>
      </c>
      <c r="L36" s="135">
        <f t="shared" si="2"/>
        <v>3948</v>
      </c>
      <c r="M36" s="135">
        <f t="shared" si="2"/>
        <v>3936</v>
      </c>
      <c r="N36" s="136">
        <f t="shared" si="2"/>
        <v>3911</v>
      </c>
      <c r="O36" s="152">
        <f>IF(계획인구!Q36="미급수",0,IF(계획인구!Q36="마을",0,IF(계획인구!Q36="소규모",0,IF(계획인구!Q36=사업별물량!$F36,계획인구!AA36,0))))</f>
        <v>3303</v>
      </c>
      <c r="P36" s="152">
        <f>IF(계획인구!R36="미급수",0,IF(계획인구!R36="마을",0,IF(계획인구!R36="소규모",0,IF(계획인구!R36=사업별물량!$F36,계획인구!AB36,0))))</f>
        <v>3171</v>
      </c>
      <c r="Q36" s="152">
        <f>IF(계획인구!S36="미급수",0,IF(계획인구!S36="마을",0,IF(계획인구!S36="소규모",0,IF(계획인구!S36=사업별물량!$F36,계획인구!AC36,0))))</f>
        <v>3160</v>
      </c>
      <c r="R36" s="152">
        <f>IF(계획인구!T36="미급수",0,IF(계획인구!T36="마을",0,IF(계획인구!T36="소규모",0,IF(계획인구!T36=사업별물량!$F36,계획인구!AD36,0))))</f>
        <v>3148</v>
      </c>
      <c r="S36" s="152">
        <f>IF(계획인구!U36="미급수",0,IF(계획인구!U36="마을",0,IF(계획인구!U36="소규모",0,IF(계획인구!U36=사업별물량!$F36,계획인구!AE36,0))))</f>
        <v>3123</v>
      </c>
      <c r="T36" s="152">
        <f>IF(계획인구!Q36="미급수",0,IF(계획인구!Q36="마을",0,IF(계획인구!Q36="소규모",0,IF(계획인구!Q36=사업별물량!$F36,계획인구!AF36,0))))</f>
        <v>0</v>
      </c>
      <c r="U36" s="152">
        <f>IF(계획인구!R36="미급수",0,IF(계획인구!R36="마을",0,IF(계획인구!R36="소규모",0,IF(계획인구!R36=사업별물량!$F36,계획인구!AG36,0))))</f>
        <v>788</v>
      </c>
      <c r="V36" s="152">
        <f>IF(계획인구!S36="미급수",0,IF(계획인구!S36="마을",0,IF(계획인구!S36="소규모",0,IF(계획인구!S36=사업별물량!$F36,계획인구!AH36,0))))</f>
        <v>788</v>
      </c>
      <c r="W36" s="152">
        <f>IF(계획인구!T36="미급수",0,IF(계획인구!T36="마을",0,IF(계획인구!T36="소규모",0,IF(계획인구!T36=사업별물량!$F36,계획인구!AI36,0))))</f>
        <v>788</v>
      </c>
      <c r="X36" s="152">
        <f>IF(계획인구!U36="미급수",0,IF(계획인구!U36="마을",0,IF(계획인구!U36="소규모",0,IF(계획인구!U36=사업별물량!$F36,계획인구!AJ36,0))))</f>
        <v>788</v>
      </c>
      <c r="Y36" s="5" t="str">
        <f t="shared" si="5"/>
        <v>기존</v>
      </c>
      <c r="AB36" s="363" t="s">
        <v>1480</v>
      </c>
      <c r="AC36" s="364" t="s">
        <v>1467</v>
      </c>
      <c r="AD36" s="364">
        <f>SUMIFS($D:$D,$A:$A,AB36,$Y:$Y,AC36)</f>
        <v>527</v>
      </c>
      <c r="AE36" s="364">
        <f>SUMIFS($K:$K,$A:$A,AB36,$Y:$Y,AC36)</f>
        <v>1101</v>
      </c>
      <c r="AF36" s="364">
        <v>262</v>
      </c>
      <c r="AG36" s="365">
        <f>ROUND(AE36*AF36/1000,0)</f>
        <v>288</v>
      </c>
    </row>
    <row r="37" spans="1:34" s="5" customFormat="1" ht="16.350000000000001" customHeight="1">
      <c r="A37" s="306" t="str">
        <f t="shared" si="4"/>
        <v>대곡동</v>
      </c>
      <c r="B37" s="328" t="s">
        <v>22</v>
      </c>
      <c r="C37" s="52" t="s">
        <v>23</v>
      </c>
      <c r="D37" s="70">
        <f>계획인구!J37</f>
        <v>2421</v>
      </c>
      <c r="E37" s="70">
        <f>계획인구!K37</f>
        <v>5969</v>
      </c>
      <c r="F37" s="54" t="str">
        <f>계획인구!L37</f>
        <v>지방</v>
      </c>
      <c r="G37" s="54" t="str">
        <f>계획인구!M37</f>
        <v>김천</v>
      </c>
      <c r="H37" s="54" t="str">
        <f>계획인구!N37</f>
        <v>평화</v>
      </c>
      <c r="I37" s="55">
        <f>IF(F37="마을",0,IF(F37="소규모",0,계획인구!P37))</f>
        <v>2015</v>
      </c>
      <c r="J37" s="135">
        <f t="shared" si="2"/>
        <v>5969</v>
      </c>
      <c r="K37" s="135">
        <f t="shared" si="2"/>
        <v>5731</v>
      </c>
      <c r="L37" s="135">
        <f t="shared" si="2"/>
        <v>5710</v>
      </c>
      <c r="M37" s="135">
        <f t="shared" si="2"/>
        <v>5689</v>
      </c>
      <c r="N37" s="136">
        <f t="shared" si="2"/>
        <v>5643</v>
      </c>
      <c r="O37" s="152">
        <f>IF(계획인구!Q37="미급수",0,IF(계획인구!Q37="마을",0,IF(계획인구!Q37="소규모",0,IF(계획인구!Q37=사업별물량!$F37,계획인구!AA37,0))))</f>
        <v>5969</v>
      </c>
      <c r="P37" s="152">
        <f>IF(계획인구!R37="미급수",0,IF(계획인구!R37="마을",0,IF(계획인구!R37="소규모",0,IF(계획인구!R37=사업별물량!$F37,계획인구!AB37,0))))</f>
        <v>5731</v>
      </c>
      <c r="Q37" s="152">
        <f>IF(계획인구!S37="미급수",0,IF(계획인구!S37="마을",0,IF(계획인구!S37="소규모",0,IF(계획인구!S37=사업별물량!$F37,계획인구!AC37,0))))</f>
        <v>5710</v>
      </c>
      <c r="R37" s="152">
        <f>IF(계획인구!T37="미급수",0,IF(계획인구!T37="마을",0,IF(계획인구!T37="소규모",0,IF(계획인구!T37=사업별물량!$F37,계획인구!AD37,0))))</f>
        <v>5689</v>
      </c>
      <c r="S37" s="152">
        <f>IF(계획인구!U37="미급수",0,IF(계획인구!U37="마을",0,IF(계획인구!U37="소규모",0,IF(계획인구!U37=사업별물량!$F37,계획인구!AE37,0))))</f>
        <v>5643</v>
      </c>
      <c r="T37" s="152">
        <f>IF(계획인구!Q37="미급수",0,IF(계획인구!Q37="마을",0,IF(계획인구!Q37="소규모",0,IF(계획인구!Q37=사업별물량!$F37,계획인구!AF37,0))))</f>
        <v>0</v>
      </c>
      <c r="U37" s="152">
        <f>IF(계획인구!R37="미급수",0,IF(계획인구!R37="마을",0,IF(계획인구!R37="소규모",0,IF(계획인구!R37=사업별물량!$F37,계획인구!AG37,0))))</f>
        <v>0</v>
      </c>
      <c r="V37" s="152">
        <f>IF(계획인구!S37="미급수",0,IF(계획인구!S37="마을",0,IF(계획인구!S37="소규모",0,IF(계획인구!S37=사업별물량!$F37,계획인구!AH37,0))))</f>
        <v>0</v>
      </c>
      <c r="W37" s="152">
        <f>IF(계획인구!T37="미급수",0,IF(계획인구!T37="마을",0,IF(계획인구!T37="소규모",0,IF(계획인구!T37=사업별물량!$F37,계획인구!AI37,0))))</f>
        <v>0</v>
      </c>
      <c r="X37" s="152">
        <f>IF(계획인구!U37="미급수",0,IF(계획인구!U37="마을",0,IF(계획인구!U37="소규모",0,IF(계획인구!U37=사업별물량!$F37,계획인구!AJ37,0))))</f>
        <v>0</v>
      </c>
      <c r="Y37" s="5" t="str">
        <f t="shared" si="5"/>
        <v>기존</v>
      </c>
      <c r="AB37" s="366"/>
      <c r="AC37" s="367" t="s">
        <v>1472</v>
      </c>
      <c r="AD37" s="367">
        <f>SUMIFS($D:$D,$A:$A,AB36,$Y:$Y,AC37)</f>
        <v>230</v>
      </c>
      <c r="AE37" s="367">
        <f>SUMIFS($L:$L,$A:$A,AB36,$Y:$Y,AC37)</f>
        <v>424</v>
      </c>
      <c r="AF37" s="367">
        <v>246</v>
      </c>
      <c r="AG37" s="368">
        <f>ROUND(AE37*AF37/1000,0)</f>
        <v>104</v>
      </c>
    </row>
    <row r="38" spans="1:34" s="5" customFormat="1" ht="16.350000000000001" customHeight="1">
      <c r="A38" s="306" t="str">
        <f t="shared" si="4"/>
        <v>대곡동</v>
      </c>
      <c r="B38" s="328" t="s">
        <v>22</v>
      </c>
      <c r="C38" s="52" t="s">
        <v>23</v>
      </c>
      <c r="D38" s="70">
        <f>계획인구!J38</f>
        <v>1122</v>
      </c>
      <c r="E38" s="70">
        <f>계획인구!K38</f>
        <v>2768</v>
      </c>
      <c r="F38" s="54" t="str">
        <f>계획인구!L38</f>
        <v>지방</v>
      </c>
      <c r="G38" s="54" t="str">
        <f>계획인구!M38</f>
        <v>김천</v>
      </c>
      <c r="H38" s="54" t="str">
        <f>계획인구!N38</f>
        <v>평화</v>
      </c>
      <c r="I38" s="55">
        <f>IF(F38="마을",0,IF(F38="소규모",0,계획인구!P38))</f>
        <v>2015</v>
      </c>
      <c r="J38" s="135">
        <f t="shared" si="2"/>
        <v>2768</v>
      </c>
      <c r="K38" s="135">
        <f t="shared" si="2"/>
        <v>2658</v>
      </c>
      <c r="L38" s="135">
        <f t="shared" si="2"/>
        <v>2648</v>
      </c>
      <c r="M38" s="135">
        <f t="shared" si="2"/>
        <v>2638</v>
      </c>
      <c r="N38" s="136">
        <f t="shared" si="2"/>
        <v>2617</v>
      </c>
      <c r="O38" s="152">
        <f>IF(계획인구!Q38="미급수",0,IF(계획인구!Q38="마을",0,IF(계획인구!Q38="소규모",0,IF(계획인구!Q38=사업별물량!$F38,계획인구!AA38,0))))</f>
        <v>2768</v>
      </c>
      <c r="P38" s="152">
        <f>IF(계획인구!R38="미급수",0,IF(계획인구!R38="마을",0,IF(계획인구!R38="소규모",0,IF(계획인구!R38=사업별물량!$F38,계획인구!AB38,0))))</f>
        <v>2658</v>
      </c>
      <c r="Q38" s="152">
        <f>IF(계획인구!S38="미급수",0,IF(계획인구!S38="마을",0,IF(계획인구!S38="소규모",0,IF(계획인구!S38=사업별물량!$F38,계획인구!AC38,0))))</f>
        <v>2648</v>
      </c>
      <c r="R38" s="152">
        <f>IF(계획인구!T38="미급수",0,IF(계획인구!T38="마을",0,IF(계획인구!T38="소규모",0,IF(계획인구!T38=사업별물량!$F38,계획인구!AD38,0))))</f>
        <v>2638</v>
      </c>
      <c r="S38" s="152">
        <f>IF(계획인구!U38="미급수",0,IF(계획인구!U38="마을",0,IF(계획인구!U38="소규모",0,IF(계획인구!U38=사업별물량!$F38,계획인구!AE38,0))))</f>
        <v>2617</v>
      </c>
      <c r="T38" s="152"/>
      <c r="U38" s="152"/>
      <c r="V38" s="152"/>
      <c r="W38" s="152"/>
      <c r="X38" s="152"/>
      <c r="Y38" s="5" t="str">
        <f t="shared" si="5"/>
        <v>기존</v>
      </c>
      <c r="AB38" s="366"/>
      <c r="AC38" s="367" t="s">
        <v>1473</v>
      </c>
      <c r="AD38" s="367">
        <f>SUMIFS($D:$D,$A:$A,AB36,$Y:$Y,AC38)</f>
        <v>0</v>
      </c>
      <c r="AE38" s="367">
        <f>SUMIFS($M:$M,$A:$A,AB36,$Y:$Y,AC38)</f>
        <v>0</v>
      </c>
      <c r="AF38" s="367">
        <v>246</v>
      </c>
      <c r="AG38" s="368">
        <f>ROUND(AE38*AF38/1000,0)</f>
        <v>0</v>
      </c>
    </row>
    <row r="39" spans="1:34" s="5" customFormat="1" ht="16.350000000000001" customHeight="1">
      <c r="A39" s="306" t="str">
        <f t="shared" si="4"/>
        <v>대곡동</v>
      </c>
      <c r="B39" s="328" t="s">
        <v>22</v>
      </c>
      <c r="C39" s="52" t="s">
        <v>23</v>
      </c>
      <c r="D39" s="70">
        <f>계획인구!J39</f>
        <v>2851</v>
      </c>
      <c r="E39" s="70">
        <f>계획인구!K39</f>
        <v>7033</v>
      </c>
      <c r="F39" s="54" t="str">
        <f>계획인구!L39</f>
        <v>지방</v>
      </c>
      <c r="G39" s="54" t="str">
        <f>계획인구!M39</f>
        <v>김천</v>
      </c>
      <c r="H39" s="54" t="str">
        <f>계획인구!N39</f>
        <v>평화</v>
      </c>
      <c r="I39" s="55">
        <f>IF(F39="마을",0,IF(F39="소규모",0,계획인구!P39))</f>
        <v>2015</v>
      </c>
      <c r="J39" s="135">
        <f t="shared" si="2"/>
        <v>7033</v>
      </c>
      <c r="K39" s="135">
        <f t="shared" si="2"/>
        <v>6753</v>
      </c>
      <c r="L39" s="135">
        <f t="shared" si="2"/>
        <v>6727</v>
      </c>
      <c r="M39" s="135">
        <f t="shared" si="2"/>
        <v>6703</v>
      </c>
      <c r="N39" s="136">
        <f t="shared" si="2"/>
        <v>6649</v>
      </c>
      <c r="O39" s="152">
        <f>IF(계획인구!Q39="미급수",0,IF(계획인구!Q39="마을",0,IF(계획인구!Q39="소규모",0,IF(계획인구!Q39=사업별물량!$F39,계획인구!AA39,0))))</f>
        <v>7033</v>
      </c>
      <c r="P39" s="152">
        <f>IF(계획인구!R39="미급수",0,IF(계획인구!R39="마을",0,IF(계획인구!R39="소규모",0,IF(계획인구!R39=사업별물량!$F39,계획인구!AB39,0))))</f>
        <v>6753</v>
      </c>
      <c r="Q39" s="152">
        <f>IF(계획인구!S39="미급수",0,IF(계획인구!S39="마을",0,IF(계획인구!S39="소규모",0,IF(계획인구!S39=사업별물량!$F39,계획인구!AC39,0))))</f>
        <v>6727</v>
      </c>
      <c r="R39" s="152">
        <f>IF(계획인구!T39="미급수",0,IF(계획인구!T39="마을",0,IF(계획인구!T39="소규모",0,IF(계획인구!T39=사업별물량!$F39,계획인구!AD39,0))))</f>
        <v>6703</v>
      </c>
      <c r="S39" s="152">
        <f>IF(계획인구!U39="미급수",0,IF(계획인구!U39="마을",0,IF(계획인구!U39="소규모",0,IF(계획인구!U39=사업별물량!$F39,계획인구!AE39,0))))</f>
        <v>6649</v>
      </c>
      <c r="T39" s="152"/>
      <c r="U39" s="152"/>
      <c r="V39" s="152"/>
      <c r="W39" s="152"/>
      <c r="X39" s="152"/>
      <c r="Y39" s="5" t="str">
        <f t="shared" si="5"/>
        <v>기존</v>
      </c>
      <c r="AB39" s="370"/>
      <c r="AC39" s="371" t="s">
        <v>1492</v>
      </c>
      <c r="AD39" s="371">
        <f>SUM(AD36:AD38)</f>
        <v>757</v>
      </c>
      <c r="AE39" s="371">
        <f>SUM(AE36:AE38)</f>
        <v>1525</v>
      </c>
      <c r="AF39" s="371" t="s">
        <v>1493</v>
      </c>
      <c r="AG39" s="372">
        <f>SUM(AG36:AG38)</f>
        <v>392</v>
      </c>
    </row>
    <row r="40" spans="1:34" s="5" customFormat="1" ht="16.350000000000001" customHeight="1">
      <c r="A40" s="306" t="str">
        <f t="shared" si="4"/>
        <v>대곡동</v>
      </c>
      <c r="B40" s="328" t="s">
        <v>22</v>
      </c>
      <c r="C40" s="52" t="s">
        <v>24</v>
      </c>
      <c r="D40" s="70">
        <f>계획인구!J40</f>
        <v>622</v>
      </c>
      <c r="E40" s="70">
        <f>계획인구!K40</f>
        <v>1470</v>
      </c>
      <c r="F40" s="54" t="str">
        <f>계획인구!L40</f>
        <v>지방</v>
      </c>
      <c r="G40" s="54" t="str">
        <f>계획인구!M40</f>
        <v>김천</v>
      </c>
      <c r="H40" s="54" t="str">
        <f>계획인구!N40</f>
        <v>평화</v>
      </c>
      <c r="I40" s="55">
        <f>IF(F40="마을",0,IF(F40="소규모",0,계획인구!P40))</f>
        <v>2015</v>
      </c>
      <c r="J40" s="135">
        <f t="shared" si="2"/>
        <v>1470</v>
      </c>
      <c r="K40" s="135">
        <f t="shared" si="2"/>
        <v>1411</v>
      </c>
      <c r="L40" s="135">
        <f t="shared" si="2"/>
        <v>1406</v>
      </c>
      <c r="M40" s="135">
        <f t="shared" si="2"/>
        <v>1401</v>
      </c>
      <c r="N40" s="136">
        <f t="shared" si="2"/>
        <v>1390</v>
      </c>
      <c r="O40" s="152">
        <f>IF(계획인구!Q40="미급수",0,IF(계획인구!Q40="마을",0,IF(계획인구!Q40="소규모",0,IF(계획인구!Q40=사업별물량!$F40,계획인구!AA40,0))))</f>
        <v>1470</v>
      </c>
      <c r="P40" s="152">
        <f>IF(계획인구!R40="미급수",0,IF(계획인구!R40="마을",0,IF(계획인구!R40="소규모",0,IF(계획인구!R40=사업별물량!$F40,계획인구!AB40,0))))</f>
        <v>1411</v>
      </c>
      <c r="Q40" s="152">
        <f>IF(계획인구!S40="미급수",0,IF(계획인구!S40="마을",0,IF(계획인구!S40="소규모",0,IF(계획인구!S40=사업별물량!$F40,계획인구!AC40,0))))</f>
        <v>1406</v>
      </c>
      <c r="R40" s="152">
        <f>IF(계획인구!T40="미급수",0,IF(계획인구!T40="마을",0,IF(계획인구!T40="소규모",0,IF(계획인구!T40=사업별물량!$F40,계획인구!AD40,0))))</f>
        <v>1401</v>
      </c>
      <c r="S40" s="152">
        <f>IF(계획인구!U40="미급수",0,IF(계획인구!U40="마을",0,IF(계획인구!U40="소규모",0,IF(계획인구!U40=사업별물량!$F40,계획인구!AE40,0))))</f>
        <v>1390</v>
      </c>
      <c r="T40" s="152">
        <f>IF(계획인구!Q40="미급수",0,IF(계획인구!Q40="마을",0,IF(계획인구!Q40="소규모",0,IF(계획인구!Q40=사업별물량!$F40,계획인구!AF40,0))))</f>
        <v>0</v>
      </c>
      <c r="U40" s="152">
        <f>IF(계획인구!R40="미급수",0,IF(계획인구!R40="마을",0,IF(계획인구!R40="소규모",0,IF(계획인구!R40=사업별물량!$F40,계획인구!AG40,0))))</f>
        <v>0</v>
      </c>
      <c r="V40" s="152">
        <f>IF(계획인구!S40="미급수",0,IF(계획인구!S40="마을",0,IF(계획인구!S40="소규모",0,IF(계획인구!S40=사업별물량!$F40,계획인구!AH40,0))))</f>
        <v>0</v>
      </c>
      <c r="W40" s="152">
        <f>IF(계획인구!T40="미급수",0,IF(계획인구!T40="마을",0,IF(계획인구!T40="소규모",0,IF(계획인구!T40=사업별물량!$F40,계획인구!AI40,0))))</f>
        <v>0</v>
      </c>
      <c r="X40" s="152">
        <f>IF(계획인구!U40="미급수",0,IF(계획인구!U40="마을",0,IF(계획인구!U40="소규모",0,IF(계획인구!U40=사업별물량!$F40,계획인구!AJ40,0))))</f>
        <v>0</v>
      </c>
      <c r="Y40" s="5" t="str">
        <f t="shared" si="5"/>
        <v>기존</v>
      </c>
      <c r="AB40" s="373" t="s">
        <v>1481</v>
      </c>
      <c r="AC40" s="374" t="s">
        <v>1467</v>
      </c>
      <c r="AD40" s="374">
        <f>SUMIFS($D:$D,$A:$A,AB40,$Y:$Y,AC40)</f>
        <v>0</v>
      </c>
      <c r="AE40" s="374">
        <f>SUMIFS($K:$K,$A:$A,AB40,$Y:$Y,AC40)</f>
        <v>0</v>
      </c>
      <c r="AF40" s="374">
        <v>262</v>
      </c>
      <c r="AG40" s="375">
        <f>ROUND(AE40*AF40/1000,0)</f>
        <v>0</v>
      </c>
    </row>
    <row r="41" spans="1:34" s="5" customFormat="1" ht="16.350000000000001" customHeight="1">
      <c r="A41" s="306" t="str">
        <f t="shared" si="4"/>
        <v>대곡동</v>
      </c>
      <c r="B41" s="329" t="s">
        <v>22</v>
      </c>
      <c r="C41" s="52" t="s">
        <v>25</v>
      </c>
      <c r="D41" s="70">
        <f>계획인구!J41</f>
        <v>441</v>
      </c>
      <c r="E41" s="70">
        <f>계획인구!K41</f>
        <v>1164</v>
      </c>
      <c r="F41" s="54" t="str">
        <f>계획인구!L41</f>
        <v>지방</v>
      </c>
      <c r="G41" s="54" t="str">
        <f>계획인구!M41</f>
        <v>김천</v>
      </c>
      <c r="H41" s="54" t="str">
        <f>계획인구!N41</f>
        <v>평화</v>
      </c>
      <c r="I41" s="55">
        <f>IF(F41="마을",0,IF(F41="소규모",0,계획인구!P41))</f>
        <v>2015</v>
      </c>
      <c r="J41" s="135">
        <f t="shared" si="2"/>
        <v>1164</v>
      </c>
      <c r="K41" s="135">
        <f t="shared" si="2"/>
        <v>1118</v>
      </c>
      <c r="L41" s="135">
        <f t="shared" si="2"/>
        <v>1113</v>
      </c>
      <c r="M41" s="135">
        <f t="shared" si="2"/>
        <v>1111</v>
      </c>
      <c r="N41" s="136">
        <f t="shared" si="2"/>
        <v>1099</v>
      </c>
      <c r="O41" s="152">
        <f>IF(계획인구!Q41="미급수",0,IF(계획인구!Q41="마을",0,IF(계획인구!Q41="소규모",0,IF(계획인구!Q41=사업별물량!$F41,계획인구!AA41,0))))</f>
        <v>1164</v>
      </c>
      <c r="P41" s="152">
        <f>IF(계획인구!R41="미급수",0,IF(계획인구!R41="마을",0,IF(계획인구!R41="소규모",0,IF(계획인구!R41=사업별물량!$F41,계획인구!AB41,0))))</f>
        <v>1118</v>
      </c>
      <c r="Q41" s="152">
        <f>IF(계획인구!S41="미급수",0,IF(계획인구!S41="마을",0,IF(계획인구!S41="소규모",0,IF(계획인구!S41=사업별물량!$F41,계획인구!AC41,0))))</f>
        <v>1113</v>
      </c>
      <c r="R41" s="152">
        <f>IF(계획인구!T41="미급수",0,IF(계획인구!T41="마을",0,IF(계획인구!T41="소규모",0,IF(계획인구!T41=사업별물량!$F41,계획인구!AD41,0))))</f>
        <v>1111</v>
      </c>
      <c r="S41" s="152">
        <f>IF(계획인구!U41="미급수",0,IF(계획인구!U41="마을",0,IF(계획인구!U41="소규모",0,IF(계획인구!U41=사업별물량!$F41,계획인구!AE41,0))))</f>
        <v>1099</v>
      </c>
      <c r="T41" s="152">
        <f>IF(계획인구!Q41="미급수",0,IF(계획인구!Q41="마을",0,IF(계획인구!Q41="소규모",0,IF(계획인구!Q41=사업별물량!$F41,계획인구!AF41,0))))</f>
        <v>0</v>
      </c>
      <c r="U41" s="152">
        <f>IF(계획인구!R41="미급수",0,IF(계획인구!R41="마을",0,IF(계획인구!R41="소규모",0,IF(계획인구!R41=사업별물량!$F41,계획인구!AG41,0))))</f>
        <v>0</v>
      </c>
      <c r="V41" s="152">
        <f>IF(계획인구!S41="미급수",0,IF(계획인구!S41="마을",0,IF(계획인구!S41="소규모",0,IF(계획인구!S41=사업별물량!$F41,계획인구!AH41,0))))</f>
        <v>0</v>
      </c>
      <c r="W41" s="152">
        <f>IF(계획인구!T41="미급수",0,IF(계획인구!T41="마을",0,IF(계획인구!T41="소규모",0,IF(계획인구!T41=사업별물량!$F41,계획인구!AI41,0))))</f>
        <v>0</v>
      </c>
      <c r="X41" s="152">
        <f>IF(계획인구!U41="미급수",0,IF(계획인구!U41="마을",0,IF(계획인구!U41="소규모",0,IF(계획인구!U41=사업별물량!$F41,계획인구!AJ41,0))))</f>
        <v>0</v>
      </c>
      <c r="Y41" s="5" t="str">
        <f t="shared" si="5"/>
        <v>기존</v>
      </c>
      <c r="AB41" s="366"/>
      <c r="AC41" s="367" t="s">
        <v>1472</v>
      </c>
      <c r="AD41" s="367">
        <f>SUMIFS($D:$D,$A:$A,AB40,$Y:$Y,AC41)</f>
        <v>86</v>
      </c>
      <c r="AE41" s="367">
        <f>SUMIFS($L:$L,$A:$A,AB40,$Y:$Y,AC41)</f>
        <v>186</v>
      </c>
      <c r="AF41" s="367">
        <v>246</v>
      </c>
      <c r="AG41" s="368">
        <f>ROUND(AE41*AF41/1000,0)</f>
        <v>46</v>
      </c>
    </row>
    <row r="42" spans="1:34" s="5" customFormat="1" ht="16.350000000000001" customHeight="1">
      <c r="A42" s="306"/>
      <c r="B42" s="155" t="s">
        <v>26</v>
      </c>
      <c r="C42" s="155" t="s">
        <v>3</v>
      </c>
      <c r="D42" s="162">
        <f>계획인구!J42</f>
        <v>4304</v>
      </c>
      <c r="E42" s="162">
        <f>계획인구!K42</f>
        <v>10755</v>
      </c>
      <c r="F42" s="157"/>
      <c r="G42" s="158"/>
      <c r="H42" s="158"/>
      <c r="I42" s="158"/>
      <c r="J42" s="159">
        <f>O42+T42</f>
        <v>10755</v>
      </c>
      <c r="K42" s="159">
        <f t="shared" si="2"/>
        <v>10919</v>
      </c>
      <c r="L42" s="159">
        <f t="shared" si="2"/>
        <v>10881</v>
      </c>
      <c r="M42" s="159">
        <f t="shared" si="2"/>
        <v>10844</v>
      </c>
      <c r="N42" s="160">
        <f t="shared" si="2"/>
        <v>10760</v>
      </c>
      <c r="O42" s="152">
        <f>SUM(O43:O46)+1</f>
        <v>10755</v>
      </c>
      <c r="P42" s="152">
        <f>SUM(P43:P46)</f>
        <v>10326</v>
      </c>
      <c r="Q42" s="152">
        <f>SUM(Q43:Q46)</f>
        <v>10288</v>
      </c>
      <c r="R42" s="152">
        <f>SUM(R43:R46)</f>
        <v>10251</v>
      </c>
      <c r="S42" s="152">
        <f>SUM(S43:S46)</f>
        <v>10167</v>
      </c>
      <c r="T42" s="152">
        <f t="shared" ref="T42:X42" si="10">T43+T45</f>
        <v>0</v>
      </c>
      <c r="U42" s="152">
        <f t="shared" si="10"/>
        <v>593</v>
      </c>
      <c r="V42" s="152">
        <f t="shared" si="10"/>
        <v>593</v>
      </c>
      <c r="W42" s="152">
        <f t="shared" si="10"/>
        <v>593</v>
      </c>
      <c r="X42" s="152">
        <f t="shared" si="10"/>
        <v>593</v>
      </c>
      <c r="Y42" s="5" t="str">
        <f t="shared" si="5"/>
        <v/>
      </c>
      <c r="AB42" s="366"/>
      <c r="AC42" s="367" t="s">
        <v>1473</v>
      </c>
      <c r="AD42" s="367">
        <f>SUMIFS($D:$D,$A:$A,AB40,$Y:$Y,AC42)</f>
        <v>114</v>
      </c>
      <c r="AE42" s="367">
        <f>SUMIFS($M:$M,$A:$A,AB40,$Y:$Y,AC42)</f>
        <v>252</v>
      </c>
      <c r="AF42" s="367">
        <v>246</v>
      </c>
      <c r="AG42" s="368">
        <f>ROUND(AE42*AF42/1000,0)</f>
        <v>62</v>
      </c>
    </row>
    <row r="43" spans="1:34" s="5" customFormat="1" ht="16.350000000000001" customHeight="1">
      <c r="A43" s="306" t="str">
        <f t="shared" si="4"/>
        <v>지좌동</v>
      </c>
      <c r="B43" s="328" t="s">
        <v>26</v>
      </c>
      <c r="C43" s="52" t="s">
        <v>26</v>
      </c>
      <c r="D43" s="70">
        <f>계획인구!J43</f>
        <v>1587</v>
      </c>
      <c r="E43" s="70">
        <f>계획인구!K43</f>
        <v>4049</v>
      </c>
      <c r="F43" s="54" t="str">
        <f>계획인구!L43</f>
        <v>지방</v>
      </c>
      <c r="G43" s="54" t="str">
        <f>계획인구!M43</f>
        <v>김천</v>
      </c>
      <c r="H43" s="54" t="str">
        <f>계획인구!N43</f>
        <v>동부</v>
      </c>
      <c r="I43" s="55">
        <f>IF(F43="마을",0,IF(F43="소규모",0,계획인구!P43))</f>
        <v>2015</v>
      </c>
      <c r="J43" s="135">
        <f t="shared" si="2"/>
        <v>4049</v>
      </c>
      <c r="K43" s="135">
        <f t="shared" si="2"/>
        <v>3887</v>
      </c>
      <c r="L43" s="135">
        <f t="shared" si="2"/>
        <v>3873</v>
      </c>
      <c r="M43" s="135">
        <f t="shared" si="2"/>
        <v>3859</v>
      </c>
      <c r="N43" s="136">
        <f t="shared" si="2"/>
        <v>3828</v>
      </c>
      <c r="O43" s="152">
        <f>IF(계획인구!Q43="미급수",0,IF(계획인구!Q43="마을",0,IF(계획인구!Q43="소규모",0,IF(계획인구!Q43=사업별물량!$F43,계획인구!AA43,0))))</f>
        <v>4049</v>
      </c>
      <c r="P43" s="152">
        <f>IF(계획인구!R43="미급수",0,IF(계획인구!R43="마을",0,IF(계획인구!R43="소규모",0,IF(계획인구!R43=사업별물량!$F43,계획인구!AB43,0))))</f>
        <v>3887</v>
      </c>
      <c r="Q43" s="152">
        <f>IF(계획인구!S43="미급수",0,IF(계획인구!S43="마을",0,IF(계획인구!S43="소규모",0,IF(계획인구!S43=사업별물량!$F43,계획인구!AC43,0))))</f>
        <v>3873</v>
      </c>
      <c r="R43" s="152">
        <f>IF(계획인구!T43="미급수",0,IF(계획인구!T43="마을",0,IF(계획인구!T43="소규모",0,IF(계획인구!T43=사업별물량!$F43,계획인구!AD43,0))))</f>
        <v>3859</v>
      </c>
      <c r="S43" s="152">
        <f>IF(계획인구!U43="미급수",0,IF(계획인구!U43="마을",0,IF(계획인구!U43="소규모",0,IF(계획인구!U43=사업별물량!$F43,계획인구!AE43,0))))</f>
        <v>3828</v>
      </c>
      <c r="T43" s="152">
        <f>IF(계획인구!Q43="미급수",0,IF(계획인구!Q43="마을",0,IF(계획인구!Q43="소규모",0,IF(계획인구!Q43=사업별물량!$F43,계획인구!AF43,0))))</f>
        <v>0</v>
      </c>
      <c r="U43" s="152">
        <f>IF(계획인구!R43="미급수",0,IF(계획인구!R43="마을",0,IF(계획인구!R43="소규모",0,IF(계획인구!R43=사업별물량!$F43,계획인구!AG43,0))))</f>
        <v>0</v>
      </c>
      <c r="V43" s="152">
        <f>IF(계획인구!S43="미급수",0,IF(계획인구!S43="마을",0,IF(계획인구!S43="소규모",0,IF(계획인구!S43=사업별물량!$F43,계획인구!AH43,0))))</f>
        <v>0</v>
      </c>
      <c r="W43" s="152">
        <f>IF(계획인구!T43="미급수",0,IF(계획인구!T43="마을",0,IF(계획인구!T43="소규모",0,IF(계획인구!T43=사업별물량!$F43,계획인구!AI43,0))))</f>
        <v>0</v>
      </c>
      <c r="X43" s="152">
        <f>IF(계획인구!U43="미급수",0,IF(계획인구!U43="마을",0,IF(계획인구!U43="소규모",0,IF(계획인구!U43=사업별물량!$F43,계획인구!AJ43,0))))</f>
        <v>0</v>
      </c>
      <c r="Y43" s="5" t="str">
        <f t="shared" si="5"/>
        <v>기존</v>
      </c>
      <c r="AB43" s="379"/>
      <c r="AC43" s="380" t="s">
        <v>1492</v>
      </c>
      <c r="AD43" s="380">
        <f>SUM(AD40:AD42)</f>
        <v>200</v>
      </c>
      <c r="AE43" s="380">
        <f>SUM(AE40:AE42)</f>
        <v>438</v>
      </c>
      <c r="AF43" s="380" t="s">
        <v>1493</v>
      </c>
      <c r="AG43" s="381">
        <f>SUM(AG40:AG42)</f>
        <v>108</v>
      </c>
    </row>
    <row r="44" spans="1:34" s="5" customFormat="1" ht="16.350000000000001" customHeight="1">
      <c r="A44" s="306"/>
      <c r="B44" s="328" t="s">
        <v>26</v>
      </c>
      <c r="C44" s="52" t="s">
        <v>26</v>
      </c>
      <c r="D44" s="70"/>
      <c r="E44" s="70"/>
      <c r="F44" s="54" t="str">
        <f>계획인구!L44</f>
        <v>지방</v>
      </c>
      <c r="G44" s="54" t="str">
        <f>계획인구!M44</f>
        <v>김천</v>
      </c>
      <c r="H44" s="54" t="str">
        <f>계획인구!N44</f>
        <v>동부</v>
      </c>
      <c r="I44" s="55">
        <f>IF(F44="마을",0,IF(F44="소규모",0,계획인구!P44))</f>
        <v>2015</v>
      </c>
      <c r="J44" s="135">
        <f t="shared" si="2"/>
        <v>2089</v>
      </c>
      <c r="K44" s="135">
        <f t="shared" si="2"/>
        <v>2006</v>
      </c>
      <c r="L44" s="135">
        <f t="shared" si="2"/>
        <v>1998</v>
      </c>
      <c r="M44" s="135">
        <f t="shared" si="2"/>
        <v>1991</v>
      </c>
      <c r="N44" s="136">
        <f t="shared" si="2"/>
        <v>1975</v>
      </c>
      <c r="O44" s="152">
        <f>IF(계획인구!Q44="미급수",0,IF(계획인구!Q44="마을",0,IF(계획인구!Q44="소규모",0,IF(계획인구!Q44=사업별물량!$F44,계획인구!AA44,0))))</f>
        <v>2089</v>
      </c>
      <c r="P44" s="152">
        <f>IF(계획인구!R44="미급수",0,IF(계획인구!R44="마을",0,IF(계획인구!R44="소규모",0,IF(계획인구!R44=사업별물량!$F44,계획인구!AB44,0))))</f>
        <v>2006</v>
      </c>
      <c r="Q44" s="152">
        <f>IF(계획인구!S44="미급수",0,IF(계획인구!S44="마을",0,IF(계획인구!S44="소규모",0,IF(계획인구!S44=사업별물량!$F44,계획인구!AC44,0))))</f>
        <v>1998</v>
      </c>
      <c r="R44" s="152">
        <f>IF(계획인구!T44="미급수",0,IF(계획인구!T44="마을",0,IF(계획인구!T44="소규모",0,IF(계획인구!T44=사업별물량!$F44,계획인구!AD44,0))))</f>
        <v>1991</v>
      </c>
      <c r="S44" s="152">
        <f>IF(계획인구!U44="미급수",0,IF(계획인구!U44="마을",0,IF(계획인구!U44="소규모",0,IF(계획인구!U44=사업별물량!$F44,계획인구!AE44,0))))</f>
        <v>1975</v>
      </c>
      <c r="T44" s="152">
        <f>IF(계획인구!Q44="미급수",0,IF(계획인구!Q44="마을",0,IF(계획인구!Q44="소규모",0,IF(계획인구!Q44=사업별물량!$F44,계획인구!AF44,0))))</f>
        <v>0</v>
      </c>
      <c r="U44" s="152">
        <f>IF(계획인구!R44="미급수",0,IF(계획인구!R44="마을",0,IF(계획인구!R44="소규모",0,IF(계획인구!R44=사업별물량!$F44,계획인구!AG44,0))))</f>
        <v>0</v>
      </c>
      <c r="V44" s="152">
        <f>IF(계획인구!S44="미급수",0,IF(계획인구!S44="마을",0,IF(계획인구!S44="소규모",0,IF(계획인구!S44=사업별물량!$F44,계획인구!AH44,0))))</f>
        <v>0</v>
      </c>
      <c r="W44" s="152">
        <f>IF(계획인구!T44="미급수",0,IF(계획인구!T44="마을",0,IF(계획인구!T44="소규모",0,IF(계획인구!T44=사업별물량!$F44,계획인구!AI44,0))))</f>
        <v>0</v>
      </c>
      <c r="X44" s="152">
        <f>IF(계획인구!U44="미급수",0,IF(계획인구!U44="마을",0,IF(계획인구!U44="소규모",0,IF(계획인구!U44=사업별물량!$F44,계획인구!AJ44,0))))</f>
        <v>0</v>
      </c>
      <c r="Y44" s="5" t="str">
        <f t="shared" si="5"/>
        <v>기존</v>
      </c>
      <c r="AB44" s="363" t="s">
        <v>1482</v>
      </c>
      <c r="AC44" s="364" t="s">
        <v>1467</v>
      </c>
      <c r="AD44" s="364">
        <f>SUMIFS($D:$D,$A:$A,AB44,$Y:$Y,AC44)</f>
        <v>54</v>
      </c>
      <c r="AE44" s="364">
        <f>SUMIFS($K:$K,$A:$A,AB44,$Y:$Y,AC44)</f>
        <v>125</v>
      </c>
      <c r="AF44" s="364">
        <v>262</v>
      </c>
      <c r="AG44" s="365">
        <f>ROUND(AE44*AF44/1000,0)</f>
        <v>33</v>
      </c>
    </row>
    <row r="45" spans="1:34" s="5" customFormat="1" ht="16.350000000000001" customHeight="1">
      <c r="A45" s="306" t="str">
        <f t="shared" si="4"/>
        <v>지좌동</v>
      </c>
      <c r="B45" s="328" t="s">
        <v>26</v>
      </c>
      <c r="C45" s="52" t="s">
        <v>27</v>
      </c>
      <c r="D45" s="70">
        <f>계획인구!J45</f>
        <v>1087</v>
      </c>
      <c r="E45" s="70">
        <f>계획인구!K45</f>
        <v>2645</v>
      </c>
      <c r="F45" s="54" t="str">
        <f>계획인구!L45</f>
        <v>지방</v>
      </c>
      <c r="G45" s="54" t="str">
        <f>계획인구!M45</f>
        <v>김천</v>
      </c>
      <c r="H45" s="54" t="str">
        <f>계획인구!N45</f>
        <v>동부</v>
      </c>
      <c r="I45" s="55">
        <f>IF(F45="마을",0,IF(F45="소규모",0,계획인구!P45))</f>
        <v>2015</v>
      </c>
      <c r="J45" s="135">
        <f t="shared" si="2"/>
        <v>2645</v>
      </c>
      <c r="K45" s="135">
        <f t="shared" si="2"/>
        <v>3132</v>
      </c>
      <c r="L45" s="135">
        <f t="shared" si="2"/>
        <v>3123</v>
      </c>
      <c r="M45" s="135">
        <f t="shared" si="2"/>
        <v>3114</v>
      </c>
      <c r="N45" s="136">
        <f t="shared" si="2"/>
        <v>3093</v>
      </c>
      <c r="O45" s="152">
        <f>IF(계획인구!Q45="미급수",0,IF(계획인구!Q45="마을",0,IF(계획인구!Q45="소규모",0,IF(계획인구!Q45=사업별물량!$F45,계획인구!AA45,0))))</f>
        <v>2645</v>
      </c>
      <c r="P45" s="152">
        <f>IF(계획인구!R45="미급수",0,IF(계획인구!R45="마을",0,IF(계획인구!R45="소규모",0,IF(계획인구!R45=사업별물량!$F45,계획인구!AB45,0))))</f>
        <v>2539</v>
      </c>
      <c r="Q45" s="152">
        <f>IF(계획인구!S45="미급수",0,IF(계획인구!S45="마을",0,IF(계획인구!S45="소규모",0,IF(계획인구!S45=사업별물량!$F45,계획인구!AC45,0))))</f>
        <v>2530</v>
      </c>
      <c r="R45" s="152">
        <f>IF(계획인구!T45="미급수",0,IF(계획인구!T45="마을",0,IF(계획인구!T45="소규모",0,IF(계획인구!T45=사업별물량!$F45,계획인구!AD45,0))))</f>
        <v>2521</v>
      </c>
      <c r="S45" s="152">
        <f>IF(계획인구!U45="미급수",0,IF(계획인구!U45="마을",0,IF(계획인구!U45="소규모",0,IF(계획인구!U45=사업별물량!$F45,계획인구!AE45,0))))</f>
        <v>2500</v>
      </c>
      <c r="T45" s="152">
        <f>IF(계획인구!Q45="미급수",0,IF(계획인구!Q45="마을",0,IF(계획인구!Q45="소규모",0,IF(계획인구!Q45=사업별물량!$F45,계획인구!AF45,0))))</f>
        <v>0</v>
      </c>
      <c r="U45" s="152">
        <f>IF(계획인구!R45="미급수",0,IF(계획인구!R45="마을",0,IF(계획인구!R45="소규모",0,IF(계획인구!R45=사업별물량!$F45,계획인구!AG45,0))))</f>
        <v>593</v>
      </c>
      <c r="V45" s="152">
        <f>IF(계획인구!S45="미급수",0,IF(계획인구!S45="마을",0,IF(계획인구!S45="소규모",0,IF(계획인구!S45=사업별물량!$F45,계획인구!AH45,0))))</f>
        <v>593</v>
      </c>
      <c r="W45" s="152">
        <f>IF(계획인구!T45="미급수",0,IF(계획인구!T45="마을",0,IF(계획인구!T45="소규모",0,IF(계획인구!T45=사업별물량!$F45,계획인구!AI45,0))))</f>
        <v>593</v>
      </c>
      <c r="X45" s="152">
        <f>IF(계획인구!U45="미급수",0,IF(계획인구!U45="마을",0,IF(계획인구!U45="소규모",0,IF(계획인구!U45=사업별물량!$F45,계획인구!AJ45,0))))</f>
        <v>593</v>
      </c>
      <c r="Y45" s="5" t="str">
        <f t="shared" si="5"/>
        <v>기존</v>
      </c>
      <c r="AB45" s="366"/>
      <c r="AC45" s="367" t="s">
        <v>1472</v>
      </c>
      <c r="AD45" s="367">
        <f>SUMIFS($D:$D,$A:$A,AB44,$Y:$Y,AC45)</f>
        <v>0</v>
      </c>
      <c r="AE45" s="367">
        <f>SUMIFS($L:$L,$A:$A,AB44,$Y:$Y,AC45)</f>
        <v>0</v>
      </c>
      <c r="AF45" s="367">
        <v>246</v>
      </c>
      <c r="AG45" s="368">
        <f>ROUND(AE45*AF45/1000,0)</f>
        <v>0</v>
      </c>
    </row>
    <row r="46" spans="1:34" s="5" customFormat="1" ht="16.350000000000001" customHeight="1">
      <c r="A46" s="306"/>
      <c r="B46" s="329" t="s">
        <v>26</v>
      </c>
      <c r="C46" s="52" t="s">
        <v>27</v>
      </c>
      <c r="D46" s="287"/>
      <c r="E46" s="287"/>
      <c r="F46" s="54" t="str">
        <f>계획인구!L46</f>
        <v>지방</v>
      </c>
      <c r="G46" s="54" t="str">
        <f>계획인구!M46</f>
        <v>김천</v>
      </c>
      <c r="H46" s="54" t="str">
        <f>계획인구!N46</f>
        <v>동부</v>
      </c>
      <c r="I46" s="55">
        <f>IF(F46="마을",0,IF(F46="소규모",0,계획인구!P46))</f>
        <v>2015</v>
      </c>
      <c r="J46" s="135">
        <f t="shared" si="2"/>
        <v>1971</v>
      </c>
      <c r="K46" s="135">
        <f t="shared" si="2"/>
        <v>1894</v>
      </c>
      <c r="L46" s="135">
        <f t="shared" si="2"/>
        <v>1887</v>
      </c>
      <c r="M46" s="135">
        <f t="shared" si="2"/>
        <v>1880</v>
      </c>
      <c r="N46" s="136">
        <f t="shared" si="2"/>
        <v>1864</v>
      </c>
      <c r="O46" s="152">
        <f>IF(계획인구!Q46="미급수",0,IF(계획인구!Q46="마을",0,IF(계획인구!Q46="소규모",0,IF(계획인구!Q46=사업별물량!$F46,계획인구!AA46,0))))</f>
        <v>1971</v>
      </c>
      <c r="P46" s="152">
        <f>IF(계획인구!R46="미급수",0,IF(계획인구!R46="마을",0,IF(계획인구!R46="소규모",0,IF(계획인구!R46=사업별물량!$F46,계획인구!AB46,0))))</f>
        <v>1894</v>
      </c>
      <c r="Q46" s="152">
        <f>IF(계획인구!S46="미급수",0,IF(계획인구!S46="마을",0,IF(계획인구!S46="소규모",0,IF(계획인구!S46=사업별물량!$F46,계획인구!AC46,0))))</f>
        <v>1887</v>
      </c>
      <c r="R46" s="152">
        <f>IF(계획인구!T46="미급수",0,IF(계획인구!T46="마을",0,IF(계획인구!T46="소규모",0,IF(계획인구!T46=사업별물량!$F46,계획인구!AD46,0))))</f>
        <v>1880</v>
      </c>
      <c r="S46" s="152">
        <f>IF(계획인구!U46="미급수",0,IF(계획인구!U46="마을",0,IF(계획인구!U46="소규모",0,IF(계획인구!U46=사업별물량!$F46,계획인구!AE46,0))))</f>
        <v>1864</v>
      </c>
      <c r="T46" s="152">
        <f>IF(계획인구!Q46="미급수",0,IF(계획인구!Q46="마을",0,IF(계획인구!Q46="소규모",0,IF(계획인구!Q46=사업별물량!$F46,계획인구!AF46,0))))</f>
        <v>0</v>
      </c>
      <c r="U46" s="152">
        <f>IF(계획인구!R46="미급수",0,IF(계획인구!R46="마을",0,IF(계획인구!R46="소규모",0,IF(계획인구!R46=사업별물량!$F46,계획인구!AG46,0))))</f>
        <v>0</v>
      </c>
      <c r="V46" s="152">
        <f>IF(계획인구!S46="미급수",0,IF(계획인구!S46="마을",0,IF(계획인구!S46="소규모",0,IF(계획인구!S46=사업별물량!$F46,계획인구!AH46,0))))</f>
        <v>0</v>
      </c>
      <c r="W46" s="152">
        <f>IF(계획인구!T46="미급수",0,IF(계획인구!T46="마을",0,IF(계획인구!T46="소규모",0,IF(계획인구!T46=사업별물량!$F46,계획인구!AI46,0))))</f>
        <v>0</v>
      </c>
      <c r="X46" s="152">
        <f>IF(계획인구!U46="미급수",0,IF(계획인구!U46="마을",0,IF(계획인구!U46="소규모",0,IF(계획인구!U46=사업별물량!$F46,계획인구!AJ46,0))))</f>
        <v>0</v>
      </c>
      <c r="Y46" s="5" t="str">
        <f t="shared" si="5"/>
        <v>기존</v>
      </c>
      <c r="AB46" s="366"/>
      <c r="AC46" s="367" t="s">
        <v>1473</v>
      </c>
      <c r="AD46" s="367">
        <f>SUMIFS($D:$D,$A:$A,AB44,$Y:$Y,AC46)</f>
        <v>0</v>
      </c>
      <c r="AE46" s="367">
        <f>SUMIFS($M:$M,$A:$A,AB44,$Y:$Y,AC46)</f>
        <v>0</v>
      </c>
      <c r="AF46" s="367">
        <v>246</v>
      </c>
      <c r="AG46" s="368">
        <f>ROUND(AE46*AF46/1000,0)</f>
        <v>0</v>
      </c>
    </row>
    <row r="47" spans="1:34" ht="16.350000000000001" customHeight="1">
      <c r="A47" s="307" t="str">
        <f t="shared" si="4"/>
        <v>율곡동</v>
      </c>
      <c r="B47" s="225" t="s">
        <v>693</v>
      </c>
      <c r="C47" s="225" t="s">
        <v>137</v>
      </c>
      <c r="D47" s="250">
        <f>계획인구!J47</f>
        <v>3672</v>
      </c>
      <c r="E47" s="250">
        <f>계획인구!K47</f>
        <v>9258</v>
      </c>
      <c r="F47" s="227" t="str">
        <f>계획인구!L47</f>
        <v>광역</v>
      </c>
      <c r="G47" s="227" t="str">
        <f>계획인구!M47</f>
        <v>광역</v>
      </c>
      <c r="H47" s="227" t="str">
        <f>계획인구!N47</f>
        <v>혁신도시</v>
      </c>
      <c r="I47" s="229">
        <f>IF(F47="마을",0,IF(F47="소규모",0,계획인구!P47))</f>
        <v>2015</v>
      </c>
      <c r="J47" s="231">
        <f t="shared" si="2"/>
        <v>9258</v>
      </c>
      <c r="K47" s="231">
        <f t="shared" si="2"/>
        <v>19078</v>
      </c>
      <c r="L47" s="231">
        <f t="shared" si="2"/>
        <v>19045</v>
      </c>
      <c r="M47" s="231">
        <f t="shared" si="2"/>
        <v>19013</v>
      </c>
      <c r="N47" s="232">
        <f t="shared" si="2"/>
        <v>18941</v>
      </c>
      <c r="O47" s="152">
        <f>IF(계획인구!Q47="미급수",0,IF(계획인구!Q47="마을",0,IF(계획인구!Q47="소규모",0,IF(계획인구!Q47=사업별물량!$F47,계획인구!AA47,0))))</f>
        <v>9258</v>
      </c>
      <c r="P47" s="152">
        <f>IF(계획인구!R47="미급수",0,IF(계획인구!R47="마을",0,IF(계획인구!R47="소규모",0,IF(계획인구!R47=사업별물량!$F47,계획인구!AB47,0))))</f>
        <v>8889</v>
      </c>
      <c r="Q47" s="152">
        <f>IF(계획인구!S47="미급수",0,IF(계획인구!S47="마을",0,IF(계획인구!S47="소규모",0,IF(계획인구!S47=사업별물량!$F47,계획인구!AC47,0))))</f>
        <v>8856</v>
      </c>
      <c r="R47" s="152">
        <f>IF(계획인구!T47="미급수",0,IF(계획인구!T47="마을",0,IF(계획인구!T47="소규모",0,IF(계획인구!T47=사업별물량!$F47,계획인구!AD47,0))))</f>
        <v>8824</v>
      </c>
      <c r="S47" s="152">
        <f>IF(계획인구!U47="미급수",0,IF(계획인구!U47="마을",0,IF(계획인구!U47="소규모",0,IF(계획인구!U47=사업별물량!$F47,계획인구!AE47,0))))</f>
        <v>8752</v>
      </c>
      <c r="T47" s="152">
        <f>IF(계획인구!Q47="미급수",0,IF(계획인구!Q47="마을",0,IF(계획인구!Q47="소규모",0,IF(계획인구!Q47=사업별물량!$F47,계획인구!AF47,0))))</f>
        <v>0</v>
      </c>
      <c r="U47" s="152">
        <f>IF(계획인구!R47="미급수",0,IF(계획인구!R47="마을",0,IF(계획인구!R47="소규모",0,IF(계획인구!R47=사업별물량!$F47,계획인구!AG47,0))))</f>
        <v>10189</v>
      </c>
      <c r="V47" s="152">
        <f>IF(계획인구!S47="미급수",0,IF(계획인구!S47="마을",0,IF(계획인구!S47="소규모",0,IF(계획인구!S47=사업별물량!$F47,계획인구!AH47,0))))</f>
        <v>10189</v>
      </c>
      <c r="W47" s="152">
        <f>IF(계획인구!T47="미급수",0,IF(계획인구!T47="마을",0,IF(계획인구!T47="소규모",0,IF(계획인구!T47=사업별물량!$F47,계획인구!AI47,0))))</f>
        <v>10189</v>
      </c>
      <c r="X47" s="152">
        <f>IF(계획인구!U47="미급수",0,IF(계획인구!U47="마을",0,IF(계획인구!U47="소규모",0,IF(계획인구!U47=사업별물량!$F47,계획인구!AJ47,0))))</f>
        <v>10189</v>
      </c>
      <c r="Y47" s="15" t="str">
        <f t="shared" si="5"/>
        <v>기존</v>
      </c>
      <c r="AB47" s="370"/>
      <c r="AC47" s="371" t="s">
        <v>1492</v>
      </c>
      <c r="AD47" s="371">
        <f>SUM(AD44:AD46)</f>
        <v>54</v>
      </c>
      <c r="AE47" s="371">
        <f>SUM(AE44:AE46)</f>
        <v>125</v>
      </c>
      <c r="AF47" s="371" t="s">
        <v>1493</v>
      </c>
      <c r="AG47" s="372">
        <f>SUM(AG44:AG46)</f>
        <v>33</v>
      </c>
      <c r="AH47" s="5"/>
    </row>
    <row r="48" spans="1:34" s="6" customFormat="1" ht="16.350000000000001" customHeight="1">
      <c r="A48" s="305" t="s">
        <v>28</v>
      </c>
      <c r="B48" s="209" t="s">
        <v>3</v>
      </c>
      <c r="C48" s="210"/>
      <c r="D48" s="211">
        <f>계획인구!J48</f>
        <v>3743</v>
      </c>
      <c r="E48" s="211">
        <f>계획인구!K48</f>
        <v>8582</v>
      </c>
      <c r="F48" s="211"/>
      <c r="G48" s="211"/>
      <c r="H48" s="211"/>
      <c r="I48" s="211"/>
      <c r="J48" s="211">
        <f t="shared" si="2"/>
        <v>7900</v>
      </c>
      <c r="K48" s="211">
        <f t="shared" si="2"/>
        <v>7746</v>
      </c>
      <c r="L48" s="211">
        <f t="shared" si="2"/>
        <v>12350</v>
      </c>
      <c r="M48" s="211">
        <f t="shared" si="2"/>
        <v>12404</v>
      </c>
      <c r="N48" s="249">
        <f t="shared" si="2"/>
        <v>12334</v>
      </c>
      <c r="O48" s="152">
        <f>SUM(O49:O84)</f>
        <v>7900</v>
      </c>
      <c r="P48" s="135">
        <f t="shared" ref="P48:S48" si="11">SUM(P49:P84)</f>
        <v>7746</v>
      </c>
      <c r="Q48" s="135">
        <f t="shared" si="11"/>
        <v>7965</v>
      </c>
      <c r="R48" s="135">
        <f t="shared" si="11"/>
        <v>8019</v>
      </c>
      <c r="S48" s="135">
        <f t="shared" si="11"/>
        <v>7949</v>
      </c>
      <c r="T48" s="135">
        <f t="shared" ref="T48" si="12">SUM(T49:T68)</f>
        <v>0</v>
      </c>
      <c r="U48" s="135">
        <f>SUM(U49:U84)</f>
        <v>0</v>
      </c>
      <c r="V48" s="135">
        <f>SUM(V49:V84)</f>
        <v>4385</v>
      </c>
      <c r="W48" s="135">
        <f>SUM(W49:W84)</f>
        <v>4385</v>
      </c>
      <c r="X48" s="135">
        <f>SUM(X49:X84)</f>
        <v>4385</v>
      </c>
      <c r="Y48" s="6" t="str">
        <f t="shared" si="5"/>
        <v/>
      </c>
      <c r="AB48" s="373" t="s">
        <v>1483</v>
      </c>
      <c r="AC48" s="374" t="s">
        <v>1467</v>
      </c>
      <c r="AD48" s="374">
        <f>SUMIFS($D:$D,$A:$A,AB48,$Y:$Y,AC48)</f>
        <v>0</v>
      </c>
      <c r="AE48" s="374">
        <f>SUMIFS($K:$K,$A:$A,AB48,$Y:$Y,AC48)</f>
        <v>0</v>
      </c>
      <c r="AF48" s="374">
        <v>262</v>
      </c>
      <c r="AG48" s="375">
        <f>ROUND(AE48*AF48/1000,0)</f>
        <v>0</v>
      </c>
      <c r="AH48" s="5"/>
    </row>
    <row r="49" spans="1:34" s="5" customFormat="1" ht="16.350000000000001" customHeight="1">
      <c r="A49" s="308" t="str">
        <f>A48</f>
        <v>아포읍</v>
      </c>
      <c r="B49" s="52" t="s">
        <v>29</v>
      </c>
      <c r="C49" s="52" t="s">
        <v>30</v>
      </c>
      <c r="D49" s="53">
        <f>계획인구!J49</f>
        <v>130</v>
      </c>
      <c r="E49" s="53">
        <f>계획인구!K49</f>
        <v>286</v>
      </c>
      <c r="F49" s="54" t="str">
        <f>계획인구!L49</f>
        <v>광역</v>
      </c>
      <c r="G49" s="54" t="str">
        <f>계획인구!M49</f>
        <v>광역</v>
      </c>
      <c r="H49" s="54" t="str">
        <f>계획인구!N49</f>
        <v>아포</v>
      </c>
      <c r="I49" s="55">
        <f>IF(F49="마을",0,IF(F49="소규모",0,계획인구!P49))</f>
        <v>2015</v>
      </c>
      <c r="J49" s="135">
        <f t="shared" si="2"/>
        <v>286</v>
      </c>
      <c r="K49" s="135">
        <f t="shared" si="2"/>
        <v>275</v>
      </c>
      <c r="L49" s="135">
        <f t="shared" si="2"/>
        <v>274</v>
      </c>
      <c r="M49" s="135">
        <f t="shared" si="2"/>
        <v>273</v>
      </c>
      <c r="N49" s="136">
        <f t="shared" si="2"/>
        <v>270</v>
      </c>
      <c r="O49" s="152">
        <f>IF(계획인구!Q49="미급수",0,IF(계획인구!Q49="마을",0,IF(계획인구!Q49="소규모",0,IF(계획인구!Q49=사업별물량!$F49,계획인구!AA49,0))))</f>
        <v>286</v>
      </c>
      <c r="P49" s="152">
        <f>IF(계획인구!R49="미급수",0,IF(계획인구!R49="마을",0,IF(계획인구!R49="소규모",0,IF(계획인구!R49=사업별물량!$F49,계획인구!AB49,0))))</f>
        <v>275</v>
      </c>
      <c r="Q49" s="152">
        <f>IF(계획인구!S49="미급수",0,IF(계획인구!S49="마을",0,IF(계획인구!S49="소규모",0,IF(계획인구!S49=사업별물량!$F49,계획인구!AC49,0))))</f>
        <v>274</v>
      </c>
      <c r="R49" s="152">
        <f>IF(계획인구!T49="미급수",0,IF(계획인구!T49="마을",0,IF(계획인구!T49="소규모",0,IF(계획인구!T49=사업별물량!$F49,계획인구!AD49,0))))</f>
        <v>273</v>
      </c>
      <c r="S49" s="152">
        <f>IF(계획인구!U49="미급수",0,IF(계획인구!U49="마을",0,IF(계획인구!U49="소규모",0,IF(계획인구!U49=사업별물량!$F49,계획인구!AE49,0))))</f>
        <v>270</v>
      </c>
      <c r="T49" s="152">
        <f>IF(계획인구!Q49="미급수",0,IF(계획인구!Q49="마을",0,IF(계획인구!Q49="소규모",0,IF(계획인구!Q49=사업별물량!$F49,계획인구!AF49,0))))</f>
        <v>0</v>
      </c>
      <c r="U49" s="152">
        <f>IF(계획인구!R49="미급수",0,IF(계획인구!R49="마을",0,IF(계획인구!R49="소규모",0,IF(계획인구!R49=사업별물량!$F49,계획인구!AG49,0))))</f>
        <v>0</v>
      </c>
      <c r="V49" s="152">
        <f>IF(계획인구!S49="미급수",0,IF(계획인구!S49="마을",0,IF(계획인구!S49="소규모",0,IF(계획인구!S49=사업별물량!$F49,계획인구!AH49,0))))</f>
        <v>0</v>
      </c>
      <c r="W49" s="152">
        <f>IF(계획인구!T49="미급수",0,IF(계획인구!T49="마을",0,IF(계획인구!T49="소규모",0,IF(계획인구!T49=사업별물량!$F49,계획인구!AI49,0))))</f>
        <v>0</v>
      </c>
      <c r="X49" s="152">
        <f>IF(계획인구!U49="미급수",0,IF(계획인구!U49="마을",0,IF(계획인구!U49="소규모",0,IF(계획인구!U49=사업별물량!$F49,계획인구!AJ49,0))))</f>
        <v>0</v>
      </c>
      <c r="Y49" s="5" t="str">
        <f t="shared" si="5"/>
        <v>기존</v>
      </c>
      <c r="AB49" s="366"/>
      <c r="AC49" s="367" t="s">
        <v>1472</v>
      </c>
      <c r="AD49" s="367">
        <f>SUMIFS($D:$D,$A:$A,AB48,$Y:$Y,AC49)</f>
        <v>0</v>
      </c>
      <c r="AE49" s="367">
        <f>SUMIFS($L:$L,$A:$A,AB48,$Y:$Y,AC49)</f>
        <v>0</v>
      </c>
      <c r="AF49" s="367">
        <v>246</v>
      </c>
      <c r="AG49" s="368">
        <f>ROUND(AE49*AF49/1000,0)</f>
        <v>0</v>
      </c>
    </row>
    <row r="50" spans="1:34" s="5" customFormat="1" ht="16.350000000000001" customHeight="1">
      <c r="A50" s="308" t="s">
        <v>28</v>
      </c>
      <c r="B50" s="233" t="s">
        <v>307</v>
      </c>
      <c r="C50" s="52" t="s">
        <v>1137</v>
      </c>
      <c r="D50" s="53">
        <f>계획인구!J50</f>
        <v>57</v>
      </c>
      <c r="E50" s="53">
        <f>계획인구!K50</f>
        <v>115</v>
      </c>
      <c r="F50" s="54" t="str">
        <f>계획인구!L50</f>
        <v>광역</v>
      </c>
      <c r="G50" s="54" t="str">
        <f>계획인구!M50</f>
        <v>광역</v>
      </c>
      <c r="H50" s="54" t="str">
        <f>계획인구!N50</f>
        <v>아포</v>
      </c>
      <c r="I50" s="55">
        <f>IF(F50="마을",0,IF(F50="소규모",0,계획인구!P50))</f>
        <v>2015</v>
      </c>
      <c r="J50" s="135">
        <f t="shared" si="2"/>
        <v>115</v>
      </c>
      <c r="K50" s="135">
        <f t="shared" si="2"/>
        <v>110</v>
      </c>
      <c r="L50" s="135">
        <f t="shared" si="2"/>
        <v>110</v>
      </c>
      <c r="M50" s="135">
        <f t="shared" si="2"/>
        <v>110</v>
      </c>
      <c r="N50" s="136">
        <f t="shared" si="2"/>
        <v>109</v>
      </c>
      <c r="O50" s="152">
        <f>IF(계획인구!Q50="미급수",0,IF(계획인구!Q50="마을",0,IF(계획인구!Q50="소규모",0,IF(계획인구!Q50=사업별물량!$F50,계획인구!AA50,0))))</f>
        <v>115</v>
      </c>
      <c r="P50" s="152">
        <f>IF(계획인구!R50="미급수",0,IF(계획인구!R50="마을",0,IF(계획인구!R50="소규모",0,IF(계획인구!R50=사업별물량!$F50,계획인구!AB50,0))))</f>
        <v>110</v>
      </c>
      <c r="Q50" s="152">
        <f>IF(계획인구!S50="미급수",0,IF(계획인구!S50="마을",0,IF(계획인구!S50="소규모",0,IF(계획인구!S50=사업별물량!$F50,계획인구!AC50,0))))</f>
        <v>110</v>
      </c>
      <c r="R50" s="152">
        <f>IF(계획인구!T50="미급수",0,IF(계획인구!T50="마을",0,IF(계획인구!T50="소규모",0,IF(계획인구!T50=사업별물량!$F50,계획인구!AD50,0))))</f>
        <v>110</v>
      </c>
      <c r="S50" s="152">
        <f>IF(계획인구!U50="미급수",0,IF(계획인구!U50="마을",0,IF(계획인구!U50="소규모",0,IF(계획인구!U50=사업별물량!$F50,계획인구!AE50,0))))</f>
        <v>109</v>
      </c>
      <c r="T50" s="152">
        <f>IF(계획인구!Q50="미급수",0,IF(계획인구!Q50="마을",0,IF(계획인구!Q50="소규모",0,IF(계획인구!Q50=사업별물량!$F50,계획인구!AF50,0))))</f>
        <v>0</v>
      </c>
      <c r="U50" s="152">
        <f>IF(계획인구!R50="미급수",0,IF(계획인구!R50="마을",0,IF(계획인구!R50="소규모",0,IF(계획인구!R50=사업별물량!$F50,계획인구!AG50,0))))</f>
        <v>0</v>
      </c>
      <c r="V50" s="152">
        <f>IF(계획인구!S50="미급수",0,IF(계획인구!S50="마을",0,IF(계획인구!S50="소규모",0,IF(계획인구!S50=사업별물량!$F50,계획인구!AH50,0))))</f>
        <v>0</v>
      </c>
      <c r="W50" s="152">
        <f>IF(계획인구!T50="미급수",0,IF(계획인구!T50="마을",0,IF(계획인구!T50="소규모",0,IF(계획인구!T50=사업별물량!$F50,계획인구!AI50,0))))</f>
        <v>0</v>
      </c>
      <c r="X50" s="152">
        <f>IF(계획인구!U50="미급수",0,IF(계획인구!U50="마을",0,IF(계획인구!U50="소규모",0,IF(계획인구!U50=사업별물량!$F50,계획인구!AJ50,0))))</f>
        <v>0</v>
      </c>
      <c r="Y50" s="5" t="str">
        <f t="shared" si="5"/>
        <v>기존</v>
      </c>
      <c r="AB50" s="366"/>
      <c r="AC50" s="367" t="s">
        <v>1473</v>
      </c>
      <c r="AD50" s="367">
        <f>SUMIFS($D:$D,$A:$A,AB48,$Y:$Y,AC50)</f>
        <v>245</v>
      </c>
      <c r="AE50" s="367">
        <f>SUMIFS($M:$M,$A:$A,AB48,$Y:$Y,AC50)</f>
        <v>526</v>
      </c>
      <c r="AF50" s="367">
        <v>246</v>
      </c>
      <c r="AG50" s="368">
        <f>ROUND(AE50*AF50/1000,0)</f>
        <v>129</v>
      </c>
    </row>
    <row r="51" spans="1:34" s="5" customFormat="1" ht="16.350000000000001" customHeight="1">
      <c r="A51" s="308" t="s">
        <v>28</v>
      </c>
      <c r="B51" s="312"/>
      <c r="C51" s="52" t="s">
        <v>31</v>
      </c>
      <c r="D51" s="53">
        <f>계획인구!J51</f>
        <v>42</v>
      </c>
      <c r="E51" s="53">
        <f>계획인구!K51</f>
        <v>101</v>
      </c>
      <c r="F51" s="54" t="str">
        <f>계획인구!L51</f>
        <v>광역</v>
      </c>
      <c r="G51" s="54" t="str">
        <f>계획인구!M51</f>
        <v>광역</v>
      </c>
      <c r="H51" s="54" t="str">
        <f>계획인구!N51</f>
        <v>아포</v>
      </c>
      <c r="I51" s="55">
        <f>IF(F51="마을",0,IF(F51="소규모",0,계획인구!P51))</f>
        <v>2015</v>
      </c>
      <c r="J51" s="135">
        <f t="shared" si="2"/>
        <v>101</v>
      </c>
      <c r="K51" s="135">
        <f t="shared" si="2"/>
        <v>97</v>
      </c>
      <c r="L51" s="135">
        <f t="shared" si="2"/>
        <v>97</v>
      </c>
      <c r="M51" s="135">
        <f t="shared" si="2"/>
        <v>96</v>
      </c>
      <c r="N51" s="136">
        <f t="shared" si="2"/>
        <v>95</v>
      </c>
      <c r="O51" s="152">
        <f>IF(계획인구!Q51="미급수",0,IF(계획인구!Q51="마을",0,IF(계획인구!Q51="소규모",0,IF(계획인구!Q51=사업별물량!$F51,계획인구!AA51,0))))</f>
        <v>101</v>
      </c>
      <c r="P51" s="152">
        <f>IF(계획인구!R51="미급수",0,IF(계획인구!R51="마을",0,IF(계획인구!R51="소규모",0,IF(계획인구!R51=사업별물량!$F51,계획인구!AB51,0))))</f>
        <v>97</v>
      </c>
      <c r="Q51" s="152">
        <f>IF(계획인구!S51="미급수",0,IF(계획인구!S51="마을",0,IF(계획인구!S51="소규모",0,IF(계획인구!S51=사업별물량!$F51,계획인구!AC51,0))))</f>
        <v>97</v>
      </c>
      <c r="R51" s="152">
        <f>IF(계획인구!T51="미급수",0,IF(계획인구!T51="마을",0,IF(계획인구!T51="소규모",0,IF(계획인구!T51=사업별물량!$F51,계획인구!AD51,0))))</f>
        <v>96</v>
      </c>
      <c r="S51" s="152">
        <f>IF(계획인구!U51="미급수",0,IF(계획인구!U51="마을",0,IF(계획인구!U51="소규모",0,IF(계획인구!U51=사업별물량!$F51,계획인구!AE51,0))))</f>
        <v>95</v>
      </c>
      <c r="T51" s="152">
        <f>IF(계획인구!Q51="미급수",0,IF(계획인구!Q51="마을",0,IF(계획인구!Q51="소규모",0,IF(계획인구!Q51=사업별물량!$F51,계획인구!AF51,0))))</f>
        <v>0</v>
      </c>
      <c r="U51" s="152">
        <f>IF(계획인구!R51="미급수",0,IF(계획인구!R51="마을",0,IF(계획인구!R51="소규모",0,IF(계획인구!R51=사업별물량!$F51,계획인구!AG51,0))))</f>
        <v>0</v>
      </c>
      <c r="V51" s="152">
        <f>IF(계획인구!S51="미급수",0,IF(계획인구!S51="마을",0,IF(계획인구!S51="소규모",0,IF(계획인구!S51=사업별물량!$F51,계획인구!AH51,0))))</f>
        <v>0</v>
      </c>
      <c r="W51" s="152">
        <f>IF(계획인구!T51="미급수",0,IF(계획인구!T51="마을",0,IF(계획인구!T51="소규모",0,IF(계획인구!T51=사업별물량!$F51,계획인구!AI51,0))))</f>
        <v>0</v>
      </c>
      <c r="X51" s="152">
        <f>IF(계획인구!U51="미급수",0,IF(계획인구!U51="마을",0,IF(계획인구!U51="소규모",0,IF(계획인구!U51=사업별물량!$F51,계획인구!AJ51,0))))</f>
        <v>0</v>
      </c>
      <c r="Y51" s="5" t="str">
        <f t="shared" si="5"/>
        <v>기존</v>
      </c>
      <c r="AB51" s="379"/>
      <c r="AC51" s="380" t="s">
        <v>1492</v>
      </c>
      <c r="AD51" s="380">
        <f>SUM(AD48:AD50)</f>
        <v>245</v>
      </c>
      <c r="AE51" s="380">
        <f>SUM(AE48:AE50)</f>
        <v>526</v>
      </c>
      <c r="AF51" s="380" t="s">
        <v>1493</v>
      </c>
      <c r="AG51" s="381">
        <f>SUM(AG48:AG50)</f>
        <v>129</v>
      </c>
    </row>
    <row r="52" spans="1:34" s="5" customFormat="1" ht="16.350000000000001" customHeight="1">
      <c r="A52" s="308" t="s">
        <v>28</v>
      </c>
      <c r="B52" s="52" t="s">
        <v>32</v>
      </c>
      <c r="C52" s="52" t="s">
        <v>33</v>
      </c>
      <c r="D52" s="53">
        <f>계획인구!J52</f>
        <v>48</v>
      </c>
      <c r="E52" s="53">
        <f>계획인구!K52</f>
        <v>97</v>
      </c>
      <c r="F52" s="54" t="str">
        <f>계획인구!L52</f>
        <v>광역</v>
      </c>
      <c r="G52" s="54" t="str">
        <f>계획인구!M52</f>
        <v>광역</v>
      </c>
      <c r="H52" s="54" t="str">
        <f>계획인구!N52</f>
        <v>아포</v>
      </c>
      <c r="I52" s="55">
        <f>IF(F52="마을",0,IF(F52="소규모",0,계획인구!P52))</f>
        <v>2015</v>
      </c>
      <c r="J52" s="135">
        <f t="shared" ref="J52:N86" si="13">O52+T52</f>
        <v>97</v>
      </c>
      <c r="K52" s="135">
        <f t="shared" si="13"/>
        <v>93</v>
      </c>
      <c r="L52" s="135">
        <f t="shared" si="13"/>
        <v>93</v>
      </c>
      <c r="M52" s="135">
        <f t="shared" si="13"/>
        <v>92</v>
      </c>
      <c r="N52" s="136">
        <f t="shared" si="13"/>
        <v>92</v>
      </c>
      <c r="O52" s="152">
        <f>IF(계획인구!Q52="미급수",0,IF(계획인구!Q52="마을",0,IF(계획인구!Q52="소규모",0,IF(계획인구!Q52=사업별물량!$F52,계획인구!AA52,0))))</f>
        <v>97</v>
      </c>
      <c r="P52" s="152">
        <f>IF(계획인구!R52="미급수",0,IF(계획인구!R52="마을",0,IF(계획인구!R52="소규모",0,IF(계획인구!R52=사업별물량!$F52,계획인구!AB52,0))))</f>
        <v>93</v>
      </c>
      <c r="Q52" s="152">
        <f>IF(계획인구!S52="미급수",0,IF(계획인구!S52="마을",0,IF(계획인구!S52="소규모",0,IF(계획인구!S52=사업별물량!$F52,계획인구!AC52,0))))</f>
        <v>93</v>
      </c>
      <c r="R52" s="152">
        <f>IF(계획인구!T52="미급수",0,IF(계획인구!T52="마을",0,IF(계획인구!T52="소규모",0,IF(계획인구!T52=사업별물량!$F52,계획인구!AD52,0))))</f>
        <v>92</v>
      </c>
      <c r="S52" s="152">
        <f>IF(계획인구!U52="미급수",0,IF(계획인구!U52="마을",0,IF(계획인구!U52="소규모",0,IF(계획인구!U52=사업별물량!$F52,계획인구!AE52,0))))</f>
        <v>92</v>
      </c>
      <c r="T52" s="152">
        <f>IF(계획인구!Q52="미급수",0,IF(계획인구!Q52="마을",0,IF(계획인구!Q52="소규모",0,IF(계획인구!Q52=사업별물량!$F52,계획인구!AF52,0))))</f>
        <v>0</v>
      </c>
      <c r="U52" s="152">
        <f>IF(계획인구!R52="미급수",0,IF(계획인구!R52="마을",0,IF(계획인구!R52="소규모",0,IF(계획인구!R52=사업별물량!$F52,계획인구!AG52,0))))</f>
        <v>0</v>
      </c>
      <c r="V52" s="152">
        <f>IF(계획인구!S52="미급수",0,IF(계획인구!S52="마을",0,IF(계획인구!S52="소규모",0,IF(계획인구!S52=사업별물량!$F52,계획인구!AH52,0))))</f>
        <v>0</v>
      </c>
      <c r="W52" s="152">
        <f>IF(계획인구!T52="미급수",0,IF(계획인구!T52="마을",0,IF(계획인구!T52="소규모",0,IF(계획인구!T52=사업별물량!$F52,계획인구!AI52,0))))</f>
        <v>0</v>
      </c>
      <c r="X52" s="152">
        <f>IF(계획인구!U52="미급수",0,IF(계획인구!U52="마을",0,IF(계획인구!U52="소규모",0,IF(계획인구!U52=사업별물량!$F52,계획인구!AJ52,0))))</f>
        <v>0</v>
      </c>
      <c r="Y52" s="5" t="str">
        <f t="shared" si="5"/>
        <v>기존</v>
      </c>
      <c r="AB52" s="363" t="s">
        <v>1484</v>
      </c>
      <c r="AC52" s="364" t="s">
        <v>1467</v>
      </c>
      <c r="AD52" s="364">
        <f>SUMIFS($D:$D,$A:$A,AB52,$Y:$Y,AC52)</f>
        <v>321</v>
      </c>
      <c r="AE52" s="364">
        <f>SUMIFS($K:$K,$A:$A,AB52,$Y:$Y,AC52)</f>
        <v>604</v>
      </c>
      <c r="AF52" s="364">
        <v>262</v>
      </c>
      <c r="AG52" s="365">
        <f>ROUND(AE52*AF52/1000,0)</f>
        <v>158</v>
      </c>
      <c r="AH52" s="9"/>
    </row>
    <row r="53" spans="1:34" s="5" customFormat="1" ht="16.350000000000001" customHeight="1">
      <c r="A53" s="308" t="s">
        <v>28</v>
      </c>
      <c r="B53" s="52" t="s">
        <v>34</v>
      </c>
      <c r="C53" s="52" t="s">
        <v>35</v>
      </c>
      <c r="D53" s="53">
        <f>계획인구!J53</f>
        <v>71</v>
      </c>
      <c r="E53" s="53">
        <f>계획인구!K53</f>
        <v>186</v>
      </c>
      <c r="F53" s="54" t="str">
        <f>계획인구!L53</f>
        <v>광역</v>
      </c>
      <c r="G53" s="54" t="str">
        <f>계획인구!M53</f>
        <v>광역</v>
      </c>
      <c r="H53" s="54" t="str">
        <f>계획인구!N53</f>
        <v>아포</v>
      </c>
      <c r="I53" s="55">
        <f>IF(F53="마을",0,IF(F53="소규모",0,계획인구!P53))</f>
        <v>2015</v>
      </c>
      <c r="J53" s="135">
        <f t="shared" si="13"/>
        <v>186</v>
      </c>
      <c r="K53" s="135">
        <f t="shared" si="13"/>
        <v>179</v>
      </c>
      <c r="L53" s="135">
        <f t="shared" si="13"/>
        <v>178</v>
      </c>
      <c r="M53" s="135">
        <f t="shared" si="13"/>
        <v>177</v>
      </c>
      <c r="N53" s="136">
        <f t="shared" si="13"/>
        <v>176</v>
      </c>
      <c r="O53" s="152">
        <f>IF(계획인구!Q53="미급수",0,IF(계획인구!Q53="마을",0,IF(계획인구!Q53="소규모",0,IF(계획인구!Q53=사업별물량!$F53,계획인구!AA53,0))))</f>
        <v>186</v>
      </c>
      <c r="P53" s="152">
        <f>IF(계획인구!R53="미급수",0,IF(계획인구!R53="마을",0,IF(계획인구!R53="소규모",0,IF(계획인구!R53=사업별물량!$F53,계획인구!AB53,0))))</f>
        <v>179</v>
      </c>
      <c r="Q53" s="152">
        <f>IF(계획인구!S53="미급수",0,IF(계획인구!S53="마을",0,IF(계획인구!S53="소규모",0,IF(계획인구!S53=사업별물량!$F53,계획인구!AC53,0))))</f>
        <v>178</v>
      </c>
      <c r="R53" s="152">
        <f>IF(계획인구!T53="미급수",0,IF(계획인구!T53="마을",0,IF(계획인구!T53="소규모",0,IF(계획인구!T53=사업별물량!$F53,계획인구!AD53,0))))</f>
        <v>177</v>
      </c>
      <c r="S53" s="152">
        <f>IF(계획인구!U53="미급수",0,IF(계획인구!U53="마을",0,IF(계획인구!U53="소규모",0,IF(계획인구!U53=사업별물량!$F53,계획인구!AE53,0))))</f>
        <v>176</v>
      </c>
      <c r="T53" s="152">
        <f>IF(계획인구!Q53="미급수",0,IF(계획인구!Q53="마을",0,IF(계획인구!Q53="소규모",0,IF(계획인구!Q53=사업별물량!$F53,계획인구!AF53,0))))</f>
        <v>0</v>
      </c>
      <c r="U53" s="152">
        <f>IF(계획인구!R53="미급수",0,IF(계획인구!R53="마을",0,IF(계획인구!R53="소규모",0,IF(계획인구!R53=사업별물량!$F53,계획인구!AG53,0))))</f>
        <v>0</v>
      </c>
      <c r="V53" s="152">
        <f>IF(계획인구!S53="미급수",0,IF(계획인구!S53="마을",0,IF(계획인구!S53="소규모",0,IF(계획인구!S53=사업별물량!$F53,계획인구!AH53,0))))</f>
        <v>0</v>
      </c>
      <c r="W53" s="152">
        <f>IF(계획인구!T53="미급수",0,IF(계획인구!T53="마을",0,IF(계획인구!T53="소규모",0,IF(계획인구!T53=사업별물량!$F53,계획인구!AI53,0))))</f>
        <v>0</v>
      </c>
      <c r="X53" s="152">
        <f>IF(계획인구!U53="미급수",0,IF(계획인구!U53="마을",0,IF(계획인구!U53="소규모",0,IF(계획인구!U53=사업별물량!$F53,계획인구!AJ53,0))))</f>
        <v>0</v>
      </c>
      <c r="Y53" s="5" t="str">
        <f t="shared" si="5"/>
        <v>기존</v>
      </c>
      <c r="AB53" s="366"/>
      <c r="AC53" s="367" t="s">
        <v>1472</v>
      </c>
      <c r="AD53" s="367">
        <f>SUMIFS($D:$D,$A:$A,AB52,$Y:$Y,AC53)</f>
        <v>302</v>
      </c>
      <c r="AE53" s="367">
        <f>SUMIFS($L:$L,$A:$A,AB52,$Y:$Y,AC53)</f>
        <v>525</v>
      </c>
      <c r="AF53" s="367">
        <v>246</v>
      </c>
      <c r="AG53" s="368">
        <f>ROUND(AE53*AF53/1000,0)</f>
        <v>129</v>
      </c>
      <c r="AH53" s="6"/>
    </row>
    <row r="54" spans="1:34" s="5" customFormat="1" ht="16.350000000000001" customHeight="1">
      <c r="A54" s="308" t="s">
        <v>28</v>
      </c>
      <c r="B54" s="52" t="s">
        <v>36</v>
      </c>
      <c r="C54" s="52" t="s">
        <v>37</v>
      </c>
      <c r="D54" s="53">
        <f>계획인구!J54</f>
        <v>177</v>
      </c>
      <c r="E54" s="53">
        <f>계획인구!K54</f>
        <v>414</v>
      </c>
      <c r="F54" s="54" t="str">
        <f>계획인구!L54</f>
        <v>광역</v>
      </c>
      <c r="G54" s="54" t="str">
        <f>계획인구!M54</f>
        <v>광역</v>
      </c>
      <c r="H54" s="54" t="str">
        <f>계획인구!N54</f>
        <v>아포</v>
      </c>
      <c r="I54" s="55">
        <f>IF(F54="마을",0,IF(F54="소규모",0,계획인구!P54))</f>
        <v>2015</v>
      </c>
      <c r="J54" s="135">
        <f t="shared" si="13"/>
        <v>414</v>
      </c>
      <c r="K54" s="135">
        <f t="shared" si="13"/>
        <v>398</v>
      </c>
      <c r="L54" s="135">
        <f t="shared" si="13"/>
        <v>396</v>
      </c>
      <c r="M54" s="135">
        <f t="shared" si="13"/>
        <v>395</v>
      </c>
      <c r="N54" s="136">
        <f t="shared" si="13"/>
        <v>391</v>
      </c>
      <c r="O54" s="152">
        <f>IF(계획인구!Q54="미급수",0,IF(계획인구!Q54="마을",0,IF(계획인구!Q54="소규모",0,IF(계획인구!Q54=사업별물량!$F54,계획인구!AA54,0))))</f>
        <v>414</v>
      </c>
      <c r="P54" s="152">
        <f>IF(계획인구!R54="미급수",0,IF(계획인구!R54="마을",0,IF(계획인구!R54="소규모",0,IF(계획인구!R54=사업별물량!$F54,계획인구!AB54,0))))</f>
        <v>398</v>
      </c>
      <c r="Q54" s="152">
        <f>IF(계획인구!S54="미급수",0,IF(계획인구!S54="마을",0,IF(계획인구!S54="소규모",0,IF(계획인구!S54=사업별물량!$F54,계획인구!AC54,0))))</f>
        <v>396</v>
      </c>
      <c r="R54" s="152">
        <f>IF(계획인구!T54="미급수",0,IF(계획인구!T54="마을",0,IF(계획인구!T54="소규모",0,IF(계획인구!T54=사업별물량!$F54,계획인구!AD54,0))))</f>
        <v>395</v>
      </c>
      <c r="S54" s="152">
        <f>IF(계획인구!U54="미급수",0,IF(계획인구!U54="마을",0,IF(계획인구!U54="소규모",0,IF(계획인구!U54=사업별물량!$F54,계획인구!AE54,0))))</f>
        <v>391</v>
      </c>
      <c r="T54" s="152">
        <f>IF(계획인구!Q54="미급수",0,IF(계획인구!Q54="마을",0,IF(계획인구!Q54="소규모",0,IF(계획인구!Q54=사업별물량!$F54,계획인구!AF54,0))))</f>
        <v>0</v>
      </c>
      <c r="U54" s="152">
        <f>IF(계획인구!R54="미급수",0,IF(계획인구!R54="마을",0,IF(계획인구!R54="소규모",0,IF(계획인구!R54=사업별물량!$F54,계획인구!AG54,0))))</f>
        <v>0</v>
      </c>
      <c r="V54" s="152">
        <f>IF(계획인구!S54="미급수",0,IF(계획인구!S54="마을",0,IF(계획인구!S54="소규모",0,IF(계획인구!S54=사업별물량!$F54,계획인구!AH54,0))))</f>
        <v>0</v>
      </c>
      <c r="W54" s="152">
        <f>IF(계획인구!T54="미급수",0,IF(계획인구!T54="마을",0,IF(계획인구!T54="소규모",0,IF(계획인구!T54=사업별물량!$F54,계획인구!AI54,0))))</f>
        <v>0</v>
      </c>
      <c r="X54" s="152">
        <f>IF(계획인구!U54="미급수",0,IF(계획인구!U54="마을",0,IF(계획인구!U54="소규모",0,IF(계획인구!U54=사업별물량!$F54,계획인구!AJ54,0))))</f>
        <v>0</v>
      </c>
      <c r="Y54" s="5" t="str">
        <f t="shared" si="5"/>
        <v>기존</v>
      </c>
      <c r="AB54" s="366"/>
      <c r="AC54" s="367" t="s">
        <v>1473</v>
      </c>
      <c r="AD54" s="367">
        <f>SUMIFS($D:$D,$A:$A,AB52,$Y:$Y,AC54)</f>
        <v>262</v>
      </c>
      <c r="AE54" s="367">
        <f>SUMIFS($M:$M,$A:$A,AB52,$Y:$Y,AC54)</f>
        <v>499</v>
      </c>
      <c r="AF54" s="367">
        <v>246</v>
      </c>
      <c r="AG54" s="368">
        <f>ROUND(AE54*AF54/1000,0)</f>
        <v>123</v>
      </c>
    </row>
    <row r="55" spans="1:34" s="5" customFormat="1" ht="16.350000000000001" customHeight="1">
      <c r="A55" s="308" t="s">
        <v>28</v>
      </c>
      <c r="B55" s="52" t="s">
        <v>38</v>
      </c>
      <c r="C55" s="52" t="s">
        <v>309</v>
      </c>
      <c r="D55" s="53">
        <f>계획인구!J55</f>
        <v>65</v>
      </c>
      <c r="E55" s="53">
        <f>계획인구!K55</f>
        <v>134</v>
      </c>
      <c r="F55" s="54" t="str">
        <f>계획인구!L55</f>
        <v>광역</v>
      </c>
      <c r="G55" s="54" t="str">
        <f>계획인구!M55</f>
        <v>광역</v>
      </c>
      <c r="H55" s="54" t="str">
        <f>계획인구!N55</f>
        <v>아포</v>
      </c>
      <c r="I55" s="55">
        <f>IF(F55="마을",0,IF(F55="소규모",0,계획인구!P55))</f>
        <v>2015</v>
      </c>
      <c r="J55" s="135">
        <f t="shared" si="13"/>
        <v>134</v>
      </c>
      <c r="K55" s="135">
        <f t="shared" si="13"/>
        <v>129</v>
      </c>
      <c r="L55" s="135">
        <f t="shared" si="13"/>
        <v>128</v>
      </c>
      <c r="M55" s="135">
        <f t="shared" si="13"/>
        <v>128</v>
      </c>
      <c r="N55" s="136">
        <f t="shared" si="13"/>
        <v>127</v>
      </c>
      <c r="O55" s="152">
        <f>IF(계획인구!Q55="미급수",0,IF(계획인구!Q55="마을",0,IF(계획인구!Q55="소규모",0,IF(계획인구!Q55=사업별물량!$F55,계획인구!AA55,0))))</f>
        <v>134</v>
      </c>
      <c r="P55" s="152">
        <f>IF(계획인구!R55="미급수",0,IF(계획인구!R55="마을",0,IF(계획인구!R55="소규모",0,IF(계획인구!R55=사업별물량!$F55,계획인구!AB55,0))))</f>
        <v>129</v>
      </c>
      <c r="Q55" s="152">
        <f>IF(계획인구!S55="미급수",0,IF(계획인구!S55="마을",0,IF(계획인구!S55="소규모",0,IF(계획인구!S55=사업별물량!$F55,계획인구!AC55,0))))</f>
        <v>128</v>
      </c>
      <c r="R55" s="152">
        <f>IF(계획인구!T55="미급수",0,IF(계획인구!T55="마을",0,IF(계획인구!T55="소규모",0,IF(계획인구!T55=사업별물량!$F55,계획인구!AD55,0))))</f>
        <v>128</v>
      </c>
      <c r="S55" s="152">
        <f>IF(계획인구!U55="미급수",0,IF(계획인구!U55="마을",0,IF(계획인구!U55="소규모",0,IF(계획인구!U55=사업별물량!$F55,계획인구!AE55,0))))</f>
        <v>127</v>
      </c>
      <c r="T55" s="152">
        <f>IF(계획인구!Q55="미급수",0,IF(계획인구!Q55="마을",0,IF(계획인구!Q55="소규모",0,IF(계획인구!Q55=사업별물량!$F55,계획인구!AF55,0))))</f>
        <v>0</v>
      </c>
      <c r="U55" s="152">
        <f>IF(계획인구!R55="미급수",0,IF(계획인구!R55="마을",0,IF(계획인구!R55="소규모",0,IF(계획인구!R55=사업별물량!$F55,계획인구!AG55,0))))</f>
        <v>0</v>
      </c>
      <c r="V55" s="152">
        <f>IF(계획인구!S55="미급수",0,IF(계획인구!S55="마을",0,IF(계획인구!S55="소규모",0,IF(계획인구!S55=사업별물량!$F55,계획인구!AH55,0))))</f>
        <v>0</v>
      </c>
      <c r="W55" s="152">
        <f>IF(계획인구!T55="미급수",0,IF(계획인구!T55="마을",0,IF(계획인구!T55="소규모",0,IF(계획인구!T55=사업별물량!$F55,계획인구!AI55,0))))</f>
        <v>0</v>
      </c>
      <c r="X55" s="152">
        <f>IF(계획인구!U55="미급수",0,IF(계획인구!U55="마을",0,IF(계획인구!U55="소규모",0,IF(계획인구!U55=사업별물량!$F55,계획인구!AJ55,0))))</f>
        <v>0</v>
      </c>
      <c r="Y55" s="5" t="str">
        <f t="shared" si="5"/>
        <v>기존</v>
      </c>
      <c r="AB55" s="370"/>
      <c r="AC55" s="371" t="s">
        <v>1492</v>
      </c>
      <c r="AD55" s="371">
        <f>SUM(AD52:AD54)</f>
        <v>885</v>
      </c>
      <c r="AE55" s="371">
        <f>SUM(AE52:AE54)</f>
        <v>1628</v>
      </c>
      <c r="AF55" s="371" t="s">
        <v>1493</v>
      </c>
      <c r="AG55" s="372">
        <f>SUM(AG52:AG54)</f>
        <v>410</v>
      </c>
    </row>
    <row r="56" spans="1:34" s="5" customFormat="1" ht="16.350000000000001" customHeight="1">
      <c r="A56" s="308" t="s">
        <v>28</v>
      </c>
      <c r="B56" s="52" t="s">
        <v>39</v>
      </c>
      <c r="C56" s="52" t="s">
        <v>1138</v>
      </c>
      <c r="D56" s="53">
        <f>계획인구!J56</f>
        <v>59</v>
      </c>
      <c r="E56" s="53">
        <f>계획인구!K56</f>
        <v>155</v>
      </c>
      <c r="F56" s="54" t="str">
        <f>계획인구!L56</f>
        <v>광역</v>
      </c>
      <c r="G56" s="54" t="str">
        <f>계획인구!M56</f>
        <v>광역</v>
      </c>
      <c r="H56" s="54" t="str">
        <f>계획인구!N56</f>
        <v>아포</v>
      </c>
      <c r="I56" s="55">
        <f>IF(F56="마을",0,IF(F56="소규모",0,계획인구!P56))</f>
        <v>2015</v>
      </c>
      <c r="J56" s="135">
        <f t="shared" si="13"/>
        <v>155</v>
      </c>
      <c r="K56" s="135">
        <f t="shared" si="13"/>
        <v>149</v>
      </c>
      <c r="L56" s="135">
        <f t="shared" si="13"/>
        <v>148</v>
      </c>
      <c r="M56" s="135">
        <f t="shared" si="13"/>
        <v>148</v>
      </c>
      <c r="N56" s="136">
        <f t="shared" si="13"/>
        <v>147</v>
      </c>
      <c r="O56" s="152">
        <f>IF(계획인구!Q56="미급수",0,IF(계획인구!Q56="마을",0,IF(계획인구!Q56="소규모",0,IF(계획인구!Q56=사업별물량!$F56,계획인구!AA56,0))))</f>
        <v>155</v>
      </c>
      <c r="P56" s="152">
        <f>IF(계획인구!R56="미급수",0,IF(계획인구!R56="마을",0,IF(계획인구!R56="소규모",0,IF(계획인구!R56=사업별물량!$F56,계획인구!AB56,0))))</f>
        <v>149</v>
      </c>
      <c r="Q56" s="152">
        <f>IF(계획인구!S56="미급수",0,IF(계획인구!S56="마을",0,IF(계획인구!S56="소규모",0,IF(계획인구!S56=사업별물량!$F56,계획인구!AC56,0))))</f>
        <v>148</v>
      </c>
      <c r="R56" s="152">
        <f>IF(계획인구!T56="미급수",0,IF(계획인구!T56="마을",0,IF(계획인구!T56="소규모",0,IF(계획인구!T56=사업별물량!$F56,계획인구!AD56,0))))</f>
        <v>148</v>
      </c>
      <c r="S56" s="152">
        <f>IF(계획인구!U56="미급수",0,IF(계획인구!U56="마을",0,IF(계획인구!U56="소규모",0,IF(계획인구!U56=사업별물량!$F56,계획인구!AE56,0))))</f>
        <v>147</v>
      </c>
      <c r="T56" s="152">
        <f>IF(계획인구!Q56="미급수",0,IF(계획인구!Q56="마을",0,IF(계획인구!Q56="소규모",0,IF(계획인구!Q56=사업별물량!$F56,계획인구!AF56,0))))</f>
        <v>0</v>
      </c>
      <c r="U56" s="152">
        <f>IF(계획인구!R56="미급수",0,IF(계획인구!R56="마을",0,IF(계획인구!R56="소규모",0,IF(계획인구!R56=사업별물량!$F56,계획인구!AG56,0))))</f>
        <v>0</v>
      </c>
      <c r="V56" s="152">
        <f>IF(계획인구!S56="미급수",0,IF(계획인구!S56="마을",0,IF(계획인구!S56="소규모",0,IF(계획인구!S56=사업별물량!$F56,계획인구!AH56,0))))</f>
        <v>0</v>
      </c>
      <c r="W56" s="152">
        <f>IF(계획인구!T56="미급수",0,IF(계획인구!T56="마을",0,IF(계획인구!T56="소규모",0,IF(계획인구!T56=사업별물량!$F56,계획인구!AI56,0))))</f>
        <v>0</v>
      </c>
      <c r="X56" s="152">
        <f>IF(계획인구!U56="미급수",0,IF(계획인구!U56="마을",0,IF(계획인구!U56="소규모",0,IF(계획인구!U56=사업별물량!$F56,계획인구!AJ56,0))))</f>
        <v>0</v>
      </c>
      <c r="Y56" s="5" t="str">
        <f t="shared" si="5"/>
        <v>기존</v>
      </c>
      <c r="AB56" s="373" t="s">
        <v>1485</v>
      </c>
      <c r="AC56" s="374" t="s">
        <v>1467</v>
      </c>
      <c r="AD56" s="374">
        <f>SUMIFS($D:$D,$A:$A,AB56,$Y:$Y,AC56)</f>
        <v>17</v>
      </c>
      <c r="AE56" s="374">
        <f>SUMIFS($K:$K,$A:$A,AB56,$Y:$Y,AC56)</f>
        <v>37</v>
      </c>
      <c r="AF56" s="374">
        <v>262</v>
      </c>
      <c r="AG56" s="375">
        <f>ROUND(AE56*AF56/1000,0)</f>
        <v>10</v>
      </c>
    </row>
    <row r="57" spans="1:34" s="5" customFormat="1" ht="16.350000000000001" customHeight="1">
      <c r="A57" s="308" t="s">
        <v>28</v>
      </c>
      <c r="B57" s="233" t="s">
        <v>40</v>
      </c>
      <c r="C57" s="52" t="s">
        <v>310</v>
      </c>
      <c r="D57" s="53">
        <f>계획인구!J57</f>
        <v>37</v>
      </c>
      <c r="E57" s="53">
        <f>계획인구!K57</f>
        <v>84</v>
      </c>
      <c r="F57" s="54" t="str">
        <f>계획인구!L57</f>
        <v>광역</v>
      </c>
      <c r="G57" s="54" t="str">
        <f>계획인구!M57</f>
        <v>광역</v>
      </c>
      <c r="H57" s="54" t="str">
        <f>계획인구!N57</f>
        <v>아포</v>
      </c>
      <c r="I57" s="55">
        <f>IF(F57="마을",0,IF(F57="소규모",0,계획인구!P57))</f>
        <v>2020</v>
      </c>
      <c r="J57" s="135">
        <f t="shared" si="13"/>
        <v>0</v>
      </c>
      <c r="K57" s="135">
        <f t="shared" si="13"/>
        <v>81</v>
      </c>
      <c r="L57" s="135">
        <f t="shared" si="13"/>
        <v>80</v>
      </c>
      <c r="M57" s="135">
        <f t="shared" si="13"/>
        <v>80</v>
      </c>
      <c r="N57" s="136">
        <f t="shared" si="13"/>
        <v>79</v>
      </c>
      <c r="O57" s="152">
        <f>IF(계획인구!Q57="미급수",0,IF(계획인구!Q57="마을",0,IF(계획인구!Q57="소규모",0,IF(계획인구!Q57=사업별물량!$F57,계획인구!AA57,0))))</f>
        <v>0</v>
      </c>
      <c r="P57" s="152">
        <f>IF(계획인구!R57="미급수",0,IF(계획인구!R57="마을",0,IF(계획인구!R57="소규모",0,IF(계획인구!R57=사업별물량!$F57,계획인구!AB57,0))))</f>
        <v>81</v>
      </c>
      <c r="Q57" s="152">
        <f>IF(계획인구!S57="미급수",0,IF(계획인구!S57="마을",0,IF(계획인구!S57="소규모",0,IF(계획인구!S57=사업별물량!$F57,계획인구!AC57,0))))</f>
        <v>80</v>
      </c>
      <c r="R57" s="152">
        <f>IF(계획인구!T57="미급수",0,IF(계획인구!T57="마을",0,IF(계획인구!T57="소규모",0,IF(계획인구!T57=사업별물량!$F57,계획인구!AD57,0))))</f>
        <v>80</v>
      </c>
      <c r="S57" s="152">
        <f>IF(계획인구!U57="미급수",0,IF(계획인구!U57="마을",0,IF(계획인구!U57="소규모",0,IF(계획인구!U57=사업별물량!$F57,계획인구!AE57,0))))</f>
        <v>79</v>
      </c>
      <c r="T57" s="152">
        <f>IF(계획인구!Q57="미급수",0,IF(계획인구!Q57="마을",0,IF(계획인구!Q57="소규모",0,IF(계획인구!Q57=사업별물량!$F57,계획인구!AF57,0))))</f>
        <v>0</v>
      </c>
      <c r="U57" s="152">
        <f>IF(계획인구!R57="미급수",0,IF(계획인구!R57="마을",0,IF(계획인구!R57="소규모",0,IF(계획인구!R57=사업별물량!$F57,계획인구!AG57,0))))</f>
        <v>0</v>
      </c>
      <c r="V57" s="152">
        <f>IF(계획인구!S57="미급수",0,IF(계획인구!S57="마을",0,IF(계획인구!S57="소규모",0,IF(계획인구!S57=사업별물량!$F57,계획인구!AH57,0))))</f>
        <v>0</v>
      </c>
      <c r="W57" s="152">
        <f>IF(계획인구!T57="미급수",0,IF(계획인구!T57="마을",0,IF(계획인구!T57="소규모",0,IF(계획인구!T57=사업별물량!$F57,계획인구!AI57,0))))</f>
        <v>0</v>
      </c>
      <c r="X57" s="152">
        <f>IF(계획인구!U57="미급수",0,IF(계획인구!U57="마을",0,IF(계획인구!U57="소규모",0,IF(계획인구!U57=사업별물량!$F57,계획인구!AJ57,0))))</f>
        <v>0</v>
      </c>
      <c r="Y57" s="5" t="str">
        <f t="shared" si="5"/>
        <v>1단계</v>
      </c>
      <c r="AB57" s="366"/>
      <c r="AC57" s="367" t="s">
        <v>1472</v>
      </c>
      <c r="AD57" s="367">
        <f>SUMIFS($D:$D,$A:$A,AB56,$Y:$Y,AC57)</f>
        <v>163</v>
      </c>
      <c r="AE57" s="367">
        <f>SUMIFS($L:$L,$A:$A,AB56,$Y:$Y,AC57)</f>
        <v>323</v>
      </c>
      <c r="AF57" s="367">
        <v>246</v>
      </c>
      <c r="AG57" s="368">
        <f>ROUND(AE57*AF57/1000,0)</f>
        <v>79</v>
      </c>
    </row>
    <row r="58" spans="1:34" s="5" customFormat="1" ht="16.350000000000001" customHeight="1">
      <c r="A58" s="308" t="s">
        <v>28</v>
      </c>
      <c r="B58" s="312"/>
      <c r="C58" s="52" t="s">
        <v>311</v>
      </c>
      <c r="D58" s="53">
        <f>계획인구!J58</f>
        <v>35</v>
      </c>
      <c r="E58" s="53">
        <f>계획인구!K58</f>
        <v>83</v>
      </c>
      <c r="F58" s="54" t="str">
        <f>계획인구!L58</f>
        <v>광역</v>
      </c>
      <c r="G58" s="54" t="str">
        <f>계획인구!M58</f>
        <v>광역</v>
      </c>
      <c r="H58" s="54" t="str">
        <f>계획인구!N58</f>
        <v>아포</v>
      </c>
      <c r="I58" s="55">
        <f>IF(F58="마을",0,IF(F58="소규모",0,계획인구!P58))</f>
        <v>2020</v>
      </c>
      <c r="J58" s="135">
        <f t="shared" si="13"/>
        <v>0</v>
      </c>
      <c r="K58" s="135">
        <f t="shared" si="13"/>
        <v>80</v>
      </c>
      <c r="L58" s="135">
        <f t="shared" si="13"/>
        <v>79</v>
      </c>
      <c r="M58" s="135">
        <f t="shared" si="13"/>
        <v>79</v>
      </c>
      <c r="N58" s="136">
        <f t="shared" si="13"/>
        <v>78</v>
      </c>
      <c r="O58" s="152">
        <f>IF(계획인구!Q58="미급수",0,IF(계획인구!Q58="마을",0,IF(계획인구!Q58="소규모",0,IF(계획인구!Q58=사업별물량!$F58,계획인구!AA58,0))))</f>
        <v>0</v>
      </c>
      <c r="P58" s="152">
        <f>IF(계획인구!R58="미급수",0,IF(계획인구!R58="마을",0,IF(계획인구!R58="소규모",0,IF(계획인구!R58=사업별물량!$F58,계획인구!AB58,0))))</f>
        <v>80</v>
      </c>
      <c r="Q58" s="152">
        <f>IF(계획인구!S58="미급수",0,IF(계획인구!S58="마을",0,IF(계획인구!S58="소규모",0,IF(계획인구!S58=사업별물량!$F58,계획인구!AC58,0))))</f>
        <v>79</v>
      </c>
      <c r="R58" s="152">
        <f>IF(계획인구!T58="미급수",0,IF(계획인구!T58="마을",0,IF(계획인구!T58="소규모",0,IF(계획인구!T58=사업별물량!$F58,계획인구!AD58,0))))</f>
        <v>79</v>
      </c>
      <c r="S58" s="152">
        <f>IF(계획인구!U58="미급수",0,IF(계획인구!U58="마을",0,IF(계획인구!U58="소규모",0,IF(계획인구!U58=사업별물량!$F58,계획인구!AE58,0))))</f>
        <v>78</v>
      </c>
      <c r="T58" s="152">
        <f>IF(계획인구!Q58="미급수",0,IF(계획인구!Q58="마을",0,IF(계획인구!Q58="소규모",0,IF(계획인구!Q58=사업별물량!$F58,계획인구!AF58,0))))</f>
        <v>0</v>
      </c>
      <c r="U58" s="152">
        <f>IF(계획인구!R58="미급수",0,IF(계획인구!R58="마을",0,IF(계획인구!R58="소규모",0,IF(계획인구!R58=사업별물량!$F58,계획인구!AG58,0))))</f>
        <v>0</v>
      </c>
      <c r="V58" s="152">
        <f>IF(계획인구!S58="미급수",0,IF(계획인구!S58="마을",0,IF(계획인구!S58="소규모",0,IF(계획인구!S58=사업별물량!$F58,계획인구!AH58,0))))</f>
        <v>0</v>
      </c>
      <c r="W58" s="152">
        <f>IF(계획인구!T58="미급수",0,IF(계획인구!T58="마을",0,IF(계획인구!T58="소규모",0,IF(계획인구!T58=사업별물량!$F58,계획인구!AI58,0))))</f>
        <v>0</v>
      </c>
      <c r="X58" s="152">
        <f>IF(계획인구!U58="미급수",0,IF(계획인구!U58="마을",0,IF(계획인구!U58="소규모",0,IF(계획인구!U58=사업별물량!$F58,계획인구!AJ58,0))))</f>
        <v>0</v>
      </c>
      <c r="Y58" s="5" t="str">
        <f t="shared" si="5"/>
        <v>1단계</v>
      </c>
      <c r="AB58" s="369"/>
      <c r="AC58" s="367" t="s">
        <v>1473</v>
      </c>
      <c r="AD58" s="367">
        <f>SUMIFS($D:$D,$A:$A,AB56,$Y:$Y,AC58)</f>
        <v>0</v>
      </c>
      <c r="AE58" s="367">
        <f>SUMIFS($M:$M,$A:$A,AB56,$Y:$Y,AC58)</f>
        <v>0</v>
      </c>
      <c r="AF58" s="367">
        <v>246</v>
      </c>
      <c r="AG58" s="368">
        <f>ROUND(AE58*AF58/1000,0)</f>
        <v>0</v>
      </c>
    </row>
    <row r="59" spans="1:34" s="5" customFormat="1" ht="16.350000000000001" customHeight="1">
      <c r="A59" s="308" t="s">
        <v>28</v>
      </c>
      <c r="B59" s="52" t="s">
        <v>41</v>
      </c>
      <c r="C59" s="52" t="s">
        <v>42</v>
      </c>
      <c r="D59" s="53">
        <f>계획인구!J59</f>
        <v>115</v>
      </c>
      <c r="E59" s="53">
        <f>계획인구!K59</f>
        <v>291</v>
      </c>
      <c r="F59" s="54" t="str">
        <f>계획인구!L59</f>
        <v>광역</v>
      </c>
      <c r="G59" s="54" t="str">
        <f>계획인구!M59</f>
        <v>광역</v>
      </c>
      <c r="H59" s="54" t="str">
        <f>계획인구!N59</f>
        <v>아포</v>
      </c>
      <c r="I59" s="55">
        <f>IF(F59="마을",0,IF(F59="소규모",0,계획인구!P59))</f>
        <v>2015</v>
      </c>
      <c r="J59" s="135">
        <f t="shared" si="13"/>
        <v>291</v>
      </c>
      <c r="K59" s="135">
        <f t="shared" si="13"/>
        <v>279</v>
      </c>
      <c r="L59" s="135">
        <f t="shared" si="13"/>
        <v>278</v>
      </c>
      <c r="M59" s="135">
        <f t="shared" si="13"/>
        <v>277</v>
      </c>
      <c r="N59" s="136">
        <f t="shared" si="13"/>
        <v>275</v>
      </c>
      <c r="O59" s="152">
        <f>IF(계획인구!Q59="미급수",0,IF(계획인구!Q59="마을",0,IF(계획인구!Q59="소규모",0,IF(계획인구!Q59=사업별물량!$F59,계획인구!AA59,0))))</f>
        <v>291</v>
      </c>
      <c r="P59" s="152">
        <f>IF(계획인구!R59="미급수",0,IF(계획인구!R59="마을",0,IF(계획인구!R59="소규모",0,IF(계획인구!R59=사업별물량!$F59,계획인구!AB59,0))))</f>
        <v>279</v>
      </c>
      <c r="Q59" s="152">
        <f>IF(계획인구!S59="미급수",0,IF(계획인구!S59="마을",0,IF(계획인구!S59="소규모",0,IF(계획인구!S59=사업별물량!$F59,계획인구!AC59,0))))</f>
        <v>278</v>
      </c>
      <c r="R59" s="152">
        <f>IF(계획인구!T59="미급수",0,IF(계획인구!T59="마을",0,IF(계획인구!T59="소규모",0,IF(계획인구!T59=사업별물량!$F59,계획인구!AD59,0))))</f>
        <v>277</v>
      </c>
      <c r="S59" s="152">
        <f>IF(계획인구!U59="미급수",0,IF(계획인구!U59="마을",0,IF(계획인구!U59="소규모",0,IF(계획인구!U59=사업별물량!$F59,계획인구!AE59,0))))</f>
        <v>275</v>
      </c>
      <c r="T59" s="152">
        <f>IF(계획인구!Q59="미급수",0,IF(계획인구!Q59="마을",0,IF(계획인구!Q59="소규모",0,IF(계획인구!Q59=사업별물량!$F59,계획인구!AF59,0))))</f>
        <v>0</v>
      </c>
      <c r="U59" s="152">
        <f>IF(계획인구!R59="미급수",0,IF(계획인구!R59="마을",0,IF(계획인구!R59="소규모",0,IF(계획인구!R59=사업별물량!$F59,계획인구!AG59,0))))</f>
        <v>0</v>
      </c>
      <c r="V59" s="152">
        <f>IF(계획인구!S59="미급수",0,IF(계획인구!S59="마을",0,IF(계획인구!S59="소규모",0,IF(계획인구!S59=사업별물량!$F59,계획인구!AH59,0))))</f>
        <v>0</v>
      </c>
      <c r="W59" s="152">
        <f>IF(계획인구!T59="미급수",0,IF(계획인구!T59="마을",0,IF(계획인구!T59="소규모",0,IF(계획인구!T59=사업별물량!$F59,계획인구!AI59,0))))</f>
        <v>0</v>
      </c>
      <c r="X59" s="152">
        <f>IF(계획인구!U59="미급수",0,IF(계획인구!U59="마을",0,IF(계획인구!U59="소규모",0,IF(계획인구!U59=사업별물량!$F59,계획인구!AJ59,0))))</f>
        <v>0</v>
      </c>
      <c r="Y59" s="5" t="str">
        <f t="shared" si="5"/>
        <v>기존</v>
      </c>
      <c r="AB59" s="382"/>
      <c r="AC59" s="380" t="s">
        <v>1492</v>
      </c>
      <c r="AD59" s="380">
        <f>SUM(AD56:AD58)</f>
        <v>180</v>
      </c>
      <c r="AE59" s="380">
        <f>SUM(AE56:AE58)</f>
        <v>360</v>
      </c>
      <c r="AF59" s="380" t="s">
        <v>1493</v>
      </c>
      <c r="AG59" s="381">
        <f>SUM(AG56:AG58)</f>
        <v>89</v>
      </c>
    </row>
    <row r="60" spans="1:34" s="5" customFormat="1" ht="16.350000000000001" customHeight="1">
      <c r="A60" s="308" t="s">
        <v>28</v>
      </c>
      <c r="B60" s="233" t="s">
        <v>43</v>
      </c>
      <c r="C60" s="52" t="s">
        <v>312</v>
      </c>
      <c r="D60" s="53">
        <f>계획인구!J60</f>
        <v>26</v>
      </c>
      <c r="E60" s="53">
        <f>계획인구!K60</f>
        <v>67</v>
      </c>
      <c r="F60" s="54" t="str">
        <f>계획인구!L60</f>
        <v>광역</v>
      </c>
      <c r="G60" s="54" t="str">
        <f>계획인구!M60</f>
        <v>광역</v>
      </c>
      <c r="H60" s="54" t="str">
        <f>계획인구!N60</f>
        <v>아포</v>
      </c>
      <c r="I60" s="55">
        <f>IF(F60="마을",0,IF(F60="소규모",0,계획인구!P60))</f>
        <v>2015</v>
      </c>
      <c r="J60" s="135">
        <f t="shared" si="13"/>
        <v>67</v>
      </c>
      <c r="K60" s="135">
        <f t="shared" si="13"/>
        <v>64</v>
      </c>
      <c r="L60" s="135">
        <f t="shared" si="13"/>
        <v>64</v>
      </c>
      <c r="M60" s="135">
        <f t="shared" si="13"/>
        <v>64</v>
      </c>
      <c r="N60" s="136">
        <f t="shared" si="13"/>
        <v>63</v>
      </c>
      <c r="O60" s="152">
        <f>IF(계획인구!Q60="미급수",0,IF(계획인구!Q60="마을",0,IF(계획인구!Q60="소규모",0,IF(계획인구!Q60=사업별물량!$F60,계획인구!AA60,0))))</f>
        <v>67</v>
      </c>
      <c r="P60" s="152">
        <f>IF(계획인구!R60="미급수",0,IF(계획인구!R60="마을",0,IF(계획인구!R60="소규모",0,IF(계획인구!R60=사업별물량!$F60,계획인구!AB60,0))))</f>
        <v>64</v>
      </c>
      <c r="Q60" s="152">
        <f>IF(계획인구!S60="미급수",0,IF(계획인구!S60="마을",0,IF(계획인구!S60="소규모",0,IF(계획인구!S60=사업별물량!$F60,계획인구!AC60,0))))</f>
        <v>64</v>
      </c>
      <c r="R60" s="152">
        <f>IF(계획인구!T60="미급수",0,IF(계획인구!T60="마을",0,IF(계획인구!T60="소규모",0,IF(계획인구!T60=사업별물량!$F60,계획인구!AD60,0))))</f>
        <v>64</v>
      </c>
      <c r="S60" s="152">
        <f>IF(계획인구!U60="미급수",0,IF(계획인구!U60="마을",0,IF(계획인구!U60="소규모",0,IF(계획인구!U60=사업별물량!$F60,계획인구!AE60,0))))</f>
        <v>63</v>
      </c>
      <c r="T60" s="152">
        <f>IF(계획인구!Q60="미급수",0,IF(계획인구!Q60="마을",0,IF(계획인구!Q60="소규모",0,IF(계획인구!Q60=사업별물량!$F60,계획인구!AF60,0))))</f>
        <v>0</v>
      </c>
      <c r="U60" s="152">
        <f>IF(계획인구!R60="미급수",0,IF(계획인구!R60="마을",0,IF(계획인구!R60="소규모",0,IF(계획인구!R60=사업별물량!$F60,계획인구!AG60,0))))</f>
        <v>0</v>
      </c>
      <c r="V60" s="152">
        <f>IF(계획인구!S60="미급수",0,IF(계획인구!S60="마을",0,IF(계획인구!S60="소규모",0,IF(계획인구!S60=사업별물량!$F60,계획인구!AH60,0))))</f>
        <v>0</v>
      </c>
      <c r="W60" s="152">
        <f>IF(계획인구!T60="미급수",0,IF(계획인구!T60="마을",0,IF(계획인구!T60="소규모",0,IF(계획인구!T60=사업별물량!$F60,계획인구!AI60,0))))</f>
        <v>0</v>
      </c>
      <c r="X60" s="152">
        <f>IF(계획인구!U60="미급수",0,IF(계획인구!U60="마을",0,IF(계획인구!U60="소규모",0,IF(계획인구!U60=사업별물량!$F60,계획인구!AJ60,0))))</f>
        <v>0</v>
      </c>
      <c r="Y60" s="5" t="str">
        <f t="shared" si="5"/>
        <v>기존</v>
      </c>
      <c r="AB60" s="383" t="s">
        <v>1486</v>
      </c>
      <c r="AC60" s="364" t="s">
        <v>1467</v>
      </c>
      <c r="AD60" s="364">
        <f>SUMIFS($D:$D,$A:$A,AB60,$Y:$Y,AC60)</f>
        <v>0</v>
      </c>
      <c r="AE60" s="364">
        <f>SUMIFS($K:$K,$A:$A,AB60,$Y:$Y,AC60)</f>
        <v>0</v>
      </c>
      <c r="AF60" s="364">
        <v>262</v>
      </c>
      <c r="AG60" s="365">
        <f>ROUND(AE60*AF60/1000,0)</f>
        <v>0</v>
      </c>
    </row>
    <row r="61" spans="1:34" s="5" customFormat="1" ht="16.350000000000001" customHeight="1">
      <c r="A61" s="308" t="s">
        <v>28</v>
      </c>
      <c r="B61" s="312"/>
      <c r="C61" s="52" t="s">
        <v>313</v>
      </c>
      <c r="D61" s="53">
        <f>계획인구!J61</f>
        <v>33</v>
      </c>
      <c r="E61" s="53">
        <f>계획인구!K61</f>
        <v>73</v>
      </c>
      <c r="F61" s="54" t="str">
        <f>계획인구!L61</f>
        <v>광역</v>
      </c>
      <c r="G61" s="54" t="str">
        <f>계획인구!M61</f>
        <v>광역</v>
      </c>
      <c r="H61" s="54" t="str">
        <f>계획인구!N61</f>
        <v>아포</v>
      </c>
      <c r="I61" s="55">
        <f>IF(F61="마을",0,IF(F61="소규모",0,계획인구!P61))</f>
        <v>2015</v>
      </c>
      <c r="J61" s="135">
        <f t="shared" si="13"/>
        <v>73</v>
      </c>
      <c r="K61" s="135">
        <f t="shared" si="13"/>
        <v>70</v>
      </c>
      <c r="L61" s="135">
        <f t="shared" si="13"/>
        <v>70</v>
      </c>
      <c r="M61" s="135">
        <f t="shared" si="13"/>
        <v>70</v>
      </c>
      <c r="N61" s="136">
        <f t="shared" si="13"/>
        <v>69</v>
      </c>
      <c r="O61" s="152">
        <f>IF(계획인구!Q61="미급수",0,IF(계획인구!Q61="마을",0,IF(계획인구!Q61="소규모",0,IF(계획인구!Q61=사업별물량!$F61,계획인구!AA61,0))))</f>
        <v>73</v>
      </c>
      <c r="P61" s="152">
        <f>IF(계획인구!R61="미급수",0,IF(계획인구!R61="마을",0,IF(계획인구!R61="소규모",0,IF(계획인구!R61=사업별물량!$F61,계획인구!AB61,0))))</f>
        <v>70</v>
      </c>
      <c r="Q61" s="152">
        <f>IF(계획인구!S61="미급수",0,IF(계획인구!S61="마을",0,IF(계획인구!S61="소규모",0,IF(계획인구!S61=사업별물량!$F61,계획인구!AC61,0))))</f>
        <v>70</v>
      </c>
      <c r="R61" s="152">
        <f>IF(계획인구!T61="미급수",0,IF(계획인구!T61="마을",0,IF(계획인구!T61="소규모",0,IF(계획인구!T61=사업별물량!$F61,계획인구!AD61,0))))</f>
        <v>70</v>
      </c>
      <c r="S61" s="152">
        <f>IF(계획인구!U61="미급수",0,IF(계획인구!U61="마을",0,IF(계획인구!U61="소규모",0,IF(계획인구!U61=사업별물량!$F61,계획인구!AE61,0))))</f>
        <v>69</v>
      </c>
      <c r="T61" s="152">
        <f>IF(계획인구!Q61="미급수",0,IF(계획인구!Q61="마을",0,IF(계획인구!Q61="소규모",0,IF(계획인구!Q61=사업별물량!$F61,계획인구!AF61,0))))</f>
        <v>0</v>
      </c>
      <c r="U61" s="152">
        <f>IF(계획인구!R61="미급수",0,IF(계획인구!R61="마을",0,IF(계획인구!R61="소규모",0,IF(계획인구!R61=사업별물량!$F61,계획인구!AG61,0))))</f>
        <v>0</v>
      </c>
      <c r="V61" s="152">
        <f>IF(계획인구!S61="미급수",0,IF(계획인구!S61="마을",0,IF(계획인구!S61="소규모",0,IF(계획인구!S61=사업별물량!$F61,계획인구!AH61,0))))</f>
        <v>0</v>
      </c>
      <c r="W61" s="152">
        <f>IF(계획인구!T61="미급수",0,IF(계획인구!T61="마을",0,IF(계획인구!T61="소규모",0,IF(계획인구!T61=사업별물량!$F61,계획인구!AI61,0))))</f>
        <v>0</v>
      </c>
      <c r="X61" s="152">
        <f>IF(계획인구!U61="미급수",0,IF(계획인구!U61="마을",0,IF(계획인구!U61="소규모",0,IF(계획인구!U61=사업별물량!$F61,계획인구!AJ61,0))))</f>
        <v>0</v>
      </c>
      <c r="Y61" s="5" t="str">
        <f t="shared" si="5"/>
        <v>기존</v>
      </c>
      <c r="AB61" s="366"/>
      <c r="AC61" s="367" t="s">
        <v>1472</v>
      </c>
      <c r="AD61" s="367">
        <f>SUMIFS($D:$D,$A:$A,AB60,$Y:$Y,AC61)</f>
        <v>0</v>
      </c>
      <c r="AE61" s="367">
        <f>SUMIFS($L:$L,$A:$A,AB60,$Y:$Y,AC61)</f>
        <v>0</v>
      </c>
      <c r="AF61" s="367">
        <v>246</v>
      </c>
      <c r="AG61" s="368">
        <f>ROUND(AE61*AF61/1000,0)</f>
        <v>0</v>
      </c>
    </row>
    <row r="62" spans="1:34" s="5" customFormat="1" ht="16.350000000000001" customHeight="1">
      <c r="A62" s="308" t="s">
        <v>28</v>
      </c>
      <c r="B62" s="52" t="s">
        <v>44</v>
      </c>
      <c r="C62" s="52" t="s">
        <v>45</v>
      </c>
      <c r="D62" s="53">
        <f>계획인구!J62</f>
        <v>121</v>
      </c>
      <c r="E62" s="53">
        <f>계획인구!K62</f>
        <v>285</v>
      </c>
      <c r="F62" s="54" t="str">
        <f>계획인구!L62</f>
        <v>광역</v>
      </c>
      <c r="G62" s="54" t="str">
        <f>계획인구!M62</f>
        <v>광역</v>
      </c>
      <c r="H62" s="54" t="str">
        <f>계획인구!N62</f>
        <v>아포</v>
      </c>
      <c r="I62" s="55">
        <f>IF(F62="마을",0,IF(F62="소규모",0,계획인구!P62))</f>
        <v>2015</v>
      </c>
      <c r="J62" s="135">
        <f t="shared" si="13"/>
        <v>285</v>
      </c>
      <c r="K62" s="135">
        <f t="shared" si="13"/>
        <v>274</v>
      </c>
      <c r="L62" s="135">
        <f t="shared" si="13"/>
        <v>273</v>
      </c>
      <c r="M62" s="135">
        <f t="shared" si="13"/>
        <v>272</v>
      </c>
      <c r="N62" s="136">
        <f t="shared" si="13"/>
        <v>269</v>
      </c>
      <c r="O62" s="152">
        <f>IF(계획인구!Q62="미급수",0,IF(계획인구!Q62="마을",0,IF(계획인구!Q62="소규모",0,IF(계획인구!Q62=사업별물량!$F62,계획인구!AA62,0))))</f>
        <v>285</v>
      </c>
      <c r="P62" s="152">
        <f>IF(계획인구!R62="미급수",0,IF(계획인구!R62="마을",0,IF(계획인구!R62="소규모",0,IF(계획인구!R62=사업별물량!$F62,계획인구!AB62,0))))</f>
        <v>274</v>
      </c>
      <c r="Q62" s="152">
        <f>IF(계획인구!S62="미급수",0,IF(계획인구!S62="마을",0,IF(계획인구!S62="소규모",0,IF(계획인구!S62=사업별물량!$F62,계획인구!AC62,0))))</f>
        <v>273</v>
      </c>
      <c r="R62" s="152">
        <f>IF(계획인구!T62="미급수",0,IF(계획인구!T62="마을",0,IF(계획인구!T62="소규모",0,IF(계획인구!T62=사업별물량!$F62,계획인구!AD62,0))))</f>
        <v>272</v>
      </c>
      <c r="S62" s="152">
        <f>IF(계획인구!U62="미급수",0,IF(계획인구!U62="마을",0,IF(계획인구!U62="소규모",0,IF(계획인구!U62=사업별물량!$F62,계획인구!AE62,0))))</f>
        <v>269</v>
      </c>
      <c r="T62" s="152">
        <f>IF(계획인구!Q62="미급수",0,IF(계획인구!Q62="마을",0,IF(계획인구!Q62="소규모",0,IF(계획인구!Q62=사업별물량!$F62,계획인구!AF62,0))))</f>
        <v>0</v>
      </c>
      <c r="U62" s="152">
        <f>IF(계획인구!R62="미급수",0,IF(계획인구!R62="마을",0,IF(계획인구!R62="소규모",0,IF(계획인구!R62=사업별물량!$F62,계획인구!AG62,0))))</f>
        <v>0</v>
      </c>
      <c r="V62" s="152">
        <f>IF(계획인구!S62="미급수",0,IF(계획인구!S62="마을",0,IF(계획인구!S62="소규모",0,IF(계획인구!S62=사업별물량!$F62,계획인구!AH62,0))))</f>
        <v>0</v>
      </c>
      <c r="W62" s="152">
        <f>IF(계획인구!T62="미급수",0,IF(계획인구!T62="마을",0,IF(계획인구!T62="소규모",0,IF(계획인구!T62=사업별물량!$F62,계획인구!AI62,0))))</f>
        <v>0</v>
      </c>
      <c r="X62" s="152">
        <f>IF(계획인구!U62="미급수",0,IF(계획인구!U62="마을",0,IF(계획인구!U62="소규모",0,IF(계획인구!U62=사업별물량!$F62,계획인구!AJ62,0))))</f>
        <v>0</v>
      </c>
      <c r="Y62" s="5" t="str">
        <f t="shared" si="5"/>
        <v>기존</v>
      </c>
      <c r="AB62" s="366"/>
      <c r="AC62" s="367" t="s">
        <v>1473</v>
      </c>
      <c r="AD62" s="367">
        <f>SUMIFS($D:$D,$A:$A,AB60,$Y:$Y,AC62)</f>
        <v>0</v>
      </c>
      <c r="AE62" s="367">
        <f>SUMIFS($M:$M,$A:$A,AB60,$Y:$Y,AC62)</f>
        <v>0</v>
      </c>
      <c r="AF62" s="367">
        <v>246</v>
      </c>
      <c r="AG62" s="368">
        <f>ROUND(AE62*AF62/1000,0)</f>
        <v>0</v>
      </c>
    </row>
    <row r="63" spans="1:34" s="5" customFormat="1" ht="16.350000000000001" customHeight="1">
      <c r="A63" s="308" t="s">
        <v>28</v>
      </c>
      <c r="B63" s="52" t="s">
        <v>46</v>
      </c>
      <c r="C63" s="52" t="s">
        <v>982</v>
      </c>
      <c r="D63" s="53">
        <f>계획인구!J63</f>
        <v>76</v>
      </c>
      <c r="E63" s="53">
        <f>계획인구!K63</f>
        <v>177</v>
      </c>
      <c r="F63" s="54" t="str">
        <f>계획인구!L63</f>
        <v>광역</v>
      </c>
      <c r="G63" s="54" t="str">
        <f>계획인구!M63</f>
        <v>광역</v>
      </c>
      <c r="H63" s="54" t="str">
        <f>계획인구!N63</f>
        <v>아포</v>
      </c>
      <c r="I63" s="55">
        <f>IF(F63="마을",0,IF(F63="소규모",0,계획인구!P63))</f>
        <v>2015</v>
      </c>
      <c r="J63" s="135">
        <f t="shared" si="13"/>
        <v>177</v>
      </c>
      <c r="K63" s="135">
        <f t="shared" si="13"/>
        <v>170</v>
      </c>
      <c r="L63" s="135">
        <f t="shared" si="13"/>
        <v>169</v>
      </c>
      <c r="M63" s="135">
        <f t="shared" si="13"/>
        <v>169</v>
      </c>
      <c r="N63" s="136">
        <f t="shared" si="13"/>
        <v>167</v>
      </c>
      <c r="O63" s="152">
        <f>IF(계획인구!Q63="미급수",0,IF(계획인구!Q63="마을",0,IF(계획인구!Q63="소규모",0,IF(계획인구!Q63=사업별물량!$F63,계획인구!AA63,0))))</f>
        <v>177</v>
      </c>
      <c r="P63" s="152">
        <f>IF(계획인구!R63="미급수",0,IF(계획인구!R63="마을",0,IF(계획인구!R63="소규모",0,IF(계획인구!R63=사업별물량!$F63,계획인구!AB63,0))))</f>
        <v>170</v>
      </c>
      <c r="Q63" s="152">
        <f>IF(계획인구!S63="미급수",0,IF(계획인구!S63="마을",0,IF(계획인구!S63="소규모",0,IF(계획인구!S63=사업별물량!$F63,계획인구!AC63,0))))</f>
        <v>169</v>
      </c>
      <c r="R63" s="152">
        <f>IF(계획인구!T63="미급수",0,IF(계획인구!T63="마을",0,IF(계획인구!T63="소규모",0,IF(계획인구!T63=사업별물량!$F63,계획인구!AD63,0))))</f>
        <v>169</v>
      </c>
      <c r="S63" s="152">
        <f>IF(계획인구!U63="미급수",0,IF(계획인구!U63="마을",0,IF(계획인구!U63="소규모",0,IF(계획인구!U63=사업별물량!$F63,계획인구!AE63,0))))</f>
        <v>167</v>
      </c>
      <c r="T63" s="152">
        <f>IF(계획인구!Q63="미급수",0,IF(계획인구!Q63="마을",0,IF(계획인구!Q63="소규모",0,IF(계획인구!Q63=사업별물량!$F63,계획인구!AF63,0))))</f>
        <v>0</v>
      </c>
      <c r="U63" s="152">
        <f>IF(계획인구!R63="미급수",0,IF(계획인구!R63="마을",0,IF(계획인구!R63="소규모",0,IF(계획인구!R63=사업별물량!$F63,계획인구!AG63,0))))</f>
        <v>0</v>
      </c>
      <c r="V63" s="152">
        <f>IF(계획인구!S63="미급수",0,IF(계획인구!S63="마을",0,IF(계획인구!S63="소규모",0,IF(계획인구!S63=사업별물량!$F63,계획인구!AH63,0))))</f>
        <v>0</v>
      </c>
      <c r="W63" s="152">
        <f>IF(계획인구!T63="미급수",0,IF(계획인구!T63="마을",0,IF(계획인구!T63="소규모",0,IF(계획인구!T63=사업별물량!$F63,계획인구!AI63,0))))</f>
        <v>0</v>
      </c>
      <c r="X63" s="152">
        <f>IF(계획인구!U63="미급수",0,IF(계획인구!U63="마을",0,IF(계획인구!U63="소규모",0,IF(계획인구!U63=사업별물량!$F63,계획인구!AJ63,0))))</f>
        <v>0</v>
      </c>
      <c r="Y63" s="5" t="str">
        <f t="shared" si="5"/>
        <v>기존</v>
      </c>
      <c r="AB63" s="370"/>
      <c r="AC63" s="371" t="s">
        <v>1492</v>
      </c>
      <c r="AD63" s="371">
        <f>SUM(AD60:AD62)</f>
        <v>0</v>
      </c>
      <c r="AE63" s="371">
        <f>SUM(AE60:AE62)</f>
        <v>0</v>
      </c>
      <c r="AF63" s="371" t="s">
        <v>1493</v>
      </c>
      <c r="AG63" s="372">
        <f>SUM(AG60:AG62)</f>
        <v>0</v>
      </c>
    </row>
    <row r="64" spans="1:34" s="5" customFormat="1" ht="16.350000000000001" customHeight="1">
      <c r="A64" s="308" t="s">
        <v>28</v>
      </c>
      <c r="B64" s="52" t="s">
        <v>47</v>
      </c>
      <c r="C64" s="52" t="s">
        <v>314</v>
      </c>
      <c r="D64" s="53">
        <f>계획인구!J64</f>
        <v>113</v>
      </c>
      <c r="E64" s="53">
        <f>계획인구!K64</f>
        <v>239</v>
      </c>
      <c r="F64" s="54" t="str">
        <f>계획인구!L64</f>
        <v>광역</v>
      </c>
      <c r="G64" s="54" t="str">
        <f>계획인구!M64</f>
        <v>광역</v>
      </c>
      <c r="H64" s="54" t="str">
        <f>계획인구!N64</f>
        <v>아포</v>
      </c>
      <c r="I64" s="55">
        <f>IF(F64="마을",0,IF(F64="소규모",0,계획인구!P64))</f>
        <v>2015</v>
      </c>
      <c r="J64" s="135">
        <f t="shared" si="13"/>
        <v>239</v>
      </c>
      <c r="K64" s="135">
        <f t="shared" si="13"/>
        <v>229</v>
      </c>
      <c r="L64" s="135">
        <f t="shared" si="13"/>
        <v>229</v>
      </c>
      <c r="M64" s="135">
        <f t="shared" si="13"/>
        <v>228</v>
      </c>
      <c r="N64" s="136">
        <f t="shared" si="13"/>
        <v>226</v>
      </c>
      <c r="O64" s="152">
        <f>IF(계획인구!Q64="미급수",0,IF(계획인구!Q64="마을",0,IF(계획인구!Q64="소규모",0,IF(계획인구!Q64=사업별물량!$F64,계획인구!AA64,0))))</f>
        <v>239</v>
      </c>
      <c r="P64" s="152">
        <f>IF(계획인구!R64="미급수",0,IF(계획인구!R64="마을",0,IF(계획인구!R64="소규모",0,IF(계획인구!R64=사업별물량!$F64,계획인구!AB64,0))))</f>
        <v>229</v>
      </c>
      <c r="Q64" s="152">
        <f>IF(계획인구!S64="미급수",0,IF(계획인구!S64="마을",0,IF(계획인구!S64="소규모",0,IF(계획인구!S64=사업별물량!$F64,계획인구!AC64,0))))</f>
        <v>229</v>
      </c>
      <c r="R64" s="152">
        <f>IF(계획인구!T64="미급수",0,IF(계획인구!T64="마을",0,IF(계획인구!T64="소규모",0,IF(계획인구!T64=사업별물량!$F64,계획인구!AD64,0))))</f>
        <v>228</v>
      </c>
      <c r="S64" s="152">
        <f>IF(계획인구!U64="미급수",0,IF(계획인구!U64="마을",0,IF(계획인구!U64="소규모",0,IF(계획인구!U64=사업별물량!$F64,계획인구!AE64,0))))</f>
        <v>226</v>
      </c>
      <c r="T64" s="152">
        <f>IF(계획인구!Q64="미급수",0,IF(계획인구!Q64="마을",0,IF(계획인구!Q64="소규모",0,IF(계획인구!Q64=사업별물량!$F64,계획인구!AF64,0))))</f>
        <v>0</v>
      </c>
      <c r="U64" s="152">
        <f>IF(계획인구!R64="미급수",0,IF(계획인구!R64="마을",0,IF(계획인구!R64="소규모",0,IF(계획인구!R64=사업별물량!$F64,계획인구!AG64,0))))</f>
        <v>0</v>
      </c>
      <c r="V64" s="152">
        <f>IF(계획인구!S64="미급수",0,IF(계획인구!S64="마을",0,IF(계획인구!S64="소규모",0,IF(계획인구!S64=사업별물량!$F64,계획인구!AH64,0))))</f>
        <v>0</v>
      </c>
      <c r="W64" s="152">
        <f>IF(계획인구!T64="미급수",0,IF(계획인구!T64="마을",0,IF(계획인구!T64="소규모",0,IF(계획인구!T64=사업별물량!$F64,계획인구!AI64,0))))</f>
        <v>0</v>
      </c>
      <c r="X64" s="152">
        <f>IF(계획인구!U64="미급수",0,IF(계획인구!U64="마을",0,IF(계획인구!U64="소규모",0,IF(계획인구!U64=사업별물량!$F64,계획인구!AJ64,0))))</f>
        <v>0</v>
      </c>
      <c r="Y64" s="5" t="str">
        <f t="shared" si="5"/>
        <v>기존</v>
      </c>
      <c r="AB64" s="363" t="s">
        <v>1487</v>
      </c>
      <c r="AC64" s="364" t="s">
        <v>1467</v>
      </c>
      <c r="AD64" s="364">
        <f>SUMIFS($D:$D,$A:$A,AB64,$Y:$Y,AC64)</f>
        <v>0</v>
      </c>
      <c r="AE64" s="364">
        <f>SUMIFS($K:$K,$A:$A,AB64,$Y:$Y,AC64)</f>
        <v>0</v>
      </c>
      <c r="AF64" s="364">
        <v>262</v>
      </c>
      <c r="AG64" s="365">
        <f>ROUND(AE64*AF64/1000,0)</f>
        <v>0</v>
      </c>
    </row>
    <row r="65" spans="1:33" s="5" customFormat="1" ht="16.350000000000001" customHeight="1">
      <c r="A65" s="308" t="s">
        <v>28</v>
      </c>
      <c r="B65" s="52" t="s">
        <v>48</v>
      </c>
      <c r="C65" s="52" t="s">
        <v>1139</v>
      </c>
      <c r="D65" s="53">
        <f>계획인구!J65</f>
        <v>65</v>
      </c>
      <c r="E65" s="53">
        <f>계획인구!K65</f>
        <v>132</v>
      </c>
      <c r="F65" s="54" t="str">
        <f>계획인구!L65</f>
        <v>광역</v>
      </c>
      <c r="G65" s="54" t="str">
        <f>계획인구!M65</f>
        <v>광역</v>
      </c>
      <c r="H65" s="54" t="str">
        <f>계획인구!N65</f>
        <v>아포</v>
      </c>
      <c r="I65" s="55">
        <f>IF(F65="마을",0,IF(F65="소규모",0,계획인구!P65))</f>
        <v>2015</v>
      </c>
      <c r="J65" s="135">
        <f t="shared" si="13"/>
        <v>132</v>
      </c>
      <c r="K65" s="135">
        <f t="shared" si="13"/>
        <v>127</v>
      </c>
      <c r="L65" s="135">
        <f t="shared" si="13"/>
        <v>126</v>
      </c>
      <c r="M65" s="135">
        <f t="shared" si="13"/>
        <v>126</v>
      </c>
      <c r="N65" s="136">
        <f t="shared" si="13"/>
        <v>125</v>
      </c>
      <c r="O65" s="152">
        <f>IF(계획인구!Q65="미급수",0,IF(계획인구!Q65="마을",0,IF(계획인구!Q65="소규모",0,IF(계획인구!Q65=사업별물량!$F65,계획인구!AA65,0))))</f>
        <v>132</v>
      </c>
      <c r="P65" s="152">
        <f>IF(계획인구!R65="미급수",0,IF(계획인구!R65="마을",0,IF(계획인구!R65="소규모",0,IF(계획인구!R65=사업별물량!$F65,계획인구!AB65,0))))</f>
        <v>127</v>
      </c>
      <c r="Q65" s="152">
        <f>IF(계획인구!S65="미급수",0,IF(계획인구!S65="마을",0,IF(계획인구!S65="소규모",0,IF(계획인구!S65=사업별물량!$F65,계획인구!AC65,0))))</f>
        <v>126</v>
      </c>
      <c r="R65" s="152">
        <f>IF(계획인구!T65="미급수",0,IF(계획인구!T65="마을",0,IF(계획인구!T65="소규모",0,IF(계획인구!T65=사업별물량!$F65,계획인구!AD65,0))))</f>
        <v>126</v>
      </c>
      <c r="S65" s="152">
        <f>IF(계획인구!U65="미급수",0,IF(계획인구!U65="마을",0,IF(계획인구!U65="소규모",0,IF(계획인구!U65=사업별물량!$F65,계획인구!AE65,0))))</f>
        <v>125</v>
      </c>
      <c r="T65" s="152">
        <f>IF(계획인구!Q65="미급수",0,IF(계획인구!Q65="마을",0,IF(계획인구!Q65="소규모",0,IF(계획인구!Q65=사업별물량!$F65,계획인구!AF65,0))))</f>
        <v>0</v>
      </c>
      <c r="U65" s="152">
        <f>IF(계획인구!R65="미급수",0,IF(계획인구!R65="마을",0,IF(계획인구!R65="소규모",0,IF(계획인구!R65=사업별물량!$F65,계획인구!AG65,0))))</f>
        <v>0</v>
      </c>
      <c r="V65" s="152">
        <f>IF(계획인구!S65="미급수",0,IF(계획인구!S65="마을",0,IF(계획인구!S65="소규모",0,IF(계획인구!S65=사업별물량!$F65,계획인구!AH65,0))))</f>
        <v>0</v>
      </c>
      <c r="W65" s="152">
        <f>IF(계획인구!T65="미급수",0,IF(계획인구!T65="마을",0,IF(계획인구!T65="소규모",0,IF(계획인구!T65=사업별물량!$F65,계획인구!AI65,0))))</f>
        <v>0</v>
      </c>
      <c r="X65" s="152">
        <f>IF(계획인구!U65="미급수",0,IF(계획인구!U65="마을",0,IF(계획인구!U65="소규모",0,IF(계획인구!U65=사업별물량!$F65,계획인구!AJ65,0))))</f>
        <v>0</v>
      </c>
      <c r="Y65" s="5" t="str">
        <f t="shared" si="5"/>
        <v>기존</v>
      </c>
      <c r="AB65" s="366"/>
      <c r="AC65" s="367" t="s">
        <v>1472</v>
      </c>
      <c r="AD65" s="367">
        <f>SUMIFS($D:$D,$A:$A,AB64,$Y:$Y,AC65)</f>
        <v>453</v>
      </c>
      <c r="AE65" s="367">
        <f>SUMIFS($L:$L,$A:$A,AB64,$Y:$Y,AC65)</f>
        <v>945</v>
      </c>
      <c r="AF65" s="367">
        <v>246</v>
      </c>
      <c r="AG65" s="368">
        <f>ROUND(AE65*AF65/1000,0)</f>
        <v>232</v>
      </c>
    </row>
    <row r="66" spans="1:33" s="5" customFormat="1" ht="16.350000000000001" customHeight="1">
      <c r="A66" s="308" t="s">
        <v>28</v>
      </c>
      <c r="B66" s="52" t="s">
        <v>49</v>
      </c>
      <c r="C66" s="52" t="s">
        <v>50</v>
      </c>
      <c r="D66" s="53">
        <f>계획인구!J66</f>
        <v>113</v>
      </c>
      <c r="E66" s="53">
        <f>계획인구!K66</f>
        <v>245</v>
      </c>
      <c r="F66" s="54" t="str">
        <f>계획인구!L66</f>
        <v>광역</v>
      </c>
      <c r="G66" s="54" t="str">
        <f>계획인구!M66</f>
        <v>광역</v>
      </c>
      <c r="H66" s="54" t="str">
        <f>계획인구!N66</f>
        <v>아포</v>
      </c>
      <c r="I66" s="55">
        <f>IF(F66="마을",0,IF(F66="소규모",0,계획인구!P66))</f>
        <v>2015</v>
      </c>
      <c r="J66" s="135">
        <f t="shared" si="13"/>
        <v>245</v>
      </c>
      <c r="K66" s="135">
        <f t="shared" si="13"/>
        <v>235</v>
      </c>
      <c r="L66" s="135">
        <f t="shared" si="13"/>
        <v>234</v>
      </c>
      <c r="M66" s="135">
        <f t="shared" si="13"/>
        <v>234</v>
      </c>
      <c r="N66" s="136">
        <f t="shared" si="13"/>
        <v>232</v>
      </c>
      <c r="O66" s="152">
        <f>IF(계획인구!Q66="미급수",0,IF(계획인구!Q66="마을",0,IF(계획인구!Q66="소규모",0,IF(계획인구!Q66=사업별물량!$F66,계획인구!AA66,0))))</f>
        <v>245</v>
      </c>
      <c r="P66" s="152">
        <f>IF(계획인구!R66="미급수",0,IF(계획인구!R66="마을",0,IF(계획인구!R66="소규모",0,IF(계획인구!R66=사업별물량!$F66,계획인구!AB66,0))))</f>
        <v>235</v>
      </c>
      <c r="Q66" s="152">
        <f>IF(계획인구!S66="미급수",0,IF(계획인구!S66="마을",0,IF(계획인구!S66="소규모",0,IF(계획인구!S66=사업별물량!$F66,계획인구!AC66,0))))</f>
        <v>234</v>
      </c>
      <c r="R66" s="152">
        <f>IF(계획인구!T66="미급수",0,IF(계획인구!T66="마을",0,IF(계획인구!T66="소규모",0,IF(계획인구!T66=사업별물량!$F66,계획인구!AD66,0))))</f>
        <v>234</v>
      </c>
      <c r="S66" s="152">
        <f>IF(계획인구!U66="미급수",0,IF(계획인구!U66="마을",0,IF(계획인구!U66="소규모",0,IF(계획인구!U66=사업별물량!$F66,계획인구!AE66,0))))</f>
        <v>232</v>
      </c>
      <c r="T66" s="152">
        <f>IF(계획인구!Q66="미급수",0,IF(계획인구!Q66="마을",0,IF(계획인구!Q66="소규모",0,IF(계획인구!Q66=사업별물량!$F66,계획인구!AF66,0))))</f>
        <v>0</v>
      </c>
      <c r="U66" s="152">
        <f>IF(계획인구!R66="미급수",0,IF(계획인구!R66="마을",0,IF(계획인구!R66="소규모",0,IF(계획인구!R66=사업별물량!$F66,계획인구!AG66,0))))</f>
        <v>0</v>
      </c>
      <c r="V66" s="152">
        <f>IF(계획인구!S66="미급수",0,IF(계획인구!S66="마을",0,IF(계획인구!S66="소규모",0,IF(계획인구!S66=사업별물량!$F66,계획인구!AH66,0))))</f>
        <v>0</v>
      </c>
      <c r="W66" s="152">
        <f>IF(계획인구!T66="미급수",0,IF(계획인구!T66="마을",0,IF(계획인구!T66="소규모",0,IF(계획인구!T66=사업별물량!$F66,계획인구!AI66,0))))</f>
        <v>0</v>
      </c>
      <c r="X66" s="152">
        <f>IF(계획인구!U66="미급수",0,IF(계획인구!U66="마을",0,IF(계획인구!U66="소규모",0,IF(계획인구!U66=사업별물량!$F66,계획인구!AJ66,0))))</f>
        <v>0</v>
      </c>
      <c r="Y66" s="5" t="str">
        <f t="shared" si="5"/>
        <v>기존</v>
      </c>
      <c r="AB66" s="366"/>
      <c r="AC66" s="367" t="s">
        <v>1473</v>
      </c>
      <c r="AD66" s="367">
        <f>SUMIFS($D:$D,$A:$A,AB64,$Y:$Y,AC66)</f>
        <v>385</v>
      </c>
      <c r="AE66" s="367">
        <f>SUMIFS($M:$M,$A:$A,AB64,$Y:$Y,AC66)</f>
        <v>747</v>
      </c>
      <c r="AF66" s="367">
        <v>246</v>
      </c>
      <c r="AG66" s="368">
        <f>ROUND(AE66*AF66/1000,0)</f>
        <v>184</v>
      </c>
    </row>
    <row r="67" spans="1:33" s="5" customFormat="1" ht="16.350000000000001" customHeight="1">
      <c r="A67" s="308" t="s">
        <v>28</v>
      </c>
      <c r="B67" s="52" t="s">
        <v>51</v>
      </c>
      <c r="C67" s="52" t="s">
        <v>761</v>
      </c>
      <c r="D67" s="53">
        <f>계획인구!J67</f>
        <v>49</v>
      </c>
      <c r="E67" s="53">
        <f>계획인구!K67</f>
        <v>108</v>
      </c>
      <c r="F67" s="54" t="str">
        <f>계획인구!L67</f>
        <v>광역</v>
      </c>
      <c r="G67" s="54" t="str">
        <f>계획인구!M67</f>
        <v>광역</v>
      </c>
      <c r="H67" s="54" t="str">
        <f>계획인구!N67</f>
        <v>아포</v>
      </c>
      <c r="I67" s="55">
        <f>IF(F67="마을",0,IF(F67="소규모",0,계획인구!P67))</f>
        <v>2015</v>
      </c>
      <c r="J67" s="135">
        <f t="shared" si="13"/>
        <v>108</v>
      </c>
      <c r="K67" s="135">
        <f t="shared" si="13"/>
        <v>104</v>
      </c>
      <c r="L67" s="135">
        <f t="shared" si="13"/>
        <v>103</v>
      </c>
      <c r="M67" s="135">
        <f t="shared" si="13"/>
        <v>103</v>
      </c>
      <c r="N67" s="136">
        <f t="shared" si="13"/>
        <v>102</v>
      </c>
      <c r="O67" s="152">
        <f>IF(계획인구!Q67="미급수",0,IF(계획인구!Q67="마을",0,IF(계획인구!Q67="소규모",0,IF(계획인구!Q67=사업별물량!$F67,계획인구!AA67,0))))</f>
        <v>108</v>
      </c>
      <c r="P67" s="152">
        <f>IF(계획인구!R67="미급수",0,IF(계획인구!R67="마을",0,IF(계획인구!R67="소규모",0,IF(계획인구!R67=사업별물량!$F67,계획인구!AB67,0))))</f>
        <v>104</v>
      </c>
      <c r="Q67" s="152">
        <f>IF(계획인구!S67="미급수",0,IF(계획인구!S67="마을",0,IF(계획인구!S67="소규모",0,IF(계획인구!S67=사업별물량!$F67,계획인구!AC67,0))))</f>
        <v>103</v>
      </c>
      <c r="R67" s="152">
        <f>IF(계획인구!T67="미급수",0,IF(계획인구!T67="마을",0,IF(계획인구!T67="소규모",0,IF(계획인구!T67=사업별물량!$F67,계획인구!AD67,0))))</f>
        <v>103</v>
      </c>
      <c r="S67" s="152">
        <f>IF(계획인구!U67="미급수",0,IF(계획인구!U67="마을",0,IF(계획인구!U67="소규모",0,IF(계획인구!U67=사업별물량!$F67,계획인구!AE67,0))))</f>
        <v>102</v>
      </c>
      <c r="T67" s="152">
        <f>IF(계획인구!Q67="미급수",0,IF(계획인구!Q67="마을",0,IF(계획인구!Q67="소규모",0,IF(계획인구!Q67=사업별물량!$F67,계획인구!AF67,0))))</f>
        <v>0</v>
      </c>
      <c r="U67" s="152">
        <f>IF(계획인구!R67="미급수",0,IF(계획인구!R67="마을",0,IF(계획인구!R67="소규모",0,IF(계획인구!R67=사업별물량!$F67,계획인구!AG67,0))))</f>
        <v>0</v>
      </c>
      <c r="V67" s="152">
        <f>IF(계획인구!S67="미급수",0,IF(계획인구!S67="마을",0,IF(계획인구!S67="소규모",0,IF(계획인구!S67=사업별물량!$F67,계획인구!AH67,0))))</f>
        <v>0</v>
      </c>
      <c r="W67" s="152">
        <f>IF(계획인구!T67="미급수",0,IF(계획인구!T67="마을",0,IF(계획인구!T67="소규모",0,IF(계획인구!T67=사업별물량!$F67,계획인구!AI67,0))))</f>
        <v>0</v>
      </c>
      <c r="X67" s="152">
        <f>IF(계획인구!U67="미급수",0,IF(계획인구!U67="마을",0,IF(계획인구!U67="소규모",0,IF(계획인구!U67=사업별물량!$F67,계획인구!AJ67,0))))</f>
        <v>0</v>
      </c>
      <c r="Y67" s="5" t="str">
        <f t="shared" si="5"/>
        <v>기존</v>
      </c>
      <c r="AB67" s="370"/>
      <c r="AC67" s="371" t="s">
        <v>1492</v>
      </c>
      <c r="AD67" s="371">
        <f>SUM(AD64:AD66)</f>
        <v>838</v>
      </c>
      <c r="AE67" s="371">
        <f>SUM(AE64:AE66)</f>
        <v>1692</v>
      </c>
      <c r="AF67" s="371" t="s">
        <v>1493</v>
      </c>
      <c r="AG67" s="372">
        <f>SUM(AG64:AG66)</f>
        <v>416</v>
      </c>
    </row>
    <row r="68" spans="1:33" s="5" customFormat="1" ht="16.350000000000001" customHeight="1">
      <c r="A68" s="308" t="s">
        <v>28</v>
      </c>
      <c r="B68" s="52" t="s">
        <v>52</v>
      </c>
      <c r="C68" s="52" t="s">
        <v>53</v>
      </c>
      <c r="D68" s="53">
        <f>계획인구!J68</f>
        <v>154</v>
      </c>
      <c r="E68" s="53">
        <f>계획인구!K68</f>
        <v>321</v>
      </c>
      <c r="F68" s="54" t="str">
        <f>계획인구!L68</f>
        <v>광역</v>
      </c>
      <c r="G68" s="54" t="str">
        <f>계획인구!M68</f>
        <v>광역</v>
      </c>
      <c r="H68" s="54" t="str">
        <f>계획인구!N68</f>
        <v>아포</v>
      </c>
      <c r="I68" s="55">
        <f>IF(F68="마을",0,IF(F68="소규모",0,계획인구!P68))</f>
        <v>2015</v>
      </c>
      <c r="J68" s="135">
        <f t="shared" si="13"/>
        <v>321</v>
      </c>
      <c r="K68" s="135">
        <f t="shared" si="13"/>
        <v>308</v>
      </c>
      <c r="L68" s="135">
        <f t="shared" si="13"/>
        <v>307</v>
      </c>
      <c r="M68" s="135">
        <f t="shared" si="13"/>
        <v>306</v>
      </c>
      <c r="N68" s="136">
        <f t="shared" si="13"/>
        <v>303</v>
      </c>
      <c r="O68" s="152">
        <f>IF(계획인구!Q68="미급수",0,IF(계획인구!Q68="마을",0,IF(계획인구!Q68="소규모",0,IF(계획인구!Q68=사업별물량!$F68,계획인구!AA68,0))))</f>
        <v>321</v>
      </c>
      <c r="P68" s="152">
        <f>IF(계획인구!R68="미급수",0,IF(계획인구!R68="마을",0,IF(계획인구!R68="소규모",0,IF(계획인구!R68=사업별물량!$F68,계획인구!AB68,0))))</f>
        <v>308</v>
      </c>
      <c r="Q68" s="152">
        <f>IF(계획인구!S68="미급수",0,IF(계획인구!S68="마을",0,IF(계획인구!S68="소규모",0,IF(계획인구!S68=사업별물량!$F68,계획인구!AC68,0))))</f>
        <v>307</v>
      </c>
      <c r="R68" s="152">
        <f>IF(계획인구!T68="미급수",0,IF(계획인구!T68="마을",0,IF(계획인구!T68="소규모",0,IF(계획인구!T68=사업별물량!$F68,계획인구!AD68,0))))</f>
        <v>306</v>
      </c>
      <c r="S68" s="152">
        <f>IF(계획인구!U68="미급수",0,IF(계획인구!U68="마을",0,IF(계획인구!U68="소규모",0,IF(계획인구!U68=사업별물량!$F68,계획인구!AE68,0))))</f>
        <v>303</v>
      </c>
      <c r="T68" s="152">
        <f>IF(계획인구!Q68="미급수",0,IF(계획인구!Q68="마을",0,IF(계획인구!Q68="소규모",0,IF(계획인구!Q68=사업별물량!$F68,계획인구!AF68,0))))</f>
        <v>0</v>
      </c>
      <c r="U68" s="152">
        <f>IF(계획인구!R68="미급수",0,IF(계획인구!R68="마을",0,IF(계획인구!R68="소규모",0,IF(계획인구!R68=사업별물량!$F68,계획인구!AG68,0))))</f>
        <v>0</v>
      </c>
      <c r="V68" s="152">
        <f>IF(계획인구!S68="미급수",0,IF(계획인구!S68="마을",0,IF(계획인구!S68="소규모",0,IF(계획인구!S68=사업별물량!$F68,계획인구!AH68,0))))</f>
        <v>0</v>
      </c>
      <c r="W68" s="152">
        <f>IF(계획인구!T68="미급수",0,IF(계획인구!T68="마을",0,IF(계획인구!T68="소규모",0,IF(계획인구!T68=사업별물량!$F68,계획인구!AI68,0))))</f>
        <v>0</v>
      </c>
      <c r="X68" s="152">
        <f>IF(계획인구!U68="미급수",0,IF(계획인구!U68="마을",0,IF(계획인구!U68="소규모",0,IF(계획인구!U68=사업별물량!$F68,계획인구!AJ68,0))))</f>
        <v>0</v>
      </c>
      <c r="Y68" s="5" t="str">
        <f t="shared" si="5"/>
        <v>기존</v>
      </c>
      <c r="AB68" s="373" t="s">
        <v>1488</v>
      </c>
      <c r="AC68" s="374" t="s">
        <v>1467</v>
      </c>
      <c r="AD68" s="374">
        <f>SUMIFS($D:$D,$A:$A,AB68,$Y:$Y,AC68)</f>
        <v>0</v>
      </c>
      <c r="AE68" s="374">
        <f>SUMIFS($K:$K,$A:$A,AB68,$Y:$Y,AC68)</f>
        <v>0</v>
      </c>
      <c r="AF68" s="374">
        <v>262</v>
      </c>
      <c r="AG68" s="375">
        <f>ROUND(AE68*AF68/1000,0)</f>
        <v>0</v>
      </c>
    </row>
    <row r="69" spans="1:33" s="5" customFormat="1" ht="16.350000000000001" customHeight="1">
      <c r="A69" s="308" t="s">
        <v>28</v>
      </c>
      <c r="B69" s="52" t="s">
        <v>54</v>
      </c>
      <c r="C69" s="52" t="s">
        <v>55</v>
      </c>
      <c r="D69" s="53">
        <f>계획인구!J69</f>
        <v>64</v>
      </c>
      <c r="E69" s="53">
        <f>계획인구!K69</f>
        <v>146</v>
      </c>
      <c r="F69" s="54" t="str">
        <f>계획인구!L69</f>
        <v>광역</v>
      </c>
      <c r="G69" s="54" t="str">
        <f>계획인구!M69</f>
        <v>광역</v>
      </c>
      <c r="H69" s="54" t="str">
        <f>계획인구!N69</f>
        <v>아포</v>
      </c>
      <c r="I69" s="55">
        <f>IF(F69="마을",0,IF(F69="소규모",0,계획인구!P69))</f>
        <v>2015</v>
      </c>
      <c r="J69" s="135">
        <f t="shared" si="13"/>
        <v>146</v>
      </c>
      <c r="K69" s="135">
        <f t="shared" si="13"/>
        <v>140</v>
      </c>
      <c r="L69" s="135">
        <f t="shared" si="13"/>
        <v>140</v>
      </c>
      <c r="M69" s="135">
        <f t="shared" si="13"/>
        <v>139</v>
      </c>
      <c r="N69" s="136">
        <f t="shared" si="13"/>
        <v>138</v>
      </c>
      <c r="O69" s="152">
        <f>IF(계획인구!Q69="미급수",0,IF(계획인구!Q69="마을",0,IF(계획인구!Q69="소규모",0,IF(계획인구!Q69=사업별물량!$F69,계획인구!AA69,0))))</f>
        <v>146</v>
      </c>
      <c r="P69" s="152">
        <f>IF(계획인구!R69="미급수",0,IF(계획인구!R69="마을",0,IF(계획인구!R69="소규모",0,IF(계획인구!R69=사업별물량!$F69,계획인구!AB69,0))))</f>
        <v>140</v>
      </c>
      <c r="Q69" s="152">
        <f>IF(계획인구!S69="미급수",0,IF(계획인구!S69="마을",0,IF(계획인구!S69="소규모",0,IF(계획인구!S69=사업별물량!$F69,계획인구!AC69,0))))</f>
        <v>140</v>
      </c>
      <c r="R69" s="152">
        <f>IF(계획인구!T69="미급수",0,IF(계획인구!T69="마을",0,IF(계획인구!T69="소규모",0,IF(계획인구!T69=사업별물량!$F69,계획인구!AD69,0))))</f>
        <v>139</v>
      </c>
      <c r="S69" s="152">
        <f>IF(계획인구!U69="미급수",0,IF(계획인구!U69="마을",0,IF(계획인구!U69="소규모",0,IF(계획인구!U69=사업별물량!$F69,계획인구!AE69,0))))</f>
        <v>138</v>
      </c>
      <c r="T69" s="152">
        <f>IF(계획인구!Q69="미급수",0,IF(계획인구!Q69="마을",0,IF(계획인구!Q69="소규모",0,IF(계획인구!Q69=사업별물량!$F69,계획인구!AF69,0))))</f>
        <v>0</v>
      </c>
      <c r="U69" s="152">
        <f>IF(계획인구!R69="미급수",0,IF(계획인구!R69="마을",0,IF(계획인구!R69="소규모",0,IF(계획인구!R69=사업별물량!$F69,계획인구!AG69,0))))</f>
        <v>0</v>
      </c>
      <c r="V69" s="152">
        <f>IF(계획인구!S69="미급수",0,IF(계획인구!S69="마을",0,IF(계획인구!S69="소규모",0,IF(계획인구!S69=사업별물량!$F69,계획인구!AH69,0))))</f>
        <v>0</v>
      </c>
      <c r="W69" s="152">
        <f>IF(계획인구!T69="미급수",0,IF(계획인구!T69="마을",0,IF(계획인구!T69="소규모",0,IF(계획인구!T69=사업별물량!$F69,계획인구!AI69,0))))</f>
        <v>0</v>
      </c>
      <c r="X69" s="152">
        <f>IF(계획인구!U69="미급수",0,IF(계획인구!U69="마을",0,IF(계획인구!U69="소규모",0,IF(계획인구!U69=사업별물량!$F69,계획인구!AJ69,0))))</f>
        <v>0</v>
      </c>
      <c r="Y69" s="5" t="str">
        <f t="shared" si="5"/>
        <v>기존</v>
      </c>
      <c r="AB69" s="366"/>
      <c r="AC69" s="367" t="s">
        <v>1472</v>
      </c>
      <c r="AD69" s="367">
        <f>SUMIFS($D:$D,$A:$A,AB68,$Y:$Y,AC69)</f>
        <v>0</v>
      </c>
      <c r="AE69" s="367">
        <f>SUMIFS($L:$L,$A:$A,AB68,$Y:$Y,AC69)</f>
        <v>0</v>
      </c>
      <c r="AF69" s="367">
        <v>246</v>
      </c>
      <c r="AG69" s="368">
        <f>ROUND(AE69*AF69/1000,0)</f>
        <v>0</v>
      </c>
    </row>
    <row r="70" spans="1:33" s="5" customFormat="1" ht="16.350000000000001" customHeight="1">
      <c r="A70" s="308" t="s">
        <v>28</v>
      </c>
      <c r="B70" s="52" t="s">
        <v>56</v>
      </c>
      <c r="C70" s="52" t="s">
        <v>57</v>
      </c>
      <c r="D70" s="53">
        <f>계획인구!J70</f>
        <v>76</v>
      </c>
      <c r="E70" s="53">
        <f>계획인구!K70</f>
        <v>196</v>
      </c>
      <c r="F70" s="54" t="str">
        <f>계획인구!L70</f>
        <v>광역</v>
      </c>
      <c r="G70" s="54" t="str">
        <f>계획인구!M70</f>
        <v>광역</v>
      </c>
      <c r="H70" s="54" t="str">
        <f>계획인구!N70</f>
        <v>아포</v>
      </c>
      <c r="I70" s="55">
        <f>IF(F70="마을",0,IF(F70="소규모",0,계획인구!P70))</f>
        <v>2015</v>
      </c>
      <c r="J70" s="135">
        <f t="shared" si="13"/>
        <v>196</v>
      </c>
      <c r="K70" s="135">
        <f t="shared" si="13"/>
        <v>188</v>
      </c>
      <c r="L70" s="135">
        <f t="shared" si="13"/>
        <v>187</v>
      </c>
      <c r="M70" s="135">
        <f t="shared" si="13"/>
        <v>187</v>
      </c>
      <c r="N70" s="136">
        <f t="shared" si="13"/>
        <v>185</v>
      </c>
      <c r="O70" s="152">
        <f>IF(계획인구!Q70="미급수",0,IF(계획인구!Q70="마을",0,IF(계획인구!Q70="소규모",0,IF(계획인구!Q70=사업별물량!$F70,계획인구!AA70,0))))</f>
        <v>196</v>
      </c>
      <c r="P70" s="152">
        <f>IF(계획인구!R70="미급수",0,IF(계획인구!R70="마을",0,IF(계획인구!R70="소규모",0,IF(계획인구!R70=사업별물량!$F70,계획인구!AB70,0))))</f>
        <v>188</v>
      </c>
      <c r="Q70" s="152">
        <f>IF(계획인구!S70="미급수",0,IF(계획인구!S70="마을",0,IF(계획인구!S70="소규모",0,IF(계획인구!S70=사업별물량!$F70,계획인구!AC70,0))))</f>
        <v>187</v>
      </c>
      <c r="R70" s="152">
        <f>IF(계획인구!T70="미급수",0,IF(계획인구!T70="마을",0,IF(계획인구!T70="소규모",0,IF(계획인구!T70=사업별물량!$F70,계획인구!AD70,0))))</f>
        <v>187</v>
      </c>
      <c r="S70" s="152">
        <f>IF(계획인구!U70="미급수",0,IF(계획인구!U70="마을",0,IF(계획인구!U70="소규모",0,IF(계획인구!U70=사업별물량!$F70,계획인구!AE70,0))))</f>
        <v>185</v>
      </c>
      <c r="T70" s="152">
        <f>IF(계획인구!Q70="미급수",0,IF(계획인구!Q70="마을",0,IF(계획인구!Q70="소규모",0,IF(계획인구!Q70=사업별물량!$F70,계획인구!AF70,0))))</f>
        <v>0</v>
      </c>
      <c r="U70" s="152">
        <f>IF(계획인구!R70="미급수",0,IF(계획인구!R70="마을",0,IF(계획인구!R70="소규모",0,IF(계획인구!R70=사업별물량!$F70,계획인구!AG70,0))))</f>
        <v>0</v>
      </c>
      <c r="V70" s="152">
        <f>IF(계획인구!S70="미급수",0,IF(계획인구!S70="마을",0,IF(계획인구!S70="소규모",0,IF(계획인구!S70=사업별물량!$F70,계획인구!AH70,0))))</f>
        <v>0</v>
      </c>
      <c r="W70" s="152">
        <f>IF(계획인구!T70="미급수",0,IF(계획인구!T70="마을",0,IF(계획인구!T70="소규모",0,IF(계획인구!T70=사업별물량!$F70,계획인구!AI70,0))))</f>
        <v>0</v>
      </c>
      <c r="X70" s="152">
        <f>IF(계획인구!U70="미급수",0,IF(계획인구!U70="마을",0,IF(계획인구!U70="소규모",0,IF(계획인구!U70=사업별물량!$F70,계획인구!AJ70,0))))</f>
        <v>0</v>
      </c>
      <c r="Y70" s="5" t="str">
        <f t="shared" si="5"/>
        <v>기존</v>
      </c>
      <c r="AB70" s="366"/>
      <c r="AC70" s="367" t="s">
        <v>1473</v>
      </c>
      <c r="AD70" s="367">
        <f>SUMIFS($D:$D,$A:$A,AB68,$Y:$Y,AC70)</f>
        <v>0</v>
      </c>
      <c r="AE70" s="367">
        <f>SUMIFS($M:$M,$A:$A,AB68,$Y:$Y,AC70)</f>
        <v>0</v>
      </c>
      <c r="AF70" s="367">
        <v>246</v>
      </c>
      <c r="AG70" s="368">
        <f>ROUND(AE70*AF70/1000,0)</f>
        <v>0</v>
      </c>
    </row>
    <row r="71" spans="1:33" s="5" customFormat="1" ht="16.350000000000001" customHeight="1">
      <c r="A71" s="308" t="s">
        <v>28</v>
      </c>
      <c r="B71" s="52" t="s">
        <v>58</v>
      </c>
      <c r="C71" s="52" t="s">
        <v>59</v>
      </c>
      <c r="D71" s="53">
        <f>계획인구!J71</f>
        <v>125</v>
      </c>
      <c r="E71" s="53">
        <f>계획인구!K71</f>
        <v>341</v>
      </c>
      <c r="F71" s="54" t="str">
        <f>계획인구!L71</f>
        <v>광역</v>
      </c>
      <c r="G71" s="54" t="str">
        <f>계획인구!M71</f>
        <v>광역</v>
      </c>
      <c r="H71" s="54" t="str">
        <f>계획인구!N71</f>
        <v>아포</v>
      </c>
      <c r="I71" s="55">
        <f>IF(F71="마을",0,IF(F71="소규모",0,계획인구!P71))</f>
        <v>2015</v>
      </c>
      <c r="J71" s="135">
        <f t="shared" si="13"/>
        <v>341</v>
      </c>
      <c r="K71" s="135">
        <f t="shared" si="13"/>
        <v>327</v>
      </c>
      <c r="L71" s="135">
        <f t="shared" si="13"/>
        <v>326</v>
      </c>
      <c r="M71" s="135">
        <f t="shared" si="13"/>
        <v>325</v>
      </c>
      <c r="N71" s="136">
        <f t="shared" si="13"/>
        <v>322</v>
      </c>
      <c r="O71" s="152">
        <f>IF(계획인구!Q71="미급수",0,IF(계획인구!Q71="마을",0,IF(계획인구!Q71="소규모",0,IF(계획인구!Q71=사업별물량!$F71,계획인구!AA71,0))))</f>
        <v>341</v>
      </c>
      <c r="P71" s="152">
        <f>IF(계획인구!R71="미급수",0,IF(계획인구!R71="마을",0,IF(계획인구!R71="소규모",0,IF(계획인구!R71=사업별물량!$F71,계획인구!AB71,0))))</f>
        <v>327</v>
      </c>
      <c r="Q71" s="152">
        <f>IF(계획인구!S71="미급수",0,IF(계획인구!S71="마을",0,IF(계획인구!S71="소규모",0,IF(계획인구!S71=사업별물량!$F71,계획인구!AC71,0))))</f>
        <v>326</v>
      </c>
      <c r="R71" s="152">
        <f>IF(계획인구!T71="미급수",0,IF(계획인구!T71="마을",0,IF(계획인구!T71="소규모",0,IF(계획인구!T71=사업별물량!$F71,계획인구!AD71,0))))</f>
        <v>325</v>
      </c>
      <c r="S71" s="152">
        <f>IF(계획인구!U71="미급수",0,IF(계획인구!U71="마을",0,IF(계획인구!U71="소규모",0,IF(계획인구!U71=사업별물량!$F71,계획인구!AE71,0))))</f>
        <v>322</v>
      </c>
      <c r="T71" s="152">
        <f>IF(계획인구!Q71="미급수",0,IF(계획인구!Q71="마을",0,IF(계획인구!Q71="소규모",0,IF(계획인구!Q71=사업별물량!$F71,계획인구!AF71,0))))</f>
        <v>0</v>
      </c>
      <c r="U71" s="152">
        <f>IF(계획인구!R71="미급수",0,IF(계획인구!R71="마을",0,IF(계획인구!R71="소규모",0,IF(계획인구!R71=사업별물량!$F71,계획인구!AG71,0))))</f>
        <v>0</v>
      </c>
      <c r="V71" s="152">
        <f>IF(계획인구!S71="미급수",0,IF(계획인구!S71="마을",0,IF(계획인구!S71="소규모",0,IF(계획인구!S71=사업별물량!$F71,계획인구!AH71,0))))</f>
        <v>0</v>
      </c>
      <c r="W71" s="152">
        <f>IF(계획인구!T71="미급수",0,IF(계획인구!T71="마을",0,IF(계획인구!T71="소규모",0,IF(계획인구!T71=사업별물량!$F71,계획인구!AI71,0))))</f>
        <v>0</v>
      </c>
      <c r="X71" s="152">
        <f>IF(계획인구!U71="미급수",0,IF(계획인구!U71="마을",0,IF(계획인구!U71="소규모",0,IF(계획인구!U71=사업별물량!$F71,계획인구!AJ71,0))))</f>
        <v>0</v>
      </c>
      <c r="Y71" s="5" t="str">
        <f t="shared" si="5"/>
        <v>기존</v>
      </c>
      <c r="AB71" s="370"/>
      <c r="AC71" s="371" t="s">
        <v>1492</v>
      </c>
      <c r="AD71" s="371">
        <f>SUM(AD68:AD70)</f>
        <v>0</v>
      </c>
      <c r="AE71" s="371">
        <f>SUM(AE68:AE70)</f>
        <v>0</v>
      </c>
      <c r="AF71" s="371" t="s">
        <v>1493</v>
      </c>
      <c r="AG71" s="372">
        <f>SUM(AG68:AG70)</f>
        <v>0</v>
      </c>
    </row>
    <row r="72" spans="1:33" s="5" customFormat="1" ht="16.350000000000001" customHeight="1">
      <c r="A72" s="308" t="s">
        <v>28</v>
      </c>
      <c r="B72" s="52" t="s">
        <v>60</v>
      </c>
      <c r="C72" s="52" t="s">
        <v>983</v>
      </c>
      <c r="D72" s="53">
        <f>계획인구!J72</f>
        <v>260</v>
      </c>
      <c r="E72" s="53">
        <f>계획인구!K72</f>
        <v>472</v>
      </c>
      <c r="F72" s="54" t="str">
        <f>계획인구!L72</f>
        <v>광역</v>
      </c>
      <c r="G72" s="54" t="str">
        <f>계획인구!M72</f>
        <v>광역</v>
      </c>
      <c r="H72" s="54" t="str">
        <f>계획인구!N72</f>
        <v>아포</v>
      </c>
      <c r="I72" s="55">
        <f>IF(F72="마을",0,IF(F72="소규모",0,계획인구!P72))</f>
        <v>2015</v>
      </c>
      <c r="J72" s="135">
        <f t="shared" si="13"/>
        <v>472</v>
      </c>
      <c r="K72" s="135">
        <f t="shared" si="13"/>
        <v>453</v>
      </c>
      <c r="L72" s="135">
        <f t="shared" si="13"/>
        <v>451</v>
      </c>
      <c r="M72" s="135">
        <f t="shared" si="13"/>
        <v>450</v>
      </c>
      <c r="N72" s="136">
        <f t="shared" si="13"/>
        <v>446</v>
      </c>
      <c r="O72" s="152">
        <f>IF(계획인구!Q72="미급수",0,IF(계획인구!Q72="마을",0,IF(계획인구!Q72="소규모",0,IF(계획인구!Q72=사업별물량!$F72,계획인구!AA72,0))))</f>
        <v>472</v>
      </c>
      <c r="P72" s="152">
        <f>IF(계획인구!R72="미급수",0,IF(계획인구!R72="마을",0,IF(계획인구!R72="소규모",0,IF(계획인구!R72=사업별물량!$F72,계획인구!AB72,0))))</f>
        <v>453</v>
      </c>
      <c r="Q72" s="152">
        <f>IF(계획인구!S72="미급수",0,IF(계획인구!S72="마을",0,IF(계획인구!S72="소규모",0,IF(계획인구!S72=사업별물량!$F72,계획인구!AC72,0))))</f>
        <v>451</v>
      </c>
      <c r="R72" s="152">
        <f>IF(계획인구!T72="미급수",0,IF(계획인구!T72="마을",0,IF(계획인구!T72="소규모",0,IF(계획인구!T72=사업별물량!$F72,계획인구!AD72,0))))</f>
        <v>450</v>
      </c>
      <c r="S72" s="152">
        <f>IF(계획인구!U72="미급수",0,IF(계획인구!U72="마을",0,IF(계획인구!U72="소규모",0,IF(계획인구!U72=사업별물량!$F72,계획인구!AE72,0))))</f>
        <v>446</v>
      </c>
      <c r="T72" s="152">
        <f>IF(계획인구!Q72="미급수",0,IF(계획인구!Q72="마을",0,IF(계획인구!Q72="소규모",0,IF(계획인구!Q72=사업별물량!$F72,계획인구!AF72,0))))</f>
        <v>0</v>
      </c>
      <c r="U72" s="152">
        <f>IF(계획인구!R72="미급수",0,IF(계획인구!R72="마을",0,IF(계획인구!R72="소규모",0,IF(계획인구!R72=사업별물량!$F72,계획인구!AG72,0))))</f>
        <v>0</v>
      </c>
      <c r="V72" s="152">
        <f>IF(계획인구!S72="미급수",0,IF(계획인구!S72="마을",0,IF(계획인구!S72="소규모",0,IF(계획인구!S72=사업별물량!$F72,계획인구!AH72,0))))</f>
        <v>0</v>
      </c>
      <c r="W72" s="152">
        <f>IF(계획인구!T72="미급수",0,IF(계획인구!T72="마을",0,IF(계획인구!T72="소규모",0,IF(계획인구!T72=사업별물량!$F72,계획인구!AI72,0))))</f>
        <v>0</v>
      </c>
      <c r="X72" s="152">
        <f>IF(계획인구!U72="미급수",0,IF(계획인구!U72="마을",0,IF(계획인구!U72="소규모",0,IF(계획인구!U72=사업별물량!$F72,계획인구!AJ72,0))))</f>
        <v>0</v>
      </c>
      <c r="Y72" s="5" t="str">
        <f t="shared" si="5"/>
        <v>기존</v>
      </c>
      <c r="AD72" s="5">
        <f>SUMIF($AC$12:$AC$71,"소계",AD12:AD71)</f>
        <v>5089</v>
      </c>
      <c r="AE72" s="5">
        <f>SUMIF($AC$12:$AC$71,"소계",AE12:AE71)</f>
        <v>10149</v>
      </c>
      <c r="AG72" s="5">
        <f>SUMIF($AC$12:$AC$71,"소계",AG12:AG71)</f>
        <v>2574</v>
      </c>
    </row>
    <row r="73" spans="1:33" s="5" customFormat="1" ht="16.350000000000001" customHeight="1">
      <c r="A73" s="308" t="s">
        <v>28</v>
      </c>
      <c r="B73" s="52" t="s">
        <v>61</v>
      </c>
      <c r="C73" s="52" t="s">
        <v>1140</v>
      </c>
      <c r="D73" s="53">
        <f>계획인구!J73</f>
        <v>94</v>
      </c>
      <c r="E73" s="53">
        <f>계획인구!K73</f>
        <v>236</v>
      </c>
      <c r="F73" s="54" t="str">
        <f>계획인구!L73</f>
        <v>광역</v>
      </c>
      <c r="G73" s="54" t="str">
        <f>계획인구!M73</f>
        <v>광역</v>
      </c>
      <c r="H73" s="54" t="str">
        <f>계획인구!N73</f>
        <v>아포</v>
      </c>
      <c r="I73" s="55">
        <f>IF(F73="마을",0,IF(F73="소규모",0,계획인구!P73))</f>
        <v>2015</v>
      </c>
      <c r="J73" s="135">
        <f t="shared" si="13"/>
        <v>236</v>
      </c>
      <c r="K73" s="135">
        <f t="shared" si="13"/>
        <v>227</v>
      </c>
      <c r="L73" s="135">
        <f t="shared" si="13"/>
        <v>226</v>
      </c>
      <c r="M73" s="135">
        <f t="shared" si="13"/>
        <v>225</v>
      </c>
      <c r="N73" s="136">
        <f t="shared" si="13"/>
        <v>223</v>
      </c>
      <c r="O73" s="152">
        <f>IF(계획인구!Q73="미급수",0,IF(계획인구!Q73="마을",0,IF(계획인구!Q73="소규모",0,IF(계획인구!Q73=사업별물량!$F73,계획인구!AA73,0))))</f>
        <v>236</v>
      </c>
      <c r="P73" s="152">
        <f>IF(계획인구!R73="미급수",0,IF(계획인구!R73="마을",0,IF(계획인구!R73="소규모",0,IF(계획인구!R73=사업별물량!$F73,계획인구!AB73,0))))</f>
        <v>227</v>
      </c>
      <c r="Q73" s="152">
        <f>IF(계획인구!S73="미급수",0,IF(계획인구!S73="마을",0,IF(계획인구!S73="소규모",0,IF(계획인구!S73=사업별물량!$F73,계획인구!AC73,0))))</f>
        <v>226</v>
      </c>
      <c r="R73" s="152">
        <f>IF(계획인구!T73="미급수",0,IF(계획인구!T73="마을",0,IF(계획인구!T73="소규모",0,IF(계획인구!T73=사업별물량!$F73,계획인구!AD73,0))))</f>
        <v>225</v>
      </c>
      <c r="S73" s="152">
        <f>IF(계획인구!U73="미급수",0,IF(계획인구!U73="마을",0,IF(계획인구!U73="소규모",0,IF(계획인구!U73=사업별물량!$F73,계획인구!AE73,0))))</f>
        <v>223</v>
      </c>
      <c r="T73" s="152">
        <f>IF(계획인구!Q73="미급수",0,IF(계획인구!Q73="마을",0,IF(계획인구!Q73="소규모",0,IF(계획인구!Q73=사업별물량!$F73,계획인구!AF73,0))))</f>
        <v>0</v>
      </c>
      <c r="U73" s="152">
        <f>IF(계획인구!R73="미급수",0,IF(계획인구!R73="마을",0,IF(계획인구!R73="소규모",0,IF(계획인구!R73=사업별물량!$F73,계획인구!AG73,0))))</f>
        <v>0</v>
      </c>
      <c r="V73" s="152">
        <f>IF(계획인구!S73="미급수",0,IF(계획인구!S73="마을",0,IF(계획인구!S73="소규모",0,IF(계획인구!S73=사업별물량!$F73,계획인구!AH73,0))))</f>
        <v>0</v>
      </c>
      <c r="W73" s="152">
        <f>IF(계획인구!T73="미급수",0,IF(계획인구!T73="마을",0,IF(계획인구!T73="소규모",0,IF(계획인구!T73=사업별물량!$F73,계획인구!AI73,0))))</f>
        <v>0</v>
      </c>
      <c r="X73" s="152">
        <f>IF(계획인구!U73="미급수",0,IF(계획인구!U73="마을",0,IF(계획인구!U73="소규모",0,IF(계획인구!U73=사업별물량!$F73,계획인구!AJ73,0))))</f>
        <v>0</v>
      </c>
      <c r="Y73" s="5" t="str">
        <f t="shared" ref="Y73:Y136" si="14">IF(I73=2015,"기존",IF(I73=2020,"1단계",IF(I73=2025,"2단계",IF(I73=2030,"3단계",""))))</f>
        <v>기존</v>
      </c>
    </row>
    <row r="74" spans="1:33" s="5" customFormat="1" ht="16.350000000000001" customHeight="1">
      <c r="A74" s="308" t="s">
        <v>28</v>
      </c>
      <c r="B74" s="52" t="s">
        <v>62</v>
      </c>
      <c r="C74" s="52" t="s">
        <v>63</v>
      </c>
      <c r="D74" s="53">
        <f>계획인구!J74</f>
        <v>342</v>
      </c>
      <c r="E74" s="53">
        <f>계획인구!K74</f>
        <v>640</v>
      </c>
      <c r="F74" s="54" t="str">
        <f>계획인구!L74</f>
        <v>광역</v>
      </c>
      <c r="G74" s="54" t="str">
        <f>계획인구!M74</f>
        <v>광역</v>
      </c>
      <c r="H74" s="54" t="str">
        <f>계획인구!N74</f>
        <v>아포</v>
      </c>
      <c r="I74" s="55">
        <f>IF(F74="마을",0,IF(F74="소규모",0,계획인구!P74))</f>
        <v>2015</v>
      </c>
      <c r="J74" s="135">
        <f t="shared" si="13"/>
        <v>640</v>
      </c>
      <c r="K74" s="135">
        <f t="shared" si="13"/>
        <v>614</v>
      </c>
      <c r="L74" s="135">
        <f t="shared" si="13"/>
        <v>612</v>
      </c>
      <c r="M74" s="135">
        <f t="shared" si="13"/>
        <v>610</v>
      </c>
      <c r="N74" s="136">
        <f t="shared" si="13"/>
        <v>605</v>
      </c>
      <c r="O74" s="152">
        <f>IF(계획인구!Q74="미급수",0,IF(계획인구!Q74="마을",0,IF(계획인구!Q74="소규모",0,IF(계획인구!Q74=사업별물량!$F74,계획인구!AA74,0))))</f>
        <v>640</v>
      </c>
      <c r="P74" s="152">
        <f>IF(계획인구!R74="미급수",0,IF(계획인구!R74="마을",0,IF(계획인구!R74="소규모",0,IF(계획인구!R74=사업별물량!$F74,계획인구!AB74,0))))</f>
        <v>614</v>
      </c>
      <c r="Q74" s="152">
        <f>IF(계획인구!S74="미급수",0,IF(계획인구!S74="마을",0,IF(계획인구!S74="소규모",0,IF(계획인구!S74=사업별물량!$F74,계획인구!AC74,0))))</f>
        <v>612</v>
      </c>
      <c r="R74" s="152">
        <f>IF(계획인구!T74="미급수",0,IF(계획인구!T74="마을",0,IF(계획인구!T74="소규모",0,IF(계획인구!T74=사업별물량!$F74,계획인구!AD74,0))))</f>
        <v>610</v>
      </c>
      <c r="S74" s="152">
        <f>IF(계획인구!U74="미급수",0,IF(계획인구!U74="마을",0,IF(계획인구!U74="소규모",0,IF(계획인구!U74=사업별물량!$F74,계획인구!AE74,0))))</f>
        <v>605</v>
      </c>
      <c r="T74" s="152">
        <f>IF(계획인구!Q74="미급수",0,IF(계획인구!Q74="마을",0,IF(계획인구!Q74="소규모",0,IF(계획인구!Q74=사업별물량!$F74,계획인구!AF74,0))))</f>
        <v>0</v>
      </c>
      <c r="U74" s="152">
        <f>IF(계획인구!R74="미급수",0,IF(계획인구!R74="마을",0,IF(계획인구!R74="소규모",0,IF(계획인구!R74=사업별물량!$F74,계획인구!AG74,0))))</f>
        <v>0</v>
      </c>
      <c r="V74" s="152">
        <f>IF(계획인구!S74="미급수",0,IF(계획인구!S74="마을",0,IF(계획인구!S74="소규모",0,IF(계획인구!S74=사업별물량!$F74,계획인구!AH74,0))))</f>
        <v>0</v>
      </c>
      <c r="W74" s="152">
        <f>IF(계획인구!T74="미급수",0,IF(계획인구!T74="마을",0,IF(계획인구!T74="소규모",0,IF(계획인구!T74=사업별물량!$F74,계획인구!AI74,0))))</f>
        <v>0</v>
      </c>
      <c r="X74" s="152">
        <f>IF(계획인구!U74="미급수",0,IF(계획인구!U74="마을",0,IF(계획인구!U74="소규모",0,IF(계획인구!U74=사업별물량!$F74,계획인구!AJ74,0))))</f>
        <v>0</v>
      </c>
      <c r="Y74" s="5" t="str">
        <f t="shared" si="14"/>
        <v>기존</v>
      </c>
    </row>
    <row r="75" spans="1:33" s="5" customFormat="1" ht="16.350000000000001" customHeight="1">
      <c r="A75" s="308" t="s">
        <v>28</v>
      </c>
      <c r="B75" s="52" t="s">
        <v>64</v>
      </c>
      <c r="C75" s="52" t="s">
        <v>63</v>
      </c>
      <c r="D75" s="53">
        <f>계획인구!J75</f>
        <v>284</v>
      </c>
      <c r="E75" s="53">
        <f>계획인구!K75</f>
        <v>827</v>
      </c>
      <c r="F75" s="54" t="str">
        <f>계획인구!L75</f>
        <v>광역</v>
      </c>
      <c r="G75" s="54" t="str">
        <f>계획인구!M75</f>
        <v>광역</v>
      </c>
      <c r="H75" s="54" t="str">
        <f>계획인구!N75</f>
        <v>아포</v>
      </c>
      <c r="I75" s="55">
        <f>IF(F75="마을",0,IF(F75="소규모",0,계획인구!P75))</f>
        <v>2015</v>
      </c>
      <c r="J75" s="135">
        <f t="shared" si="13"/>
        <v>827</v>
      </c>
      <c r="K75" s="135">
        <f t="shared" si="13"/>
        <v>794</v>
      </c>
      <c r="L75" s="135">
        <f t="shared" si="13"/>
        <v>791</v>
      </c>
      <c r="M75" s="135">
        <f t="shared" si="13"/>
        <v>788</v>
      </c>
      <c r="N75" s="136">
        <f t="shared" si="13"/>
        <v>782</v>
      </c>
      <c r="O75" s="152">
        <f>IF(계획인구!Q75="미급수",0,IF(계획인구!Q75="마을",0,IF(계획인구!Q75="소규모",0,IF(계획인구!Q75=사업별물량!$F75,계획인구!AA75,0))))</f>
        <v>827</v>
      </c>
      <c r="P75" s="152">
        <f>IF(계획인구!R75="미급수",0,IF(계획인구!R75="마을",0,IF(계획인구!R75="소규모",0,IF(계획인구!R75=사업별물량!$F75,계획인구!AB75,0))))</f>
        <v>794</v>
      </c>
      <c r="Q75" s="152">
        <f>IF(계획인구!S75="미급수",0,IF(계획인구!S75="마을",0,IF(계획인구!S75="소규모",0,IF(계획인구!S75=사업별물량!$F75,계획인구!AC75,0))))</f>
        <v>791</v>
      </c>
      <c r="R75" s="152">
        <f>IF(계획인구!T75="미급수",0,IF(계획인구!T75="마을",0,IF(계획인구!T75="소규모",0,IF(계획인구!T75=사업별물량!$F75,계획인구!AD75,0))))</f>
        <v>788</v>
      </c>
      <c r="S75" s="152">
        <f>IF(계획인구!U75="미급수",0,IF(계획인구!U75="마을",0,IF(계획인구!U75="소규모",0,IF(계획인구!U75=사업별물량!$F75,계획인구!AE75,0))))</f>
        <v>782</v>
      </c>
      <c r="T75" s="152">
        <f>IF(계획인구!Q75="미급수",0,IF(계획인구!Q75="마을",0,IF(계획인구!Q75="소규모",0,IF(계획인구!Q75=사업별물량!$F75,계획인구!AF75,0))))</f>
        <v>0</v>
      </c>
      <c r="U75" s="152">
        <f>IF(계획인구!R75="미급수",0,IF(계획인구!R75="마을",0,IF(계획인구!R75="소규모",0,IF(계획인구!R75=사업별물량!$F75,계획인구!AG75,0))))</f>
        <v>0</v>
      </c>
      <c r="V75" s="152">
        <f>IF(계획인구!S75="미급수",0,IF(계획인구!S75="마을",0,IF(계획인구!S75="소규모",0,IF(계획인구!S75=사업별물량!$F75,계획인구!AH75,0))))</f>
        <v>0</v>
      </c>
      <c r="W75" s="152">
        <f>IF(계획인구!T75="미급수",0,IF(계획인구!T75="마을",0,IF(계획인구!T75="소규모",0,IF(계획인구!T75=사업별물량!$F75,계획인구!AI75,0))))</f>
        <v>0</v>
      </c>
      <c r="X75" s="152">
        <f>IF(계획인구!U75="미급수",0,IF(계획인구!U75="마을",0,IF(계획인구!U75="소규모",0,IF(계획인구!U75=사업별물량!$F75,계획인구!AJ75,0))))</f>
        <v>0</v>
      </c>
      <c r="Y75" s="5" t="str">
        <f t="shared" si="14"/>
        <v>기존</v>
      </c>
    </row>
    <row r="76" spans="1:33" s="5" customFormat="1" ht="16.350000000000001" customHeight="1">
      <c r="A76" s="308" t="s">
        <v>28</v>
      </c>
      <c r="B76" s="52" t="s">
        <v>65</v>
      </c>
      <c r="C76" s="52" t="s">
        <v>63</v>
      </c>
      <c r="D76" s="53">
        <f>계획인구!J76</f>
        <v>277</v>
      </c>
      <c r="E76" s="53">
        <f>계획인구!K76</f>
        <v>777</v>
      </c>
      <c r="F76" s="54" t="str">
        <f>계획인구!L76</f>
        <v>광역</v>
      </c>
      <c r="G76" s="54" t="str">
        <f>계획인구!M76</f>
        <v>광역</v>
      </c>
      <c r="H76" s="54" t="str">
        <f>계획인구!N76</f>
        <v>아포</v>
      </c>
      <c r="I76" s="55">
        <f>IF(F76="마을",0,IF(F76="소규모",0,계획인구!P76))</f>
        <v>2015</v>
      </c>
      <c r="J76" s="135">
        <f t="shared" si="13"/>
        <v>777</v>
      </c>
      <c r="K76" s="135">
        <f t="shared" si="13"/>
        <v>746</v>
      </c>
      <c r="L76" s="135">
        <f t="shared" si="13"/>
        <v>743</v>
      </c>
      <c r="M76" s="135">
        <f t="shared" si="13"/>
        <v>741</v>
      </c>
      <c r="N76" s="136">
        <f t="shared" si="13"/>
        <v>735</v>
      </c>
      <c r="O76" s="152">
        <f>IF(계획인구!Q76="미급수",0,IF(계획인구!Q76="마을",0,IF(계획인구!Q76="소규모",0,IF(계획인구!Q76=사업별물량!$F76,계획인구!AA76,0))))</f>
        <v>777</v>
      </c>
      <c r="P76" s="152">
        <f>IF(계획인구!R76="미급수",0,IF(계획인구!R76="마을",0,IF(계획인구!R76="소규모",0,IF(계획인구!R76=사업별물량!$F76,계획인구!AB76,0))))</f>
        <v>746</v>
      </c>
      <c r="Q76" s="152">
        <f>IF(계획인구!S76="미급수",0,IF(계획인구!S76="마을",0,IF(계획인구!S76="소규모",0,IF(계획인구!S76=사업별물량!$F76,계획인구!AC76,0))))</f>
        <v>743</v>
      </c>
      <c r="R76" s="152">
        <f>IF(계획인구!T76="미급수",0,IF(계획인구!T76="마을",0,IF(계획인구!T76="소규모",0,IF(계획인구!T76=사업별물량!$F76,계획인구!AD76,0))))</f>
        <v>741</v>
      </c>
      <c r="S76" s="152">
        <f>IF(계획인구!U76="미급수",0,IF(계획인구!U76="마을",0,IF(계획인구!U76="소규모",0,IF(계획인구!U76=사업별물량!$F76,계획인구!AE76,0))))</f>
        <v>735</v>
      </c>
      <c r="T76" s="152">
        <f>IF(계획인구!Q76="미급수",0,IF(계획인구!Q76="마을",0,IF(계획인구!Q76="소규모",0,IF(계획인구!Q76=사업별물량!$F76,계획인구!AF76,0))))</f>
        <v>0</v>
      </c>
      <c r="U76" s="152">
        <f>IF(계획인구!R76="미급수",0,IF(계획인구!R76="마을",0,IF(계획인구!R76="소규모",0,IF(계획인구!R76=사업별물량!$F76,계획인구!AG76,0))))</f>
        <v>0</v>
      </c>
      <c r="V76" s="152">
        <f>IF(계획인구!S76="미급수",0,IF(계획인구!S76="마을",0,IF(계획인구!S76="소규모",0,IF(계획인구!S76=사업별물량!$F76,계획인구!AH76,0))))</f>
        <v>0</v>
      </c>
      <c r="W76" s="152">
        <f>IF(계획인구!T76="미급수",0,IF(계획인구!T76="마을",0,IF(계획인구!T76="소규모",0,IF(계획인구!T76=사업별물량!$F76,계획인구!AI76,0))))</f>
        <v>0</v>
      </c>
      <c r="X76" s="152">
        <f>IF(계획인구!U76="미급수",0,IF(계획인구!U76="마을",0,IF(계획인구!U76="소규모",0,IF(계획인구!U76=사업별물량!$F76,계획인구!AJ76,0))))</f>
        <v>0</v>
      </c>
      <c r="Y76" s="5" t="str">
        <f t="shared" si="14"/>
        <v>기존</v>
      </c>
    </row>
    <row r="77" spans="1:33" s="5" customFormat="1" ht="16.350000000000001" customHeight="1">
      <c r="A77" s="308" t="s">
        <v>28</v>
      </c>
      <c r="B77" s="52" t="s">
        <v>66</v>
      </c>
      <c r="C77" s="52" t="s">
        <v>67</v>
      </c>
      <c r="D77" s="53">
        <f>계획인구!J77</f>
        <v>88</v>
      </c>
      <c r="E77" s="53">
        <f>계획인구!K77</f>
        <v>167</v>
      </c>
      <c r="F77" s="54" t="str">
        <f>계획인구!L77</f>
        <v>광역</v>
      </c>
      <c r="G77" s="54" t="str">
        <f>계획인구!M77</f>
        <v>광역</v>
      </c>
      <c r="H77" s="54" t="str">
        <f>계획인구!N77</f>
        <v>아포</v>
      </c>
      <c r="I77" s="55">
        <f>IF(F77="마을",0,IF(F77="소규모",0,계획인구!P77))</f>
        <v>2025</v>
      </c>
      <c r="J77" s="135">
        <f t="shared" si="13"/>
        <v>0</v>
      </c>
      <c r="K77" s="135">
        <f t="shared" si="13"/>
        <v>0</v>
      </c>
      <c r="L77" s="135">
        <f t="shared" si="13"/>
        <v>160</v>
      </c>
      <c r="M77" s="135">
        <f t="shared" si="13"/>
        <v>159</v>
      </c>
      <c r="N77" s="136">
        <f t="shared" si="13"/>
        <v>158</v>
      </c>
      <c r="O77" s="152">
        <f>IF(계획인구!Q77="미급수",0,IF(계획인구!Q77="마을",0,IF(계획인구!Q77="소규모",0,IF(계획인구!Q77=사업별물량!$F77,계획인구!AA77,0))))</f>
        <v>0</v>
      </c>
      <c r="P77" s="152">
        <f>IF(계획인구!R77="미급수",0,IF(계획인구!R77="마을",0,IF(계획인구!R77="소규모",0,IF(계획인구!R77=사업별물량!$F77,계획인구!AB77,0))))</f>
        <v>0</v>
      </c>
      <c r="Q77" s="152">
        <f>IF(계획인구!S77="미급수",0,IF(계획인구!S77="마을",0,IF(계획인구!S77="소규모",0,IF(계획인구!S77=사업별물량!$F77,계획인구!AC77,0))))</f>
        <v>160</v>
      </c>
      <c r="R77" s="152">
        <f>IF(계획인구!T77="미급수",0,IF(계획인구!T77="마을",0,IF(계획인구!T77="소규모",0,IF(계획인구!T77=사업별물량!$F77,계획인구!AD77,0))))</f>
        <v>159</v>
      </c>
      <c r="S77" s="152">
        <f>IF(계획인구!U77="미급수",0,IF(계획인구!U77="마을",0,IF(계획인구!U77="소규모",0,IF(계획인구!U77=사업별물량!$F77,계획인구!AE77,0))))</f>
        <v>158</v>
      </c>
      <c r="T77" s="152">
        <f>IF(계획인구!Q77="미급수",0,IF(계획인구!Q77="마을",0,IF(계획인구!Q77="소규모",0,IF(계획인구!Q77=사업별물량!$F77,계획인구!AF77,0))))</f>
        <v>0</v>
      </c>
      <c r="U77" s="152">
        <f>IF(계획인구!R77="미급수",0,IF(계획인구!R77="마을",0,IF(계획인구!R77="소규모",0,IF(계획인구!R77=사업별물량!$F77,계획인구!AG77,0))))</f>
        <v>0</v>
      </c>
      <c r="V77" s="152">
        <f>IF(계획인구!S77="미급수",0,IF(계획인구!S77="마을",0,IF(계획인구!S77="소규모",0,IF(계획인구!S77=사업별물량!$F77,계획인구!AH77,0))))</f>
        <v>0</v>
      </c>
      <c r="W77" s="152">
        <f>IF(계획인구!T77="미급수",0,IF(계획인구!T77="마을",0,IF(계획인구!T77="소규모",0,IF(계획인구!T77=사업별물량!$F77,계획인구!AI77,0))))</f>
        <v>0</v>
      </c>
      <c r="X77" s="152">
        <f>IF(계획인구!U77="미급수",0,IF(계획인구!U77="마을",0,IF(계획인구!U77="소규모",0,IF(계획인구!U77=사업별물량!$F77,계획인구!AJ77,0))))</f>
        <v>0</v>
      </c>
      <c r="Y77" s="5" t="str">
        <f t="shared" si="14"/>
        <v>2단계</v>
      </c>
    </row>
    <row r="78" spans="1:33" s="5" customFormat="1" ht="16.350000000000001" customHeight="1">
      <c r="A78" s="308" t="s">
        <v>28</v>
      </c>
      <c r="B78" s="233" t="s">
        <v>68</v>
      </c>
      <c r="C78" s="52" t="s">
        <v>69</v>
      </c>
      <c r="D78" s="53">
        <f>계획인구!J78</f>
        <v>47</v>
      </c>
      <c r="E78" s="53">
        <f>계획인구!K78</f>
        <v>95</v>
      </c>
      <c r="F78" s="54" t="str">
        <f>계획인구!L78</f>
        <v>광역</v>
      </c>
      <c r="G78" s="54" t="str">
        <f>계획인구!M78</f>
        <v>광역</v>
      </c>
      <c r="H78" s="54" t="str">
        <f>계획인구!N78</f>
        <v>아포</v>
      </c>
      <c r="I78" s="55">
        <f>IF(F78="마을",0,IF(F78="소규모",0,계획인구!P78))</f>
        <v>2025</v>
      </c>
      <c r="J78" s="135">
        <f t="shared" si="13"/>
        <v>0</v>
      </c>
      <c r="K78" s="135">
        <f t="shared" si="13"/>
        <v>0</v>
      </c>
      <c r="L78" s="135">
        <f t="shared" si="13"/>
        <v>91</v>
      </c>
      <c r="M78" s="135">
        <f t="shared" si="13"/>
        <v>91</v>
      </c>
      <c r="N78" s="136">
        <f t="shared" si="13"/>
        <v>90</v>
      </c>
      <c r="O78" s="152">
        <f>IF(계획인구!Q78="미급수",0,IF(계획인구!Q78="마을",0,IF(계획인구!Q78="소규모",0,IF(계획인구!Q78=사업별물량!$F78,계획인구!AA78,0))))</f>
        <v>0</v>
      </c>
      <c r="P78" s="152">
        <f>IF(계획인구!R78="미급수",0,IF(계획인구!R78="마을",0,IF(계획인구!R78="소규모",0,IF(계획인구!R78=사업별물량!$F78,계획인구!AB78,0))))</f>
        <v>0</v>
      </c>
      <c r="Q78" s="152">
        <f>IF(계획인구!S78="미급수",0,IF(계획인구!S78="마을",0,IF(계획인구!S78="소규모",0,IF(계획인구!S78=사업별물량!$F78,계획인구!AC78,0))))</f>
        <v>91</v>
      </c>
      <c r="R78" s="152">
        <f>IF(계획인구!T78="미급수",0,IF(계획인구!T78="마을",0,IF(계획인구!T78="소규모",0,IF(계획인구!T78=사업별물량!$F78,계획인구!AD78,0))))</f>
        <v>91</v>
      </c>
      <c r="S78" s="152">
        <f>IF(계획인구!U78="미급수",0,IF(계획인구!U78="마을",0,IF(계획인구!U78="소규모",0,IF(계획인구!U78=사업별물량!$F78,계획인구!AE78,0))))</f>
        <v>90</v>
      </c>
      <c r="T78" s="152">
        <f>IF(계획인구!Q78="미급수",0,IF(계획인구!Q78="마을",0,IF(계획인구!Q78="소규모",0,IF(계획인구!Q78=사업별물량!$F78,계획인구!AF78,0))))</f>
        <v>0</v>
      </c>
      <c r="U78" s="152">
        <f>IF(계획인구!R78="미급수",0,IF(계획인구!R78="마을",0,IF(계획인구!R78="소규모",0,IF(계획인구!R78=사업별물량!$F78,계획인구!AG78,0))))</f>
        <v>0</v>
      </c>
      <c r="V78" s="152">
        <f>IF(계획인구!S78="미급수",0,IF(계획인구!S78="마을",0,IF(계획인구!S78="소규모",0,IF(계획인구!S78=사업별물량!$F78,계획인구!AH78,0))))</f>
        <v>0</v>
      </c>
      <c r="W78" s="152">
        <f>IF(계획인구!T78="미급수",0,IF(계획인구!T78="마을",0,IF(계획인구!T78="소규모",0,IF(계획인구!T78=사업별물량!$F78,계획인구!AI78,0))))</f>
        <v>0</v>
      </c>
      <c r="X78" s="152">
        <f>IF(계획인구!U78="미급수",0,IF(계획인구!U78="마을",0,IF(계획인구!U78="소규모",0,IF(계획인구!U78=사업별물량!$F78,계획인구!AJ78,0))))</f>
        <v>0</v>
      </c>
      <c r="Y78" s="5" t="str">
        <f t="shared" si="14"/>
        <v>2단계</v>
      </c>
    </row>
    <row r="79" spans="1:33" s="5" customFormat="1" ht="16.350000000000001" customHeight="1">
      <c r="A79" s="308" t="s">
        <v>28</v>
      </c>
      <c r="B79" s="330"/>
      <c r="C79" s="52" t="s">
        <v>70</v>
      </c>
      <c r="D79" s="53">
        <f>계획인구!J79</f>
        <v>102</v>
      </c>
      <c r="E79" s="53">
        <f>계획인구!K79</f>
        <v>201</v>
      </c>
      <c r="F79" s="54" t="str">
        <f>계획인구!L79</f>
        <v>광역</v>
      </c>
      <c r="G79" s="54" t="str">
        <f>계획인구!M79</f>
        <v>광역</v>
      </c>
      <c r="H79" s="54" t="str">
        <f>계획인구!N79</f>
        <v>아포</v>
      </c>
      <c r="I79" s="55">
        <f>IF(F79="마을",0,IF(F79="소규모",0,계획인구!P79))</f>
        <v>2015</v>
      </c>
      <c r="J79" s="135">
        <f t="shared" si="13"/>
        <v>201</v>
      </c>
      <c r="K79" s="135">
        <f t="shared" si="13"/>
        <v>193</v>
      </c>
      <c r="L79" s="135">
        <f t="shared" si="13"/>
        <v>192</v>
      </c>
      <c r="M79" s="135">
        <f t="shared" si="13"/>
        <v>192</v>
      </c>
      <c r="N79" s="136">
        <f t="shared" si="13"/>
        <v>190</v>
      </c>
      <c r="O79" s="152">
        <f>IF(계획인구!Q79="미급수",0,IF(계획인구!Q79="마을",0,IF(계획인구!Q79="소규모",0,IF(계획인구!Q79=사업별물량!$F79,계획인구!AA79,0))))</f>
        <v>201</v>
      </c>
      <c r="P79" s="152">
        <f>IF(계획인구!R79="미급수",0,IF(계획인구!R79="마을",0,IF(계획인구!R79="소규모",0,IF(계획인구!R79=사업별물량!$F79,계획인구!AB79,0))))</f>
        <v>193</v>
      </c>
      <c r="Q79" s="152">
        <f>IF(계획인구!S79="미급수",0,IF(계획인구!S79="마을",0,IF(계획인구!S79="소규모",0,IF(계획인구!S79=사업별물량!$F79,계획인구!AC79,0))))</f>
        <v>192</v>
      </c>
      <c r="R79" s="152">
        <f>IF(계획인구!T79="미급수",0,IF(계획인구!T79="마을",0,IF(계획인구!T79="소규모",0,IF(계획인구!T79=사업별물량!$F79,계획인구!AD79,0))))</f>
        <v>192</v>
      </c>
      <c r="S79" s="152">
        <f>IF(계획인구!U79="미급수",0,IF(계획인구!U79="마을",0,IF(계획인구!U79="소규모",0,IF(계획인구!U79=사업별물량!$F79,계획인구!AE79,0))))</f>
        <v>190</v>
      </c>
      <c r="T79" s="152">
        <f>IF(계획인구!Q79="미급수",0,IF(계획인구!Q79="마을",0,IF(계획인구!Q79="소규모",0,IF(계획인구!Q79=사업별물량!$F79,계획인구!AF79,0))))</f>
        <v>0</v>
      </c>
      <c r="U79" s="152">
        <f>IF(계획인구!R79="미급수",0,IF(계획인구!R79="마을",0,IF(계획인구!R79="소규모",0,IF(계획인구!R79=사업별물량!$F79,계획인구!AG79,0))))</f>
        <v>0</v>
      </c>
      <c r="V79" s="152">
        <f>IF(계획인구!S79="미급수",0,IF(계획인구!S79="마을",0,IF(계획인구!S79="소규모",0,IF(계획인구!S79=사업별물량!$F79,계획인구!AH79,0))))</f>
        <v>0</v>
      </c>
      <c r="W79" s="152">
        <f>IF(계획인구!T79="미급수",0,IF(계획인구!T79="마을",0,IF(계획인구!T79="소규모",0,IF(계획인구!T79=사업별물량!$F79,계획인구!AI79,0))))</f>
        <v>0</v>
      </c>
      <c r="X79" s="152">
        <f>IF(계획인구!U79="미급수",0,IF(계획인구!U79="마을",0,IF(계획인구!U79="소규모",0,IF(계획인구!U79=사업별물량!$F79,계획인구!AJ79,0))))</f>
        <v>0</v>
      </c>
      <c r="Y79" s="5" t="str">
        <f t="shared" si="14"/>
        <v>기존</v>
      </c>
    </row>
    <row r="80" spans="1:33" s="5" customFormat="1" ht="16.350000000000001" customHeight="1">
      <c r="A80" s="309" t="s">
        <v>28</v>
      </c>
      <c r="B80" s="331"/>
      <c r="C80" s="75" t="s">
        <v>71</v>
      </c>
      <c r="D80" s="56">
        <f>계획인구!J80</f>
        <v>0</v>
      </c>
      <c r="E80" s="56">
        <f>계획인구!K80</f>
        <v>0</v>
      </c>
      <c r="F80" s="63" t="str">
        <f>계획인구!L80</f>
        <v>광역</v>
      </c>
      <c r="G80" s="63" t="str">
        <f>계획인구!M80</f>
        <v>광역</v>
      </c>
      <c r="H80" s="63" t="str">
        <f>계획인구!N80</f>
        <v>아포</v>
      </c>
      <c r="I80" s="64">
        <f>IF(F80="마을",0,IF(F80="소규모",0,계획인구!P80))</f>
        <v>2025</v>
      </c>
      <c r="J80" s="147">
        <f t="shared" si="13"/>
        <v>0</v>
      </c>
      <c r="K80" s="147">
        <f t="shared" si="13"/>
        <v>0</v>
      </c>
      <c r="L80" s="147">
        <f t="shared" si="13"/>
        <v>4385</v>
      </c>
      <c r="M80" s="147">
        <f t="shared" si="13"/>
        <v>4385</v>
      </c>
      <c r="N80" s="148">
        <f t="shared" si="13"/>
        <v>4385</v>
      </c>
      <c r="O80" s="152">
        <f>IF(계획인구!Q80="미급수",0,IF(계획인구!Q80="마을",0,IF(계획인구!Q80="소규모",0,IF(계획인구!Q80=사업별물량!$F80,계획인구!AA80,0))))</f>
        <v>0</v>
      </c>
      <c r="P80" s="152">
        <f>IF(계획인구!R80="미급수",0,IF(계획인구!R80="마을",0,IF(계획인구!R80="소규모",0,IF(계획인구!R80=사업별물량!$F80,계획인구!AB80,0))))</f>
        <v>0</v>
      </c>
      <c r="Q80" s="152">
        <f>IF(계획인구!S80="미급수",0,IF(계획인구!S80="마을",0,IF(계획인구!S80="소규모",0,IF(계획인구!S80=사업별물량!$F80,계획인구!AC80,0))))</f>
        <v>0</v>
      </c>
      <c r="R80" s="152">
        <f>IF(계획인구!T80="미급수",0,IF(계획인구!T80="마을",0,IF(계획인구!T80="소규모",0,IF(계획인구!T80=사업별물량!$F80,계획인구!AD80,0))))</f>
        <v>0</v>
      </c>
      <c r="S80" s="152">
        <f>IF(계획인구!U80="미급수",0,IF(계획인구!U80="마을",0,IF(계획인구!U80="소규모",0,IF(계획인구!U80=사업별물량!$F80,계획인구!AE80,0))))</f>
        <v>0</v>
      </c>
      <c r="T80" s="152">
        <f>IF(계획인구!Q80="미급수",0,IF(계획인구!Q80="마을",0,IF(계획인구!Q80="소규모",0,IF(계획인구!Q80=사업별물량!$F80,계획인구!AF80,0))))</f>
        <v>0</v>
      </c>
      <c r="U80" s="152">
        <f>IF(계획인구!R80="미급수",0,IF(계획인구!R80="마을",0,IF(계획인구!R80="소규모",0,IF(계획인구!R80=사업별물량!$F80,계획인구!AG80,0))))</f>
        <v>0</v>
      </c>
      <c r="V80" s="152">
        <f>IF(계획인구!S80="미급수",0,IF(계획인구!S80="마을",0,IF(계획인구!S80="소규모",0,IF(계획인구!S80=사업별물량!$F80,계획인구!AH80,0))))</f>
        <v>4385</v>
      </c>
      <c r="W80" s="152">
        <f>IF(계획인구!T80="미급수",0,IF(계획인구!T80="마을",0,IF(계획인구!T80="소규모",0,IF(계획인구!T80=사업별물량!$F80,계획인구!AI80,0))))</f>
        <v>4385</v>
      </c>
      <c r="X80" s="152">
        <f>IF(계획인구!U80="미급수",0,IF(계획인구!U80="마을",0,IF(계획인구!U80="소규모",0,IF(계획인구!U80=사업별물량!$F80,계획인구!AJ80,0))))</f>
        <v>4385</v>
      </c>
      <c r="Y80" s="5" t="s">
        <v>1489</v>
      </c>
    </row>
    <row r="81" spans="1:36" s="5" customFormat="1" ht="16.350000000000001" customHeight="1">
      <c r="A81" s="323" t="s">
        <v>28</v>
      </c>
      <c r="B81" s="313" t="s">
        <v>72</v>
      </c>
      <c r="C81" s="313" t="s">
        <v>73</v>
      </c>
      <c r="D81" s="314">
        <f>계획인구!J81</f>
        <v>110</v>
      </c>
      <c r="E81" s="314">
        <f>계획인구!K81</f>
        <v>278</v>
      </c>
      <c r="F81" s="316" t="str">
        <f>계획인구!L81</f>
        <v>광역</v>
      </c>
      <c r="G81" s="316" t="str">
        <f>계획인구!M81</f>
        <v>광역</v>
      </c>
      <c r="H81" s="316" t="str">
        <f>계획인구!N81</f>
        <v>아포</v>
      </c>
      <c r="I81" s="318">
        <f>IF(F81="마을",0,IF(F81="소규모",0,계획인구!P81))</f>
        <v>2015</v>
      </c>
      <c r="J81" s="315">
        <f t="shared" si="13"/>
        <v>278</v>
      </c>
      <c r="K81" s="315">
        <f t="shared" si="13"/>
        <v>267</v>
      </c>
      <c r="L81" s="315">
        <f t="shared" si="13"/>
        <v>266</v>
      </c>
      <c r="M81" s="315">
        <f t="shared" si="13"/>
        <v>265</v>
      </c>
      <c r="N81" s="320">
        <f t="shared" si="13"/>
        <v>263</v>
      </c>
      <c r="O81" s="152">
        <f>IF(계획인구!Q81="미급수",0,IF(계획인구!Q81="마을",0,IF(계획인구!Q81="소규모",0,IF(계획인구!Q81=사업별물량!$F81,계획인구!AA81,0))))</f>
        <v>278</v>
      </c>
      <c r="P81" s="152">
        <f>IF(계획인구!R81="미급수",0,IF(계획인구!R81="마을",0,IF(계획인구!R81="소규모",0,IF(계획인구!R81=사업별물량!$F81,계획인구!AB81,0))))</f>
        <v>267</v>
      </c>
      <c r="Q81" s="152">
        <f>IF(계획인구!S81="미급수",0,IF(계획인구!S81="마을",0,IF(계획인구!S81="소규모",0,IF(계획인구!S81=사업별물량!$F81,계획인구!AC81,0))))</f>
        <v>266</v>
      </c>
      <c r="R81" s="152">
        <f>IF(계획인구!T81="미급수",0,IF(계획인구!T81="마을",0,IF(계획인구!T81="소규모",0,IF(계획인구!T81=사업별물량!$F81,계획인구!AD81,0))))</f>
        <v>265</v>
      </c>
      <c r="S81" s="152">
        <f>IF(계획인구!U81="미급수",0,IF(계획인구!U81="마을",0,IF(계획인구!U81="소규모",0,IF(계획인구!U81=사업별물량!$F81,계획인구!AE81,0))))</f>
        <v>263</v>
      </c>
      <c r="T81" s="152">
        <f>IF(계획인구!Q81="미급수",0,IF(계획인구!Q81="마을",0,IF(계획인구!Q81="소규모",0,IF(계획인구!Q81=사업별물량!$F81,계획인구!AF81,0))))</f>
        <v>0</v>
      </c>
      <c r="U81" s="152">
        <f>IF(계획인구!R81="미급수",0,IF(계획인구!R81="마을",0,IF(계획인구!R81="소규모",0,IF(계획인구!R81=사업별물량!$F81,계획인구!AG81,0))))</f>
        <v>0</v>
      </c>
      <c r="V81" s="152">
        <f>IF(계획인구!S81="미급수",0,IF(계획인구!S81="마을",0,IF(계획인구!S81="소규모",0,IF(계획인구!S81=사업별물량!$F81,계획인구!AH81,0))))</f>
        <v>0</v>
      </c>
      <c r="W81" s="152">
        <f>IF(계획인구!T81="미급수",0,IF(계획인구!T81="마을",0,IF(계획인구!T81="소규모",0,IF(계획인구!T81=사업별물량!$F81,계획인구!AI81,0))))</f>
        <v>0</v>
      </c>
      <c r="X81" s="152">
        <f>IF(계획인구!U81="미급수",0,IF(계획인구!U81="마을",0,IF(계획인구!U81="소규모",0,IF(계획인구!U81=사업별물량!$F81,계획인구!AJ81,0))))</f>
        <v>0</v>
      </c>
      <c r="Y81" s="5" t="str">
        <f t="shared" si="14"/>
        <v>기존</v>
      </c>
    </row>
    <row r="82" spans="1:36" s="5" customFormat="1" ht="16.350000000000001" customHeight="1">
      <c r="A82" s="308" t="s">
        <v>28</v>
      </c>
      <c r="B82" s="52" t="s">
        <v>74</v>
      </c>
      <c r="C82" s="52" t="s">
        <v>75</v>
      </c>
      <c r="D82" s="53">
        <f>계획인구!J82</f>
        <v>165</v>
      </c>
      <c r="E82" s="53">
        <f>계획인구!K82</f>
        <v>360</v>
      </c>
      <c r="F82" s="54" t="str">
        <f>계획인구!L82</f>
        <v>광역</v>
      </c>
      <c r="G82" s="54" t="str">
        <f>계획인구!M82</f>
        <v>광역</v>
      </c>
      <c r="H82" s="54" t="str">
        <f>계획인구!N82</f>
        <v>아포</v>
      </c>
      <c r="I82" s="55">
        <f>IF(F82="마을",0,IF(F82="소규모",0,계획인구!P82))</f>
        <v>2015</v>
      </c>
      <c r="J82" s="135">
        <f t="shared" si="13"/>
        <v>360</v>
      </c>
      <c r="K82" s="135">
        <f t="shared" si="13"/>
        <v>346</v>
      </c>
      <c r="L82" s="135">
        <f t="shared" si="13"/>
        <v>344</v>
      </c>
      <c r="M82" s="135">
        <f t="shared" si="13"/>
        <v>343</v>
      </c>
      <c r="N82" s="136">
        <f t="shared" si="13"/>
        <v>340</v>
      </c>
      <c r="O82" s="152">
        <f>IF(계획인구!Q82="미급수",0,IF(계획인구!Q82="마을",0,IF(계획인구!Q82="소규모",0,IF(계획인구!Q82=사업별물량!$F82,계획인구!AA82,0))))</f>
        <v>360</v>
      </c>
      <c r="P82" s="152">
        <f>IF(계획인구!R82="미급수",0,IF(계획인구!R82="마을",0,IF(계획인구!R82="소규모",0,IF(계획인구!R82=사업별물량!$F82,계획인구!AB82,0))))</f>
        <v>346</v>
      </c>
      <c r="Q82" s="152">
        <f>IF(계획인구!S82="미급수",0,IF(계획인구!S82="마을",0,IF(계획인구!S82="소규모",0,IF(계획인구!S82=사업별물량!$F82,계획인구!AC82,0))))</f>
        <v>344</v>
      </c>
      <c r="R82" s="152">
        <f>IF(계획인구!T82="미급수",0,IF(계획인구!T82="마을",0,IF(계획인구!T82="소규모",0,IF(계획인구!T82=사업별물량!$F82,계획인구!AD82,0))))</f>
        <v>343</v>
      </c>
      <c r="S82" s="152">
        <f>IF(계획인구!U82="미급수",0,IF(계획인구!U82="마을",0,IF(계획인구!U82="소규모",0,IF(계획인구!U82=사업별물량!$F82,계획인구!AE82,0))))</f>
        <v>340</v>
      </c>
      <c r="T82" s="152">
        <f>IF(계획인구!Q82="미급수",0,IF(계획인구!Q82="마을",0,IF(계획인구!Q82="소규모",0,IF(계획인구!Q82=사업별물량!$F82,계획인구!AF82,0))))</f>
        <v>0</v>
      </c>
      <c r="U82" s="152">
        <f>IF(계획인구!R82="미급수",0,IF(계획인구!R82="마을",0,IF(계획인구!R82="소규모",0,IF(계획인구!R82=사업별물량!$F82,계획인구!AG82,0))))</f>
        <v>0</v>
      </c>
      <c r="V82" s="152">
        <f>IF(계획인구!S82="미급수",0,IF(계획인구!S82="마을",0,IF(계획인구!S82="소규모",0,IF(계획인구!S82=사업별물량!$F82,계획인구!AH82,0))))</f>
        <v>0</v>
      </c>
      <c r="W82" s="152">
        <f>IF(계획인구!T82="미급수",0,IF(계획인구!T82="마을",0,IF(계획인구!T82="소규모",0,IF(계획인구!T82=사업별물량!$F82,계획인구!AI82,0))))</f>
        <v>0</v>
      </c>
      <c r="X82" s="152">
        <f>IF(계획인구!U82="미급수",0,IF(계획인구!U82="마을",0,IF(계획인구!U82="소규모",0,IF(계획인구!U82=사업별물량!$F82,계획인구!AJ82,0))))</f>
        <v>0</v>
      </c>
      <c r="Y82" s="5" t="str">
        <f t="shared" si="14"/>
        <v>기존</v>
      </c>
    </row>
    <row r="83" spans="1:36" s="5" customFormat="1" ht="16.350000000000001" customHeight="1">
      <c r="A83" s="308" t="s">
        <v>28</v>
      </c>
      <c r="B83" s="233" t="s">
        <v>76</v>
      </c>
      <c r="C83" s="233" t="s">
        <v>763</v>
      </c>
      <c r="D83" s="234">
        <f>계획인구!J83</f>
        <v>50</v>
      </c>
      <c r="E83" s="234">
        <f>계획인구!K83</f>
        <v>81</v>
      </c>
      <c r="F83" s="235" t="str">
        <f>계획인구!L83</f>
        <v>광역</v>
      </c>
      <c r="G83" s="235" t="str">
        <f>계획인구!M83</f>
        <v>광역</v>
      </c>
      <c r="H83" s="235" t="str">
        <f>계획인구!N83</f>
        <v>아포</v>
      </c>
      <c r="I83" s="237">
        <f>IF(F83="마을",0,IF(F83="소규모",0,계획인구!P83))</f>
        <v>2030</v>
      </c>
      <c r="J83" s="239">
        <f t="shared" si="13"/>
        <v>0</v>
      </c>
      <c r="K83" s="239">
        <f t="shared" si="13"/>
        <v>0</v>
      </c>
      <c r="L83" s="239">
        <f t="shared" si="13"/>
        <v>0</v>
      </c>
      <c r="M83" s="239">
        <f t="shared" si="13"/>
        <v>77</v>
      </c>
      <c r="N83" s="240">
        <f t="shared" si="13"/>
        <v>77</v>
      </c>
      <c r="O83" s="152">
        <f>IF(계획인구!Q83="미급수",0,IF(계획인구!Q83="마을",0,IF(계획인구!Q83="소규모",0,IF(계획인구!Q83=사업별물량!$F83,계획인구!AA83,0))))</f>
        <v>0</v>
      </c>
      <c r="P83" s="152">
        <f>IF(계획인구!R83="미급수",0,IF(계획인구!R83="마을",0,IF(계획인구!R83="소규모",0,IF(계획인구!R83=사업별물량!$F83,계획인구!AB83,0))))</f>
        <v>0</v>
      </c>
      <c r="Q83" s="152">
        <f>IF(계획인구!S83="미급수",0,IF(계획인구!S83="마을",0,IF(계획인구!S83="소규모",0,IF(계획인구!S83=사업별물량!$F83,계획인구!AC83,0))))</f>
        <v>0</v>
      </c>
      <c r="R83" s="152">
        <f>IF(계획인구!T83="미급수",0,IF(계획인구!T83="마을",0,IF(계획인구!T83="소규모",0,IF(계획인구!T83=사업별물량!$F83,계획인구!AD83,0))))</f>
        <v>77</v>
      </c>
      <c r="S83" s="152">
        <f>IF(계획인구!U83="미급수",0,IF(계획인구!U83="마을",0,IF(계획인구!U83="소규모",0,IF(계획인구!U83=사업별물량!$F83,계획인구!AE83,0))))</f>
        <v>77</v>
      </c>
      <c r="T83" s="152">
        <f>IF(계획인구!Q83="미급수",0,IF(계획인구!Q83="마을",0,IF(계획인구!Q83="소규모",0,IF(계획인구!Q83=사업별물량!$F83,계획인구!AF83,0))))</f>
        <v>0</v>
      </c>
      <c r="U83" s="152">
        <f>IF(계획인구!R83="미급수",0,IF(계획인구!R83="마을",0,IF(계획인구!R83="소규모",0,IF(계획인구!R83=사업별물량!$F83,계획인구!AG83,0))))</f>
        <v>0</v>
      </c>
      <c r="V83" s="152">
        <f>IF(계획인구!S83="미급수",0,IF(계획인구!S83="마을",0,IF(계획인구!S83="소규모",0,IF(계획인구!S83=사업별물량!$F83,계획인구!AH83,0))))</f>
        <v>0</v>
      </c>
      <c r="W83" s="152">
        <f>IF(계획인구!T83="미급수",0,IF(계획인구!T83="마을",0,IF(계획인구!T83="소규모",0,IF(계획인구!T83=사업별물량!$F83,계획인구!AI83,0))))</f>
        <v>0</v>
      </c>
      <c r="X83" s="152">
        <f>IF(계획인구!U83="미급수",0,IF(계획인구!U83="마을",0,IF(계획인구!U83="소규모",0,IF(계획인구!U83=사업별물량!$F83,계획인구!AJ83,0))))</f>
        <v>0</v>
      </c>
      <c r="Y83" s="5" t="str">
        <f t="shared" si="14"/>
        <v>3단계</v>
      </c>
    </row>
    <row r="84" spans="1:36" s="5" customFormat="1" ht="16.350000000000001" customHeight="1">
      <c r="A84" s="309" t="s">
        <v>28</v>
      </c>
      <c r="B84" s="75" t="s">
        <v>77</v>
      </c>
      <c r="C84" s="75" t="s">
        <v>762</v>
      </c>
      <c r="D84" s="56">
        <f>계획인구!J84</f>
        <v>73</v>
      </c>
      <c r="E84" s="56">
        <f>계획인구!K84</f>
        <v>172</v>
      </c>
      <c r="F84" s="63" t="str">
        <f>계획인구!L84</f>
        <v>미급수</v>
      </c>
      <c r="G84" s="63" t="str">
        <f>계획인구!M84</f>
        <v>미급수</v>
      </c>
      <c r="H84" s="63" t="str">
        <f>계획인구!N84</f>
        <v>미급수</v>
      </c>
      <c r="I84" s="64">
        <f>IF(F84="마을",0,IF(F84="소규모",0,계획인구!P84))</f>
        <v>0</v>
      </c>
      <c r="J84" s="147">
        <f t="shared" si="13"/>
        <v>0</v>
      </c>
      <c r="K84" s="147">
        <f t="shared" si="13"/>
        <v>0</v>
      </c>
      <c r="L84" s="147">
        <f t="shared" si="13"/>
        <v>0</v>
      </c>
      <c r="M84" s="147">
        <f t="shared" si="13"/>
        <v>0</v>
      </c>
      <c r="N84" s="148">
        <f t="shared" si="13"/>
        <v>0</v>
      </c>
      <c r="O84" s="152">
        <f>IF(계획인구!Q84="미급수",0,IF(계획인구!Q84="마을",0,IF(계획인구!Q84="소규모",0,IF(계획인구!Q84=사업별물량!$F84,계획인구!AA84,0))))</f>
        <v>0</v>
      </c>
      <c r="P84" s="152">
        <f>IF(계획인구!R84="미급수",0,IF(계획인구!R84="마을",0,IF(계획인구!R84="소규모",0,IF(계획인구!R84=사업별물량!$F84,계획인구!AB84,0))))</f>
        <v>0</v>
      </c>
      <c r="Q84" s="152">
        <f>IF(계획인구!S84="미급수",0,IF(계획인구!S84="마을",0,IF(계획인구!S84="소규모",0,IF(계획인구!S84=사업별물량!$F84,계획인구!AC84,0))))</f>
        <v>0</v>
      </c>
      <c r="R84" s="152">
        <f>IF(계획인구!T84="미급수",0,IF(계획인구!T84="마을",0,IF(계획인구!T84="소규모",0,IF(계획인구!T84=사업별물량!$F84,계획인구!AD84,0))))</f>
        <v>0</v>
      </c>
      <c r="S84" s="152">
        <f>IF(계획인구!U84="미급수",0,IF(계획인구!U84="마을",0,IF(계획인구!U84="소규모",0,IF(계획인구!U84=사업별물량!$F84,계획인구!AE84,0))))</f>
        <v>0</v>
      </c>
      <c r="T84" s="152">
        <f>IF(계획인구!Q84="미급수",0,IF(계획인구!Q84="마을",0,IF(계획인구!Q84="소규모",0,IF(계획인구!Q84=사업별물량!$F84,계획인구!AF84,0))))</f>
        <v>0</v>
      </c>
      <c r="U84" s="152">
        <f>IF(계획인구!R84="미급수",0,IF(계획인구!R84="마을",0,IF(계획인구!R84="소규모",0,IF(계획인구!R84=사업별물량!$F84,계획인구!AG84,0))))</f>
        <v>0</v>
      </c>
      <c r="V84" s="152">
        <f>IF(계획인구!S84="미급수",0,IF(계획인구!S84="마을",0,IF(계획인구!S84="소규모",0,IF(계획인구!S84=사업별물량!$F84,계획인구!AH84,0))))</f>
        <v>0</v>
      </c>
      <c r="W84" s="152">
        <f>IF(계획인구!T84="미급수",0,IF(계획인구!T84="마을",0,IF(계획인구!T84="소규모",0,IF(계획인구!T84=사업별물량!$F84,계획인구!AI84,0))))</f>
        <v>0</v>
      </c>
      <c r="X84" s="152">
        <f>IF(계획인구!U84="미급수",0,IF(계획인구!U84="마을",0,IF(계획인구!U84="소규모",0,IF(계획인구!U84=사업별물량!$F84,계획인구!AJ84,0))))</f>
        <v>0</v>
      </c>
      <c r="Y84" s="5" t="str">
        <f t="shared" si="14"/>
        <v/>
      </c>
    </row>
    <row r="85" spans="1:36" s="5" customFormat="1" ht="16.350000000000001" customHeight="1">
      <c r="A85" s="305" t="s">
        <v>78</v>
      </c>
      <c r="B85" s="243" t="s">
        <v>3</v>
      </c>
      <c r="C85" s="244"/>
      <c r="D85" s="218">
        <f>계획인구!J85</f>
        <v>1466</v>
      </c>
      <c r="E85" s="218">
        <f>계획인구!K85</f>
        <v>3351</v>
      </c>
      <c r="F85" s="218">
        <f>계획인구!L85</f>
        <v>0</v>
      </c>
      <c r="G85" s="218">
        <f>계획인구!M85</f>
        <v>0</v>
      </c>
      <c r="H85" s="218">
        <f>계획인구!N85</f>
        <v>0</v>
      </c>
      <c r="I85" s="218">
        <f>계획인구!P85</f>
        <v>0</v>
      </c>
      <c r="J85" s="218">
        <f t="shared" si="13"/>
        <v>2998</v>
      </c>
      <c r="K85" s="218">
        <f t="shared" si="13"/>
        <v>3047</v>
      </c>
      <c r="L85" s="218">
        <f t="shared" si="13"/>
        <v>3231</v>
      </c>
      <c r="M85" s="218">
        <f t="shared" si="13"/>
        <v>3220</v>
      </c>
      <c r="N85" s="251">
        <f t="shared" si="13"/>
        <v>3196</v>
      </c>
      <c r="O85" s="152">
        <f>SUM(O86:O105)</f>
        <v>2998</v>
      </c>
      <c r="P85" s="135">
        <f t="shared" ref="P85:X85" si="15">SUM(P86:P105)</f>
        <v>2878</v>
      </c>
      <c r="Q85" s="135">
        <f t="shared" si="15"/>
        <v>3062</v>
      </c>
      <c r="R85" s="135">
        <f t="shared" si="15"/>
        <v>3051</v>
      </c>
      <c r="S85" s="135">
        <f t="shared" si="15"/>
        <v>3027</v>
      </c>
      <c r="T85" s="135">
        <f t="shared" si="15"/>
        <v>0</v>
      </c>
      <c r="U85" s="135">
        <f t="shared" si="15"/>
        <v>169</v>
      </c>
      <c r="V85" s="135">
        <f t="shared" si="15"/>
        <v>169</v>
      </c>
      <c r="W85" s="135">
        <f t="shared" si="15"/>
        <v>169</v>
      </c>
      <c r="X85" s="135">
        <f t="shared" si="15"/>
        <v>169</v>
      </c>
      <c r="Y85" s="5" t="str">
        <f t="shared" si="14"/>
        <v/>
      </c>
    </row>
    <row r="86" spans="1:36" s="5" customFormat="1" ht="16.350000000000001" customHeight="1">
      <c r="A86" s="308" t="s">
        <v>78</v>
      </c>
      <c r="B86" s="233" t="s">
        <v>80</v>
      </c>
      <c r="C86" s="52" t="s">
        <v>760</v>
      </c>
      <c r="D86" s="53">
        <f>계획인구!J86</f>
        <v>34</v>
      </c>
      <c r="E86" s="53">
        <f>계획인구!K86</f>
        <v>51</v>
      </c>
      <c r="F86" s="54" t="str">
        <f>계획인구!L86</f>
        <v>지방</v>
      </c>
      <c r="G86" s="54" t="str">
        <f>계획인구!M86</f>
        <v>김천</v>
      </c>
      <c r="H86" s="54" t="str">
        <f>계획인구!N86</f>
        <v>동부</v>
      </c>
      <c r="I86" s="55">
        <f>IF(F86="마을",0,IF(F86="소규모",0,계획인구!P86))</f>
        <v>2015</v>
      </c>
      <c r="J86" s="135">
        <f t="shared" si="13"/>
        <v>51</v>
      </c>
      <c r="K86" s="135">
        <f t="shared" si="13"/>
        <v>49</v>
      </c>
      <c r="L86" s="135">
        <f t="shared" si="13"/>
        <v>49</v>
      </c>
      <c r="M86" s="135">
        <f t="shared" si="13"/>
        <v>49</v>
      </c>
      <c r="N86" s="136">
        <f t="shared" si="13"/>
        <v>48</v>
      </c>
      <c r="O86" s="152">
        <f>IF(계획인구!Q86="미급수",0,IF(계획인구!Q86="마을",0,IF(계획인구!Q86="소규모",0,IF(계획인구!Q86=사업별물량!$F86,계획인구!AA86,0))))</f>
        <v>51</v>
      </c>
      <c r="P86" s="152">
        <f>IF(계획인구!R86="미급수",0,IF(계획인구!R86="마을",0,IF(계획인구!R86="소규모",0,IF(계획인구!R86=사업별물량!$F86,계획인구!AB86,0))))</f>
        <v>49</v>
      </c>
      <c r="Q86" s="152">
        <f>IF(계획인구!S86="미급수",0,IF(계획인구!S86="마을",0,IF(계획인구!S86="소규모",0,IF(계획인구!S86=사업별물량!$F86,계획인구!AC86,0))))</f>
        <v>49</v>
      </c>
      <c r="R86" s="152">
        <f>IF(계획인구!T86="미급수",0,IF(계획인구!T86="마을",0,IF(계획인구!T86="소규모",0,IF(계획인구!T86=사업별물량!$F86,계획인구!AD86,0))))</f>
        <v>49</v>
      </c>
      <c r="S86" s="152">
        <f>IF(계획인구!U86="미급수",0,IF(계획인구!U86="마을",0,IF(계획인구!U86="소규모",0,IF(계획인구!U86=사업별물량!$F86,계획인구!AE86,0))))</f>
        <v>48</v>
      </c>
      <c r="T86" s="152">
        <f>IF(계획인구!Q86="미급수",0,IF(계획인구!Q86="마을",0,IF(계획인구!Q86="소규모",0,IF(계획인구!Q86=사업별물량!$F86,계획인구!AF86,0))))</f>
        <v>0</v>
      </c>
      <c r="U86" s="152">
        <f>IF(계획인구!R86="미급수",0,IF(계획인구!R86="마을",0,IF(계획인구!R86="소규모",0,IF(계획인구!R86=사업별물량!$F86,계획인구!AG86,0))))</f>
        <v>0</v>
      </c>
      <c r="V86" s="152">
        <f>IF(계획인구!S86="미급수",0,IF(계획인구!S86="마을",0,IF(계획인구!S86="소규모",0,IF(계획인구!S86=사업별물량!$F86,계획인구!AH86,0))))</f>
        <v>0</v>
      </c>
      <c r="W86" s="152">
        <f>IF(계획인구!T86="미급수",0,IF(계획인구!T86="마을",0,IF(계획인구!T86="소규모",0,IF(계획인구!T86=사업별물량!$F86,계획인구!AI86,0))))</f>
        <v>0</v>
      </c>
      <c r="X86" s="152">
        <f>IF(계획인구!U86="미급수",0,IF(계획인구!U86="마을",0,IF(계획인구!U86="소규모",0,IF(계획인구!U86=사업별물량!$F86,계획인구!AJ86,0))))</f>
        <v>0</v>
      </c>
      <c r="Y86" s="5" t="str">
        <f t="shared" si="14"/>
        <v>기존</v>
      </c>
    </row>
    <row r="87" spans="1:36" s="5" customFormat="1" ht="16.350000000000001" customHeight="1">
      <c r="A87" s="308" t="s">
        <v>78</v>
      </c>
      <c r="B87" s="312"/>
      <c r="C87" s="52" t="s">
        <v>81</v>
      </c>
      <c r="D87" s="53">
        <f>계획인구!J87</f>
        <v>185</v>
      </c>
      <c r="E87" s="53">
        <f>계획인구!K87</f>
        <v>424</v>
      </c>
      <c r="F87" s="54" t="str">
        <f>계획인구!L87</f>
        <v>지방</v>
      </c>
      <c r="G87" s="54" t="str">
        <f>계획인구!M87</f>
        <v>김천</v>
      </c>
      <c r="H87" s="54" t="str">
        <f>계획인구!N87</f>
        <v>동부</v>
      </c>
      <c r="I87" s="55">
        <f>IF(F87="마을",0,IF(F87="소규모",0,계획인구!P87))</f>
        <v>2015</v>
      </c>
      <c r="J87" s="135">
        <f t="shared" ref="J87:N105" si="16">O87+T87</f>
        <v>424</v>
      </c>
      <c r="K87" s="135">
        <f t="shared" si="16"/>
        <v>407</v>
      </c>
      <c r="L87" s="135">
        <f t="shared" si="16"/>
        <v>406</v>
      </c>
      <c r="M87" s="135">
        <f t="shared" si="16"/>
        <v>404</v>
      </c>
      <c r="N87" s="136">
        <f t="shared" si="16"/>
        <v>401</v>
      </c>
      <c r="O87" s="152">
        <f>IF(계획인구!Q87="미급수",0,IF(계획인구!Q87="마을",0,IF(계획인구!Q87="소규모",0,IF(계획인구!Q87=사업별물량!$F87,계획인구!AA87,0))))</f>
        <v>424</v>
      </c>
      <c r="P87" s="152">
        <f>IF(계획인구!R87="미급수",0,IF(계획인구!R87="마을",0,IF(계획인구!R87="소규모",0,IF(계획인구!R87=사업별물량!$F87,계획인구!AB87,0))))</f>
        <v>407</v>
      </c>
      <c r="Q87" s="152">
        <f>IF(계획인구!S87="미급수",0,IF(계획인구!S87="마을",0,IF(계획인구!S87="소규모",0,IF(계획인구!S87=사업별물량!$F87,계획인구!AC87,0))))</f>
        <v>406</v>
      </c>
      <c r="R87" s="152">
        <f>IF(계획인구!T87="미급수",0,IF(계획인구!T87="마을",0,IF(계획인구!T87="소규모",0,IF(계획인구!T87=사업별물량!$F87,계획인구!AD87,0))))</f>
        <v>404</v>
      </c>
      <c r="S87" s="152">
        <f>IF(계획인구!U87="미급수",0,IF(계획인구!U87="마을",0,IF(계획인구!U87="소규모",0,IF(계획인구!U87=사업별물량!$F87,계획인구!AE87,0))))</f>
        <v>401</v>
      </c>
      <c r="T87" s="152">
        <f>IF(계획인구!Q87="미급수",0,IF(계획인구!Q87="마을",0,IF(계획인구!Q87="소규모",0,IF(계획인구!Q87=사업별물량!$F87,계획인구!AF87,0))))</f>
        <v>0</v>
      </c>
      <c r="U87" s="152">
        <f>IF(계획인구!R87="미급수",0,IF(계획인구!R87="마을",0,IF(계획인구!R87="소규모",0,IF(계획인구!R87=사업별물량!$F87,계획인구!AG87,0))))</f>
        <v>0</v>
      </c>
      <c r="V87" s="152">
        <f>IF(계획인구!S87="미급수",0,IF(계획인구!S87="마을",0,IF(계획인구!S87="소규모",0,IF(계획인구!S87=사업별물량!$F87,계획인구!AH87,0))))</f>
        <v>0</v>
      </c>
      <c r="W87" s="152">
        <f>IF(계획인구!T87="미급수",0,IF(계획인구!T87="마을",0,IF(계획인구!T87="소규모",0,IF(계획인구!T87=사업별물량!$F87,계획인구!AI87,0))))</f>
        <v>0</v>
      </c>
      <c r="X87" s="152">
        <f>IF(계획인구!U87="미급수",0,IF(계획인구!U87="마을",0,IF(계획인구!U87="소규모",0,IF(계획인구!U87=사업별물량!$F87,계획인구!AJ87,0))))</f>
        <v>0</v>
      </c>
      <c r="Y87" s="5" t="str">
        <f t="shared" si="14"/>
        <v>기존</v>
      </c>
    </row>
    <row r="88" spans="1:36" s="7" customFormat="1" ht="16.350000000000001" customHeight="1">
      <c r="A88" s="308" t="s">
        <v>78</v>
      </c>
      <c r="B88" s="233" t="s">
        <v>82</v>
      </c>
      <c r="C88" s="52" t="s">
        <v>83</v>
      </c>
      <c r="D88" s="53">
        <f>계획인구!J88</f>
        <v>20</v>
      </c>
      <c r="E88" s="53">
        <f>계획인구!K88</f>
        <v>42</v>
      </c>
      <c r="F88" s="54" t="str">
        <f>계획인구!L88</f>
        <v>지방</v>
      </c>
      <c r="G88" s="54" t="str">
        <f>계획인구!M88</f>
        <v>김천</v>
      </c>
      <c r="H88" s="54" t="str">
        <f>계획인구!N88</f>
        <v>동부</v>
      </c>
      <c r="I88" s="55">
        <f>IF(F88="마을",0,IF(F88="소규모",0,계획인구!P88))</f>
        <v>2015</v>
      </c>
      <c r="J88" s="135">
        <f t="shared" si="16"/>
        <v>42</v>
      </c>
      <c r="K88" s="135">
        <f t="shared" si="16"/>
        <v>40</v>
      </c>
      <c r="L88" s="135">
        <f t="shared" si="16"/>
        <v>40</v>
      </c>
      <c r="M88" s="135">
        <f t="shared" si="16"/>
        <v>40</v>
      </c>
      <c r="N88" s="136">
        <f t="shared" si="16"/>
        <v>40</v>
      </c>
      <c r="O88" s="152">
        <f>IF(계획인구!Q88="미급수",0,IF(계획인구!Q88="마을",0,IF(계획인구!Q88="소규모",0,IF(계획인구!Q88=사업별물량!$F88,계획인구!AA88,0))))</f>
        <v>42</v>
      </c>
      <c r="P88" s="152">
        <f>IF(계획인구!R88="미급수",0,IF(계획인구!R88="마을",0,IF(계획인구!R88="소규모",0,IF(계획인구!R88=사업별물량!$F88,계획인구!AB88,0))))</f>
        <v>40</v>
      </c>
      <c r="Q88" s="152">
        <f>IF(계획인구!S88="미급수",0,IF(계획인구!S88="마을",0,IF(계획인구!S88="소규모",0,IF(계획인구!S88=사업별물량!$F88,계획인구!AC88,0))))</f>
        <v>40</v>
      </c>
      <c r="R88" s="152">
        <f>IF(계획인구!T88="미급수",0,IF(계획인구!T88="마을",0,IF(계획인구!T88="소규모",0,IF(계획인구!T88=사업별물량!$F88,계획인구!AD88,0))))</f>
        <v>40</v>
      </c>
      <c r="S88" s="152">
        <f>IF(계획인구!U88="미급수",0,IF(계획인구!U88="마을",0,IF(계획인구!U88="소규모",0,IF(계획인구!U88=사업별물량!$F88,계획인구!AE88,0))))</f>
        <v>40</v>
      </c>
      <c r="T88" s="152">
        <f>IF(계획인구!Q88="미급수",0,IF(계획인구!Q88="마을",0,IF(계획인구!Q88="소규모",0,IF(계획인구!Q88=사업별물량!$F88,계획인구!AF88,0))))</f>
        <v>0</v>
      </c>
      <c r="U88" s="152">
        <f>IF(계획인구!R88="미급수",0,IF(계획인구!R88="마을",0,IF(계획인구!R88="소규모",0,IF(계획인구!R88=사업별물량!$F88,계획인구!AG88,0))))</f>
        <v>0</v>
      </c>
      <c r="V88" s="152">
        <f>IF(계획인구!S88="미급수",0,IF(계획인구!S88="마을",0,IF(계획인구!S88="소규모",0,IF(계획인구!S88=사업별물량!$F88,계획인구!AH88,0))))</f>
        <v>0</v>
      </c>
      <c r="W88" s="152">
        <f>IF(계획인구!T88="미급수",0,IF(계획인구!T88="마을",0,IF(계획인구!T88="소규모",0,IF(계획인구!T88=사업별물량!$F88,계획인구!AI88,0))))</f>
        <v>0</v>
      </c>
      <c r="X88" s="152">
        <f>IF(계획인구!U88="미급수",0,IF(계획인구!U88="마을",0,IF(계획인구!U88="소규모",0,IF(계획인구!U88=사업별물량!$F88,계획인구!AJ88,0))))</f>
        <v>0</v>
      </c>
      <c r="Y88" s="7" t="str">
        <f t="shared" si="14"/>
        <v>기존</v>
      </c>
      <c r="AB88" s="5"/>
      <c r="AC88" s="5"/>
      <c r="AD88" s="5"/>
      <c r="AE88" s="5"/>
      <c r="AF88" s="5"/>
      <c r="AG88" s="5"/>
      <c r="AH88" s="5"/>
      <c r="AI88" s="5"/>
      <c r="AJ88" s="5"/>
    </row>
    <row r="89" spans="1:36" s="6" customFormat="1" ht="16.350000000000001" customHeight="1">
      <c r="A89" s="308" t="s">
        <v>78</v>
      </c>
      <c r="B89" s="330"/>
      <c r="C89" s="52" t="s">
        <v>37</v>
      </c>
      <c r="D89" s="53">
        <f>계획인구!J89</f>
        <v>165</v>
      </c>
      <c r="E89" s="53">
        <f>계획인구!K89</f>
        <v>475</v>
      </c>
      <c r="F89" s="54" t="str">
        <f>계획인구!L89</f>
        <v>지방</v>
      </c>
      <c r="G89" s="54" t="str">
        <f>계획인구!M89</f>
        <v>김천</v>
      </c>
      <c r="H89" s="54" t="str">
        <f>계획인구!N89</f>
        <v>동부</v>
      </c>
      <c r="I89" s="55">
        <f>IF(F89="마을",0,IF(F89="소규모",0,계획인구!P89))</f>
        <v>2015</v>
      </c>
      <c r="J89" s="135">
        <f t="shared" si="16"/>
        <v>475</v>
      </c>
      <c r="K89" s="135">
        <f t="shared" si="16"/>
        <v>456</v>
      </c>
      <c r="L89" s="135">
        <f t="shared" si="16"/>
        <v>454</v>
      </c>
      <c r="M89" s="135">
        <f t="shared" si="16"/>
        <v>453</v>
      </c>
      <c r="N89" s="136">
        <f t="shared" si="16"/>
        <v>449</v>
      </c>
      <c r="O89" s="152">
        <f>IF(계획인구!Q89="미급수",0,IF(계획인구!Q89="마을",0,IF(계획인구!Q89="소규모",0,IF(계획인구!Q89=사업별물량!$F89,계획인구!AA89,0))))</f>
        <v>475</v>
      </c>
      <c r="P89" s="152">
        <f>IF(계획인구!R89="미급수",0,IF(계획인구!R89="마을",0,IF(계획인구!R89="소규모",0,IF(계획인구!R89=사업별물량!$F89,계획인구!AB89,0))))</f>
        <v>456</v>
      </c>
      <c r="Q89" s="152">
        <f>IF(계획인구!S89="미급수",0,IF(계획인구!S89="마을",0,IF(계획인구!S89="소규모",0,IF(계획인구!S89=사업별물량!$F89,계획인구!AC89,0))))</f>
        <v>454</v>
      </c>
      <c r="R89" s="152">
        <f>IF(계획인구!T89="미급수",0,IF(계획인구!T89="마을",0,IF(계획인구!T89="소규모",0,IF(계획인구!T89=사업별물량!$F89,계획인구!AD89,0))))</f>
        <v>453</v>
      </c>
      <c r="S89" s="152">
        <f>IF(계획인구!U89="미급수",0,IF(계획인구!U89="마을",0,IF(계획인구!U89="소규모",0,IF(계획인구!U89=사업별물량!$F89,계획인구!AE89,0))))</f>
        <v>449</v>
      </c>
      <c r="T89" s="152">
        <f>IF(계획인구!Q89="미급수",0,IF(계획인구!Q89="마을",0,IF(계획인구!Q89="소규모",0,IF(계획인구!Q89=사업별물량!$F89,계획인구!AF89,0))))</f>
        <v>0</v>
      </c>
      <c r="U89" s="152">
        <f>IF(계획인구!R89="미급수",0,IF(계획인구!R89="마을",0,IF(계획인구!R89="소규모",0,IF(계획인구!R89=사업별물량!$F89,계획인구!AG89,0))))</f>
        <v>0</v>
      </c>
      <c r="V89" s="152">
        <f>IF(계획인구!S89="미급수",0,IF(계획인구!S89="마을",0,IF(계획인구!S89="소규모",0,IF(계획인구!S89=사업별물량!$F89,계획인구!AH89,0))))</f>
        <v>0</v>
      </c>
      <c r="W89" s="152">
        <f>IF(계획인구!T89="미급수",0,IF(계획인구!T89="마을",0,IF(계획인구!T89="소규모",0,IF(계획인구!T89=사업별물량!$F89,계획인구!AI89,0))))</f>
        <v>0</v>
      </c>
      <c r="X89" s="152">
        <f>IF(계획인구!U89="미급수",0,IF(계획인구!U89="마을",0,IF(계획인구!U89="소규모",0,IF(계획인구!U89=사업별물량!$F89,계획인구!AJ89,0))))</f>
        <v>0</v>
      </c>
      <c r="Y89" s="6" t="str">
        <f t="shared" si="14"/>
        <v>기존</v>
      </c>
      <c r="AB89" s="5"/>
      <c r="AC89" s="5"/>
      <c r="AD89" s="5"/>
      <c r="AE89" s="5"/>
      <c r="AF89" s="5"/>
      <c r="AG89" s="5"/>
      <c r="AH89" s="5"/>
      <c r="AI89" s="5"/>
      <c r="AJ89" s="7"/>
    </row>
    <row r="90" spans="1:36" s="5" customFormat="1" ht="16.350000000000001" customHeight="1">
      <c r="A90" s="308" t="s">
        <v>78</v>
      </c>
      <c r="B90" s="312"/>
      <c r="C90" s="52" t="s">
        <v>84</v>
      </c>
      <c r="D90" s="53">
        <f>계획인구!J90</f>
        <v>19</v>
      </c>
      <c r="E90" s="53">
        <f>계획인구!K90</f>
        <v>35</v>
      </c>
      <c r="F90" s="54" t="str">
        <f>계획인구!L90</f>
        <v>지방</v>
      </c>
      <c r="G90" s="54" t="str">
        <f>계획인구!M90</f>
        <v>김천</v>
      </c>
      <c r="H90" s="54" t="str">
        <f>계획인구!N90</f>
        <v>동부</v>
      </c>
      <c r="I90" s="55">
        <f>IF(F90="마을",0,IF(F90="소규모",0,계획인구!P90))</f>
        <v>2015</v>
      </c>
      <c r="J90" s="135">
        <f t="shared" si="16"/>
        <v>35</v>
      </c>
      <c r="K90" s="135">
        <f t="shared" si="16"/>
        <v>34</v>
      </c>
      <c r="L90" s="135">
        <f t="shared" si="16"/>
        <v>33</v>
      </c>
      <c r="M90" s="135">
        <f t="shared" si="16"/>
        <v>33</v>
      </c>
      <c r="N90" s="136">
        <f t="shared" si="16"/>
        <v>33</v>
      </c>
      <c r="O90" s="152">
        <f>IF(계획인구!Q90="미급수",0,IF(계획인구!Q90="마을",0,IF(계획인구!Q90="소규모",0,IF(계획인구!Q90=사업별물량!$F90,계획인구!AA90,0))))</f>
        <v>35</v>
      </c>
      <c r="P90" s="152">
        <f>IF(계획인구!R90="미급수",0,IF(계획인구!R90="마을",0,IF(계획인구!R90="소규모",0,IF(계획인구!R90=사업별물량!$F90,계획인구!AB90,0))))</f>
        <v>34</v>
      </c>
      <c r="Q90" s="152">
        <f>IF(계획인구!S90="미급수",0,IF(계획인구!S90="마을",0,IF(계획인구!S90="소규모",0,IF(계획인구!S90=사업별물량!$F90,계획인구!AC90,0))))</f>
        <v>33</v>
      </c>
      <c r="R90" s="152">
        <f>IF(계획인구!T90="미급수",0,IF(계획인구!T90="마을",0,IF(계획인구!T90="소규모",0,IF(계획인구!T90=사업별물량!$F90,계획인구!AD90,0))))</f>
        <v>33</v>
      </c>
      <c r="S90" s="152">
        <f>IF(계획인구!U90="미급수",0,IF(계획인구!U90="마을",0,IF(계획인구!U90="소규모",0,IF(계획인구!U90=사업별물량!$F90,계획인구!AE90,0))))</f>
        <v>33</v>
      </c>
      <c r="T90" s="152">
        <f>IF(계획인구!Q90="미급수",0,IF(계획인구!Q90="마을",0,IF(계획인구!Q90="소규모",0,IF(계획인구!Q90=사업별물량!$F90,계획인구!AF90,0))))</f>
        <v>0</v>
      </c>
      <c r="U90" s="152">
        <f>IF(계획인구!R90="미급수",0,IF(계획인구!R90="마을",0,IF(계획인구!R90="소규모",0,IF(계획인구!R90=사업별물량!$F90,계획인구!AG90,0))))</f>
        <v>0</v>
      </c>
      <c r="V90" s="152">
        <f>IF(계획인구!S90="미급수",0,IF(계획인구!S90="마을",0,IF(계획인구!S90="소규모",0,IF(계획인구!S90=사업별물량!$F90,계획인구!AH90,0))))</f>
        <v>0</v>
      </c>
      <c r="W90" s="152">
        <f>IF(계획인구!T90="미급수",0,IF(계획인구!T90="마을",0,IF(계획인구!T90="소규모",0,IF(계획인구!T90=사업별물량!$F90,계획인구!AI90,0))))</f>
        <v>0</v>
      </c>
      <c r="X90" s="152">
        <f>IF(계획인구!U90="미급수",0,IF(계획인구!U90="마을",0,IF(계획인구!U90="소규모",0,IF(계획인구!U90=사업별물량!$F90,계획인구!AJ90,0))))</f>
        <v>0</v>
      </c>
      <c r="Y90" s="5" t="str">
        <f t="shared" si="14"/>
        <v>기존</v>
      </c>
      <c r="AI90" s="7"/>
      <c r="AJ90" s="6"/>
    </row>
    <row r="91" spans="1:36" s="5" customFormat="1" ht="16.350000000000001" customHeight="1">
      <c r="A91" s="308" t="s">
        <v>78</v>
      </c>
      <c r="B91" s="52" t="s">
        <v>85</v>
      </c>
      <c r="C91" s="52" t="s">
        <v>86</v>
      </c>
      <c r="D91" s="53">
        <f>계획인구!J91</f>
        <v>239</v>
      </c>
      <c r="E91" s="53">
        <f>계획인구!K91</f>
        <v>483</v>
      </c>
      <c r="F91" s="54" t="str">
        <f>계획인구!L91</f>
        <v>지방</v>
      </c>
      <c r="G91" s="54" t="str">
        <f>계획인구!M91</f>
        <v>김천</v>
      </c>
      <c r="H91" s="54" t="str">
        <f>계획인구!N91</f>
        <v>동부</v>
      </c>
      <c r="I91" s="55">
        <f>IF(F91="마을",0,IF(F91="소규모",0,계획인구!P91))</f>
        <v>2015</v>
      </c>
      <c r="J91" s="135">
        <f t="shared" si="16"/>
        <v>483</v>
      </c>
      <c r="K91" s="135">
        <f t="shared" si="16"/>
        <v>464</v>
      </c>
      <c r="L91" s="135">
        <f t="shared" si="16"/>
        <v>462</v>
      </c>
      <c r="M91" s="135">
        <f t="shared" si="16"/>
        <v>460</v>
      </c>
      <c r="N91" s="136">
        <f t="shared" si="16"/>
        <v>457</v>
      </c>
      <c r="O91" s="152">
        <f>IF(계획인구!Q91="미급수",0,IF(계획인구!Q91="마을",0,IF(계획인구!Q91="소규모",0,IF(계획인구!Q91=사업별물량!$F91,계획인구!AA91,0))))</f>
        <v>483</v>
      </c>
      <c r="P91" s="152">
        <f>IF(계획인구!R91="미급수",0,IF(계획인구!R91="마을",0,IF(계획인구!R91="소규모",0,IF(계획인구!R91=사업별물량!$F91,계획인구!AB91,0))))</f>
        <v>464</v>
      </c>
      <c r="Q91" s="152">
        <f>IF(계획인구!S91="미급수",0,IF(계획인구!S91="마을",0,IF(계획인구!S91="소규모",0,IF(계획인구!S91=사업별물량!$F91,계획인구!AC91,0))))</f>
        <v>462</v>
      </c>
      <c r="R91" s="152">
        <f>IF(계획인구!T91="미급수",0,IF(계획인구!T91="마을",0,IF(계획인구!T91="소규모",0,IF(계획인구!T91=사업별물량!$F91,계획인구!AD91,0))))</f>
        <v>460</v>
      </c>
      <c r="S91" s="152">
        <f>IF(계획인구!U91="미급수",0,IF(계획인구!U91="마을",0,IF(계획인구!U91="소규모",0,IF(계획인구!U91=사업별물량!$F91,계획인구!AE91,0))))</f>
        <v>457</v>
      </c>
      <c r="T91" s="152">
        <f>IF(계획인구!Q91="미급수",0,IF(계획인구!Q91="마을",0,IF(계획인구!Q91="소규모",0,IF(계획인구!Q91=사업별물량!$F91,계획인구!AF91,0))))</f>
        <v>0</v>
      </c>
      <c r="U91" s="152">
        <f>IF(계획인구!R91="미급수",0,IF(계획인구!R91="마을",0,IF(계획인구!R91="소규모",0,IF(계획인구!R91=사업별물량!$F91,계획인구!AG91,0))))</f>
        <v>0</v>
      </c>
      <c r="V91" s="152">
        <f>IF(계획인구!S91="미급수",0,IF(계획인구!S91="마을",0,IF(계획인구!S91="소규모",0,IF(계획인구!S91=사업별물량!$F91,계획인구!AH91,0))))</f>
        <v>0</v>
      </c>
      <c r="W91" s="152">
        <f>IF(계획인구!T91="미급수",0,IF(계획인구!T91="마을",0,IF(계획인구!T91="소규모",0,IF(계획인구!T91=사업별물량!$F91,계획인구!AI91,0))))</f>
        <v>0</v>
      </c>
      <c r="X91" s="152">
        <f>IF(계획인구!U91="미급수",0,IF(계획인구!U91="마을",0,IF(계획인구!U91="소규모",0,IF(계획인구!U91=사업별물량!$F91,계획인구!AJ91,0))))</f>
        <v>0</v>
      </c>
      <c r="Y91" s="5" t="str">
        <f t="shared" si="14"/>
        <v>기존</v>
      </c>
      <c r="AI91" s="6"/>
    </row>
    <row r="92" spans="1:36" s="5" customFormat="1" ht="16.350000000000001" customHeight="1">
      <c r="A92" s="308" t="s">
        <v>78</v>
      </c>
      <c r="B92" s="52" t="s">
        <v>87</v>
      </c>
      <c r="C92" s="52" t="s">
        <v>88</v>
      </c>
      <c r="D92" s="53">
        <f>계획인구!J92</f>
        <v>70</v>
      </c>
      <c r="E92" s="53">
        <f>계획인구!K92</f>
        <v>174</v>
      </c>
      <c r="F92" s="54" t="str">
        <f>계획인구!L92</f>
        <v>지방</v>
      </c>
      <c r="G92" s="54" t="str">
        <f>계획인구!M92</f>
        <v>김천</v>
      </c>
      <c r="H92" s="54" t="str">
        <f>계획인구!N92</f>
        <v>동부</v>
      </c>
      <c r="I92" s="55">
        <f>IF(F92="마을",0,IF(F92="소규모",0,계획인구!P92))</f>
        <v>2015</v>
      </c>
      <c r="J92" s="135">
        <f t="shared" si="16"/>
        <v>174</v>
      </c>
      <c r="K92" s="135">
        <f t="shared" si="16"/>
        <v>167</v>
      </c>
      <c r="L92" s="135">
        <f t="shared" si="16"/>
        <v>166</v>
      </c>
      <c r="M92" s="135">
        <f t="shared" si="16"/>
        <v>166</v>
      </c>
      <c r="N92" s="136">
        <f t="shared" si="16"/>
        <v>164</v>
      </c>
      <c r="O92" s="152">
        <f>IF(계획인구!Q92="미급수",0,IF(계획인구!Q92="마을",0,IF(계획인구!Q92="소규모",0,IF(계획인구!Q92=사업별물량!$F92,계획인구!AA92,0))))</f>
        <v>174</v>
      </c>
      <c r="P92" s="152">
        <f>IF(계획인구!R92="미급수",0,IF(계획인구!R92="마을",0,IF(계획인구!R92="소규모",0,IF(계획인구!R92=사업별물량!$F92,계획인구!AB92,0))))</f>
        <v>167</v>
      </c>
      <c r="Q92" s="152">
        <f>IF(계획인구!S92="미급수",0,IF(계획인구!S92="마을",0,IF(계획인구!S92="소규모",0,IF(계획인구!S92=사업별물량!$F92,계획인구!AC92,0))))</f>
        <v>166</v>
      </c>
      <c r="R92" s="152">
        <f>IF(계획인구!T92="미급수",0,IF(계획인구!T92="마을",0,IF(계획인구!T92="소규모",0,IF(계획인구!T92=사업별물량!$F92,계획인구!AD92,0))))</f>
        <v>166</v>
      </c>
      <c r="S92" s="152">
        <f>IF(계획인구!U92="미급수",0,IF(계획인구!U92="마을",0,IF(계획인구!U92="소규모",0,IF(계획인구!U92=사업별물량!$F92,계획인구!AE92,0))))</f>
        <v>164</v>
      </c>
      <c r="T92" s="152">
        <f>IF(계획인구!Q92="미급수",0,IF(계획인구!Q92="마을",0,IF(계획인구!Q92="소규모",0,IF(계획인구!Q92=사업별물량!$F92,계획인구!AF92,0))))</f>
        <v>0</v>
      </c>
      <c r="U92" s="152">
        <f>IF(계획인구!R92="미급수",0,IF(계획인구!R92="마을",0,IF(계획인구!R92="소규모",0,IF(계획인구!R92=사업별물량!$F92,계획인구!AG92,0))))</f>
        <v>0</v>
      </c>
      <c r="V92" s="152">
        <f>IF(계획인구!S92="미급수",0,IF(계획인구!S92="마을",0,IF(계획인구!S92="소규모",0,IF(계획인구!S92=사업별물량!$F92,계획인구!AH92,0))))</f>
        <v>0</v>
      </c>
      <c r="W92" s="152">
        <f>IF(계획인구!T92="미급수",0,IF(계획인구!T92="마을",0,IF(계획인구!T92="소규모",0,IF(계획인구!T92=사업별물량!$F92,계획인구!AI92,0))))</f>
        <v>0</v>
      </c>
      <c r="X92" s="152">
        <f>IF(계획인구!U92="미급수",0,IF(계획인구!U92="마을",0,IF(계획인구!U92="소규모",0,IF(계획인구!U92=사업별물량!$F92,계획인구!AJ92,0))))</f>
        <v>0</v>
      </c>
      <c r="Y92" s="5" t="str">
        <f t="shared" si="14"/>
        <v>기존</v>
      </c>
    </row>
    <row r="93" spans="1:36" s="5" customFormat="1" ht="16.350000000000001" customHeight="1">
      <c r="A93" s="308" t="s">
        <v>78</v>
      </c>
      <c r="B93" s="52" t="s">
        <v>89</v>
      </c>
      <c r="C93" s="52" t="s">
        <v>90</v>
      </c>
      <c r="D93" s="53">
        <f>계획인구!J93</f>
        <v>65</v>
      </c>
      <c r="E93" s="53">
        <f>계획인구!K93</f>
        <v>144</v>
      </c>
      <c r="F93" s="54" t="str">
        <f>계획인구!L93</f>
        <v>지방</v>
      </c>
      <c r="G93" s="54" t="str">
        <f>계획인구!M93</f>
        <v>김천</v>
      </c>
      <c r="H93" s="54" t="str">
        <f>계획인구!N93</f>
        <v>동부</v>
      </c>
      <c r="I93" s="55">
        <f>IF(F93="마을",0,IF(F93="소규모",0,계획인구!P93))</f>
        <v>2015</v>
      </c>
      <c r="J93" s="135">
        <f t="shared" si="16"/>
        <v>144</v>
      </c>
      <c r="K93" s="135">
        <f t="shared" si="16"/>
        <v>138</v>
      </c>
      <c r="L93" s="135">
        <f t="shared" si="16"/>
        <v>138</v>
      </c>
      <c r="M93" s="135">
        <f t="shared" si="16"/>
        <v>137</v>
      </c>
      <c r="N93" s="136">
        <f t="shared" si="16"/>
        <v>136</v>
      </c>
      <c r="O93" s="152">
        <f>IF(계획인구!Q93="미급수",0,IF(계획인구!Q93="마을",0,IF(계획인구!Q93="소규모",0,IF(계획인구!Q93=사업별물량!$F93,계획인구!AA93,0))))</f>
        <v>144</v>
      </c>
      <c r="P93" s="152">
        <f>IF(계획인구!R93="미급수",0,IF(계획인구!R93="마을",0,IF(계획인구!R93="소규모",0,IF(계획인구!R93=사업별물량!$F93,계획인구!AB93,0))))</f>
        <v>138</v>
      </c>
      <c r="Q93" s="152">
        <f>IF(계획인구!S93="미급수",0,IF(계획인구!S93="마을",0,IF(계획인구!S93="소규모",0,IF(계획인구!S93=사업별물량!$F93,계획인구!AC93,0))))</f>
        <v>138</v>
      </c>
      <c r="R93" s="152">
        <f>IF(계획인구!T93="미급수",0,IF(계획인구!T93="마을",0,IF(계획인구!T93="소규모",0,IF(계획인구!T93=사업별물량!$F93,계획인구!AD93,0))))</f>
        <v>137</v>
      </c>
      <c r="S93" s="152">
        <f>IF(계획인구!U93="미급수",0,IF(계획인구!U93="마을",0,IF(계획인구!U93="소규모",0,IF(계획인구!U93=사업별물량!$F93,계획인구!AE93,0))))</f>
        <v>136</v>
      </c>
      <c r="T93" s="152">
        <f>IF(계획인구!Q93="미급수",0,IF(계획인구!Q93="마을",0,IF(계획인구!Q93="소규모",0,IF(계획인구!Q93=사업별물량!$F93,계획인구!AF93,0))))</f>
        <v>0</v>
      </c>
      <c r="U93" s="152">
        <f>IF(계획인구!R93="미급수",0,IF(계획인구!R93="마을",0,IF(계획인구!R93="소규모",0,IF(계획인구!R93=사업별물량!$F93,계획인구!AG93,0))))</f>
        <v>0</v>
      </c>
      <c r="V93" s="152">
        <f>IF(계획인구!S93="미급수",0,IF(계획인구!S93="마을",0,IF(계획인구!S93="소규모",0,IF(계획인구!S93=사업별물량!$F93,계획인구!AH93,0))))</f>
        <v>0</v>
      </c>
      <c r="W93" s="152">
        <f>IF(계획인구!T93="미급수",0,IF(계획인구!T93="마을",0,IF(계획인구!T93="소규모",0,IF(계획인구!T93=사업별물량!$F93,계획인구!AI93,0))))</f>
        <v>0</v>
      </c>
      <c r="X93" s="152">
        <f>IF(계획인구!U93="미급수",0,IF(계획인구!U93="마을",0,IF(계획인구!U93="소규모",0,IF(계획인구!U93=사업별물량!$F93,계획인구!AJ93,0))))</f>
        <v>0</v>
      </c>
      <c r="Y93" s="5" t="str">
        <f t="shared" si="14"/>
        <v>기존</v>
      </c>
    </row>
    <row r="94" spans="1:36" s="5" customFormat="1" ht="16.350000000000001" customHeight="1">
      <c r="A94" s="308" t="s">
        <v>78</v>
      </c>
      <c r="B94" s="52" t="s">
        <v>91</v>
      </c>
      <c r="C94" s="52" t="s">
        <v>625</v>
      </c>
      <c r="D94" s="53">
        <f>계획인구!J94</f>
        <v>49</v>
      </c>
      <c r="E94" s="53">
        <f>계획인구!K94</f>
        <v>115</v>
      </c>
      <c r="F94" s="54" t="str">
        <f>계획인구!L94</f>
        <v>지방</v>
      </c>
      <c r="G94" s="54" t="str">
        <f>계획인구!M94</f>
        <v>김천</v>
      </c>
      <c r="H94" s="54" t="str">
        <f>계획인구!N94</f>
        <v>동부</v>
      </c>
      <c r="I94" s="55">
        <f>IF(F94="마을",0,IF(F94="소규모",0,계획인구!P94))</f>
        <v>2015</v>
      </c>
      <c r="J94" s="135">
        <f t="shared" si="16"/>
        <v>115</v>
      </c>
      <c r="K94" s="135">
        <f t="shared" si="16"/>
        <v>110</v>
      </c>
      <c r="L94" s="135">
        <f t="shared" si="16"/>
        <v>110</v>
      </c>
      <c r="M94" s="135">
        <f t="shared" si="16"/>
        <v>110</v>
      </c>
      <c r="N94" s="136">
        <f t="shared" si="16"/>
        <v>109</v>
      </c>
      <c r="O94" s="152">
        <f>IF(계획인구!Q94="미급수",0,IF(계획인구!Q94="마을",0,IF(계획인구!Q94="소규모",0,IF(계획인구!Q94=사업별물량!$F94,계획인구!AA94,0))))</f>
        <v>115</v>
      </c>
      <c r="P94" s="152">
        <f>IF(계획인구!R94="미급수",0,IF(계획인구!R94="마을",0,IF(계획인구!R94="소규모",0,IF(계획인구!R94=사업별물량!$F94,계획인구!AB94,0))))</f>
        <v>110</v>
      </c>
      <c r="Q94" s="152">
        <f>IF(계획인구!S94="미급수",0,IF(계획인구!S94="마을",0,IF(계획인구!S94="소규모",0,IF(계획인구!S94=사업별물량!$F94,계획인구!AC94,0))))</f>
        <v>110</v>
      </c>
      <c r="R94" s="152">
        <f>IF(계획인구!T94="미급수",0,IF(계획인구!T94="마을",0,IF(계획인구!T94="소규모",0,IF(계획인구!T94=사업별물량!$F94,계획인구!AD94,0))))</f>
        <v>110</v>
      </c>
      <c r="S94" s="152">
        <f>IF(계획인구!U94="미급수",0,IF(계획인구!U94="마을",0,IF(계획인구!U94="소규모",0,IF(계획인구!U94=사업별물량!$F94,계획인구!AE94,0))))</f>
        <v>109</v>
      </c>
      <c r="T94" s="152">
        <f>IF(계획인구!Q94="미급수",0,IF(계획인구!Q94="마을",0,IF(계획인구!Q94="소규모",0,IF(계획인구!Q94=사업별물량!$F94,계획인구!AF94,0))))</f>
        <v>0</v>
      </c>
      <c r="U94" s="152">
        <f>IF(계획인구!R94="미급수",0,IF(계획인구!R94="마을",0,IF(계획인구!R94="소규모",0,IF(계획인구!R94=사업별물량!$F94,계획인구!AG94,0))))</f>
        <v>0</v>
      </c>
      <c r="V94" s="152">
        <f>IF(계획인구!S94="미급수",0,IF(계획인구!S94="마을",0,IF(계획인구!S94="소규모",0,IF(계획인구!S94=사업별물량!$F94,계획인구!AH94,0))))</f>
        <v>0</v>
      </c>
      <c r="W94" s="152">
        <f>IF(계획인구!T94="미급수",0,IF(계획인구!T94="마을",0,IF(계획인구!T94="소규모",0,IF(계획인구!T94=사업별물량!$F94,계획인구!AI94,0))))</f>
        <v>0</v>
      </c>
      <c r="X94" s="152">
        <f>IF(계획인구!U94="미급수",0,IF(계획인구!U94="마을",0,IF(계획인구!U94="소규모",0,IF(계획인구!U94=사업별물량!$F94,계획인구!AJ94,0))))</f>
        <v>0</v>
      </c>
      <c r="Y94" s="5" t="str">
        <f t="shared" si="14"/>
        <v>기존</v>
      </c>
    </row>
    <row r="95" spans="1:36" s="5" customFormat="1" ht="16.350000000000001" customHeight="1">
      <c r="A95" s="308" t="s">
        <v>78</v>
      </c>
      <c r="B95" s="233" t="s">
        <v>92</v>
      </c>
      <c r="C95" s="52" t="s">
        <v>628</v>
      </c>
      <c r="D95" s="53">
        <f>계획인구!J95</f>
        <v>113</v>
      </c>
      <c r="E95" s="53">
        <f>계획인구!K95</f>
        <v>252</v>
      </c>
      <c r="F95" s="54" t="str">
        <f>계획인구!L95</f>
        <v>지방</v>
      </c>
      <c r="G95" s="54" t="str">
        <f>계획인구!M95</f>
        <v>김천</v>
      </c>
      <c r="H95" s="54" t="str">
        <f>계획인구!N95</f>
        <v>동부</v>
      </c>
      <c r="I95" s="55">
        <f>IF(F95="마을",0,IF(F95="소규모",0,계획인구!P95))</f>
        <v>2015</v>
      </c>
      <c r="J95" s="135">
        <f t="shared" si="16"/>
        <v>252</v>
      </c>
      <c r="K95" s="135">
        <f t="shared" si="16"/>
        <v>242</v>
      </c>
      <c r="L95" s="135">
        <f t="shared" si="16"/>
        <v>241</v>
      </c>
      <c r="M95" s="135">
        <f t="shared" si="16"/>
        <v>240</v>
      </c>
      <c r="N95" s="136">
        <f t="shared" si="16"/>
        <v>238</v>
      </c>
      <c r="O95" s="152">
        <f>IF(계획인구!Q95="미급수",0,IF(계획인구!Q95="마을",0,IF(계획인구!Q95="소규모",0,IF(계획인구!Q95=사업별물량!$F95,계획인구!AA95,0))))</f>
        <v>252</v>
      </c>
      <c r="P95" s="152">
        <f>IF(계획인구!R95="미급수",0,IF(계획인구!R95="마을",0,IF(계획인구!R95="소규모",0,IF(계획인구!R95=사업별물량!$F95,계획인구!AB95,0))))</f>
        <v>242</v>
      </c>
      <c r="Q95" s="152">
        <f>IF(계획인구!S95="미급수",0,IF(계획인구!S95="마을",0,IF(계획인구!S95="소규모",0,IF(계획인구!S95=사업별물량!$F95,계획인구!AC95,0))))</f>
        <v>241</v>
      </c>
      <c r="R95" s="152">
        <f>IF(계획인구!T95="미급수",0,IF(계획인구!T95="마을",0,IF(계획인구!T95="소규모",0,IF(계획인구!T95=사업별물량!$F95,계획인구!AD95,0))))</f>
        <v>240</v>
      </c>
      <c r="S95" s="152">
        <f>IF(계획인구!U95="미급수",0,IF(계획인구!U95="마을",0,IF(계획인구!U95="소규모",0,IF(계획인구!U95=사업별물량!$F95,계획인구!AE95,0))))</f>
        <v>238</v>
      </c>
      <c r="T95" s="152">
        <f>IF(계획인구!Q95="미급수",0,IF(계획인구!Q95="마을",0,IF(계획인구!Q95="소규모",0,IF(계획인구!Q95=사업별물량!$F95,계획인구!AF95,0))))</f>
        <v>0</v>
      </c>
      <c r="U95" s="152">
        <f>IF(계획인구!R95="미급수",0,IF(계획인구!R95="마을",0,IF(계획인구!R95="소규모",0,IF(계획인구!R95=사업별물량!$F95,계획인구!AG95,0))))</f>
        <v>0</v>
      </c>
      <c r="V95" s="152">
        <f>IF(계획인구!S95="미급수",0,IF(계획인구!S95="마을",0,IF(계획인구!S95="소규모",0,IF(계획인구!S95=사업별물량!$F95,계획인구!AH95,0))))</f>
        <v>0</v>
      </c>
      <c r="W95" s="152">
        <f>IF(계획인구!T95="미급수",0,IF(계획인구!T95="마을",0,IF(계획인구!T95="소규모",0,IF(계획인구!T95=사업별물량!$F95,계획인구!AI95,0))))</f>
        <v>0</v>
      </c>
      <c r="X95" s="152">
        <f>IF(계획인구!U95="미급수",0,IF(계획인구!U95="마을",0,IF(계획인구!U95="소규모",0,IF(계획인구!U95=사업별물량!$F95,계획인구!AJ95,0))))</f>
        <v>0</v>
      </c>
      <c r="Y95" s="5" t="str">
        <f t="shared" si="14"/>
        <v>기존</v>
      </c>
    </row>
    <row r="96" spans="1:36" s="5" customFormat="1" ht="16.350000000000001" customHeight="1">
      <c r="A96" s="308" t="s">
        <v>78</v>
      </c>
      <c r="B96" s="312"/>
      <c r="C96" s="52" t="s">
        <v>629</v>
      </c>
      <c r="D96" s="53">
        <f>계획인구!J96</f>
        <v>18</v>
      </c>
      <c r="E96" s="53">
        <f>계획인구!K96</f>
        <v>30</v>
      </c>
      <c r="F96" s="54" t="str">
        <f>계획인구!L96</f>
        <v>지방</v>
      </c>
      <c r="G96" s="54" t="str">
        <f>계획인구!M96</f>
        <v>김천</v>
      </c>
      <c r="H96" s="54" t="str">
        <f>계획인구!N96</f>
        <v>동부</v>
      </c>
      <c r="I96" s="55">
        <f>IF(F96="마을",0,IF(F96="소규모",0,계획인구!P96))</f>
        <v>2015</v>
      </c>
      <c r="J96" s="135">
        <f t="shared" si="16"/>
        <v>30</v>
      </c>
      <c r="K96" s="135">
        <f t="shared" si="16"/>
        <v>29</v>
      </c>
      <c r="L96" s="135">
        <f t="shared" si="16"/>
        <v>29</v>
      </c>
      <c r="M96" s="135">
        <f t="shared" si="16"/>
        <v>29</v>
      </c>
      <c r="N96" s="136">
        <f t="shared" si="16"/>
        <v>28</v>
      </c>
      <c r="O96" s="152">
        <f>IF(계획인구!Q96="미급수",0,IF(계획인구!Q96="마을",0,IF(계획인구!Q96="소규모",0,IF(계획인구!Q96=사업별물량!$F96,계획인구!AA96,0))))</f>
        <v>30</v>
      </c>
      <c r="P96" s="152">
        <f>IF(계획인구!R96="미급수",0,IF(계획인구!R96="마을",0,IF(계획인구!R96="소규모",0,IF(계획인구!R96=사업별물량!$F96,계획인구!AB96,0))))</f>
        <v>29</v>
      </c>
      <c r="Q96" s="152">
        <f>IF(계획인구!S96="미급수",0,IF(계획인구!S96="마을",0,IF(계획인구!S96="소규모",0,IF(계획인구!S96=사업별물량!$F96,계획인구!AC96,0))))</f>
        <v>29</v>
      </c>
      <c r="R96" s="152">
        <f>IF(계획인구!T96="미급수",0,IF(계획인구!T96="마을",0,IF(계획인구!T96="소규모",0,IF(계획인구!T96=사업별물량!$F96,계획인구!AD96,0))))</f>
        <v>29</v>
      </c>
      <c r="S96" s="152">
        <f>IF(계획인구!U96="미급수",0,IF(계획인구!U96="마을",0,IF(계획인구!U96="소규모",0,IF(계획인구!U96=사업별물량!$F96,계획인구!AE96,0))))</f>
        <v>28</v>
      </c>
      <c r="T96" s="152">
        <f>IF(계획인구!Q96="미급수",0,IF(계획인구!Q96="마을",0,IF(계획인구!Q96="소규모",0,IF(계획인구!Q96=사업별물량!$F96,계획인구!AF96,0))))</f>
        <v>0</v>
      </c>
      <c r="U96" s="152">
        <f>IF(계획인구!R96="미급수",0,IF(계획인구!R96="마을",0,IF(계획인구!R96="소규모",0,IF(계획인구!R96=사업별물량!$F96,계획인구!AG96,0))))</f>
        <v>0</v>
      </c>
      <c r="V96" s="152">
        <f>IF(계획인구!S96="미급수",0,IF(계획인구!S96="마을",0,IF(계획인구!S96="소규모",0,IF(계획인구!S96=사업별물량!$F96,계획인구!AH96,0))))</f>
        <v>0</v>
      </c>
      <c r="W96" s="152">
        <f>IF(계획인구!T96="미급수",0,IF(계획인구!T96="마을",0,IF(계획인구!T96="소규모",0,IF(계획인구!T96=사업별물량!$F96,계획인구!AI96,0))))</f>
        <v>0</v>
      </c>
      <c r="X96" s="152">
        <f>IF(계획인구!U96="미급수",0,IF(계획인구!U96="마을",0,IF(계획인구!U96="소규모",0,IF(계획인구!U96=사업별물량!$F96,계획인구!AJ96,0))))</f>
        <v>0</v>
      </c>
      <c r="Y96" s="5" t="str">
        <f t="shared" si="14"/>
        <v>기존</v>
      </c>
    </row>
    <row r="97" spans="1:36" s="5" customFormat="1" ht="16.350000000000001" customHeight="1">
      <c r="A97" s="308" t="s">
        <v>78</v>
      </c>
      <c r="B97" s="233" t="s">
        <v>93</v>
      </c>
      <c r="C97" s="52" t="s">
        <v>94</v>
      </c>
      <c r="D97" s="53">
        <f>계획인구!J97</f>
        <v>41</v>
      </c>
      <c r="E97" s="53">
        <f>계획인구!K97</f>
        <v>73</v>
      </c>
      <c r="F97" s="54" t="str">
        <f>계획인구!L97</f>
        <v>지방</v>
      </c>
      <c r="G97" s="54" t="str">
        <f>계획인구!M97</f>
        <v>김천</v>
      </c>
      <c r="H97" s="54" t="str">
        <f>계획인구!N97</f>
        <v>동부</v>
      </c>
      <c r="I97" s="55">
        <f>IF(F97="마을",0,IF(F97="소규모",0,계획인구!P97))</f>
        <v>2015</v>
      </c>
      <c r="J97" s="135">
        <f t="shared" si="16"/>
        <v>73</v>
      </c>
      <c r="K97" s="135">
        <f t="shared" si="16"/>
        <v>70</v>
      </c>
      <c r="L97" s="135">
        <f t="shared" si="16"/>
        <v>70</v>
      </c>
      <c r="M97" s="135">
        <f t="shared" si="16"/>
        <v>70</v>
      </c>
      <c r="N97" s="136">
        <f t="shared" si="16"/>
        <v>69</v>
      </c>
      <c r="O97" s="152">
        <f>IF(계획인구!Q97="미급수",0,IF(계획인구!Q97="마을",0,IF(계획인구!Q97="소규모",0,IF(계획인구!Q97=사업별물량!$F97,계획인구!AA97,0))))</f>
        <v>73</v>
      </c>
      <c r="P97" s="152">
        <f>IF(계획인구!R97="미급수",0,IF(계획인구!R97="마을",0,IF(계획인구!R97="소규모",0,IF(계획인구!R97=사업별물량!$F97,계획인구!AB97,0))))</f>
        <v>70</v>
      </c>
      <c r="Q97" s="152">
        <f>IF(계획인구!S97="미급수",0,IF(계획인구!S97="마을",0,IF(계획인구!S97="소규모",0,IF(계획인구!S97=사업별물량!$F97,계획인구!AC97,0))))</f>
        <v>70</v>
      </c>
      <c r="R97" s="152">
        <f>IF(계획인구!T97="미급수",0,IF(계획인구!T97="마을",0,IF(계획인구!T97="소규모",0,IF(계획인구!T97=사업별물량!$F97,계획인구!AD97,0))))</f>
        <v>70</v>
      </c>
      <c r="S97" s="152">
        <f>IF(계획인구!U97="미급수",0,IF(계획인구!U97="마을",0,IF(계획인구!U97="소규모",0,IF(계획인구!U97=사업별물량!$F97,계획인구!AE97,0))))</f>
        <v>69</v>
      </c>
      <c r="T97" s="152">
        <f>IF(계획인구!Q97="미급수",0,IF(계획인구!Q97="마을",0,IF(계획인구!Q97="소규모",0,IF(계획인구!Q97=사업별물량!$F97,계획인구!AF97,0))))</f>
        <v>0</v>
      </c>
      <c r="U97" s="152">
        <f>IF(계획인구!R97="미급수",0,IF(계획인구!R97="마을",0,IF(계획인구!R97="소규모",0,IF(계획인구!R97=사업별물량!$F97,계획인구!AG97,0))))</f>
        <v>0</v>
      </c>
      <c r="V97" s="152">
        <f>IF(계획인구!S97="미급수",0,IF(계획인구!S97="마을",0,IF(계획인구!S97="소규모",0,IF(계획인구!S97=사업별물량!$F97,계획인구!AH97,0))))</f>
        <v>0</v>
      </c>
      <c r="W97" s="152">
        <f>IF(계획인구!T97="미급수",0,IF(계획인구!T97="마을",0,IF(계획인구!T97="소규모",0,IF(계획인구!T97=사업별물량!$F97,계획인구!AI97,0))))</f>
        <v>0</v>
      </c>
      <c r="X97" s="152">
        <f>IF(계획인구!U97="미급수",0,IF(계획인구!U97="마을",0,IF(계획인구!U97="소규모",0,IF(계획인구!U97=사업별물량!$F97,계획인구!AJ97,0))))</f>
        <v>0</v>
      </c>
      <c r="Y97" s="5" t="str">
        <f t="shared" si="14"/>
        <v>기존</v>
      </c>
      <c r="AH97" s="7"/>
    </row>
    <row r="98" spans="1:36" s="8" customFormat="1" ht="16.350000000000001" customHeight="1">
      <c r="A98" s="308" t="s">
        <v>78</v>
      </c>
      <c r="B98" s="312"/>
      <c r="C98" s="52" t="s">
        <v>1168</v>
      </c>
      <c r="D98" s="53">
        <f>계획인구!J98</f>
        <v>0</v>
      </c>
      <c r="E98" s="53">
        <f>계획인구!K98</f>
        <v>0</v>
      </c>
      <c r="F98" s="54" t="str">
        <f>계획인구!L98</f>
        <v>지방</v>
      </c>
      <c r="G98" s="54" t="str">
        <f>계획인구!M98</f>
        <v>김천</v>
      </c>
      <c r="H98" s="54" t="str">
        <f>계획인구!N98</f>
        <v>동부</v>
      </c>
      <c r="I98" s="55">
        <f>IF(F98="마을",0,IF(F98="소규모",0,계획인구!P98))</f>
        <v>2020</v>
      </c>
      <c r="J98" s="135">
        <f t="shared" si="16"/>
        <v>0</v>
      </c>
      <c r="K98" s="135">
        <f t="shared" si="16"/>
        <v>169</v>
      </c>
      <c r="L98" s="135">
        <f t="shared" si="16"/>
        <v>169</v>
      </c>
      <c r="M98" s="135">
        <f t="shared" si="16"/>
        <v>169</v>
      </c>
      <c r="N98" s="136">
        <f t="shared" si="16"/>
        <v>169</v>
      </c>
      <c r="O98" s="152">
        <f>IF(계획인구!Q98="미급수",0,IF(계획인구!Q98="마을",0,IF(계획인구!Q98="소규모",0,IF(계획인구!Q98=사업별물량!$F98,계획인구!AA98,0))))</f>
        <v>0</v>
      </c>
      <c r="P98" s="152">
        <f>IF(계획인구!R98="미급수",0,IF(계획인구!R98="마을",0,IF(계획인구!R98="소규모",0,IF(계획인구!R98=사업별물량!$F98,계획인구!AB98,0))))</f>
        <v>0</v>
      </c>
      <c r="Q98" s="152">
        <f>IF(계획인구!S98="미급수",0,IF(계획인구!S98="마을",0,IF(계획인구!S98="소규모",0,IF(계획인구!S98=사업별물량!$F98,계획인구!AC98,0))))</f>
        <v>0</v>
      </c>
      <c r="R98" s="152">
        <f>IF(계획인구!T98="미급수",0,IF(계획인구!T98="마을",0,IF(계획인구!T98="소규모",0,IF(계획인구!T98=사업별물량!$F98,계획인구!AD98,0))))</f>
        <v>0</v>
      </c>
      <c r="S98" s="152">
        <f>IF(계획인구!U98="미급수",0,IF(계획인구!U98="마을",0,IF(계획인구!U98="소규모",0,IF(계획인구!U98=사업별물량!$F98,계획인구!AE98,0))))</f>
        <v>0</v>
      </c>
      <c r="T98" s="152">
        <f>IF(계획인구!Q98="미급수",0,IF(계획인구!Q98="마을",0,IF(계획인구!Q98="소규모",0,IF(계획인구!Q98=사업별물량!$F98,계획인구!AF98,0))))</f>
        <v>0</v>
      </c>
      <c r="U98" s="152">
        <f>IF(계획인구!R98="미급수",0,IF(계획인구!R98="마을",0,IF(계획인구!R98="소규모",0,IF(계획인구!R98=사업별물량!$F98,계획인구!AG98,0))))</f>
        <v>169</v>
      </c>
      <c r="V98" s="152">
        <f>IF(계획인구!S98="미급수",0,IF(계획인구!S98="마을",0,IF(계획인구!S98="소규모",0,IF(계획인구!S98=사업별물량!$F98,계획인구!AH98,0))))</f>
        <v>169</v>
      </c>
      <c r="W98" s="152">
        <f>IF(계획인구!T98="미급수",0,IF(계획인구!T98="마을",0,IF(계획인구!T98="소규모",0,IF(계획인구!T98=사업별물량!$F98,계획인구!AI98,0))))</f>
        <v>169</v>
      </c>
      <c r="X98" s="152">
        <f>IF(계획인구!U98="미급수",0,IF(계획인구!U98="마을",0,IF(계획인구!U98="소규모",0,IF(계획인구!U98=사업별물량!$F98,계획인구!AJ98,0))))</f>
        <v>169</v>
      </c>
      <c r="Y98" s="8" t="s">
        <v>1474</v>
      </c>
      <c r="AB98" s="5"/>
      <c r="AC98" s="5"/>
      <c r="AD98" s="5"/>
      <c r="AE98" s="5"/>
      <c r="AF98" s="5"/>
      <c r="AG98" s="5"/>
      <c r="AH98" s="6"/>
      <c r="AI98" s="5"/>
      <c r="AJ98" s="5"/>
    </row>
    <row r="99" spans="1:36" s="8" customFormat="1" ht="16.350000000000001" customHeight="1">
      <c r="A99" s="308" t="s">
        <v>78</v>
      </c>
      <c r="B99" s="233" t="s">
        <v>95</v>
      </c>
      <c r="C99" s="52" t="s">
        <v>630</v>
      </c>
      <c r="D99" s="53">
        <f>계획인구!J99</f>
        <v>162</v>
      </c>
      <c r="E99" s="53">
        <f>계획인구!K99</f>
        <v>377</v>
      </c>
      <c r="F99" s="54" t="str">
        <f>계획인구!L99</f>
        <v>지방</v>
      </c>
      <c r="G99" s="54" t="str">
        <f>계획인구!M99</f>
        <v>김천</v>
      </c>
      <c r="H99" s="54" t="str">
        <f>계획인구!N99</f>
        <v>동부</v>
      </c>
      <c r="I99" s="55">
        <f>IF(F99="마을",0,IF(F99="소규모",0,계획인구!P99))</f>
        <v>2015</v>
      </c>
      <c r="J99" s="135">
        <f t="shared" si="16"/>
        <v>377</v>
      </c>
      <c r="K99" s="135">
        <f t="shared" si="16"/>
        <v>362</v>
      </c>
      <c r="L99" s="135">
        <f t="shared" si="16"/>
        <v>361</v>
      </c>
      <c r="M99" s="135">
        <f t="shared" si="16"/>
        <v>359</v>
      </c>
      <c r="N99" s="136">
        <f t="shared" si="16"/>
        <v>356</v>
      </c>
      <c r="O99" s="152">
        <f>IF(계획인구!Q99="미급수",0,IF(계획인구!Q99="마을",0,IF(계획인구!Q99="소규모",0,IF(계획인구!Q99=사업별물량!$F99,계획인구!AA99,0))))</f>
        <v>377</v>
      </c>
      <c r="P99" s="152">
        <f>IF(계획인구!R99="미급수",0,IF(계획인구!R99="마을",0,IF(계획인구!R99="소규모",0,IF(계획인구!R99=사업별물량!$F99,계획인구!AB99,0))))</f>
        <v>362</v>
      </c>
      <c r="Q99" s="152">
        <f>IF(계획인구!S99="미급수",0,IF(계획인구!S99="마을",0,IF(계획인구!S99="소규모",0,IF(계획인구!S99=사업별물량!$F99,계획인구!AC99,0))))</f>
        <v>361</v>
      </c>
      <c r="R99" s="152">
        <f>IF(계획인구!T99="미급수",0,IF(계획인구!T99="마을",0,IF(계획인구!T99="소규모",0,IF(계획인구!T99=사업별물량!$F99,계획인구!AD99,0))))</f>
        <v>359</v>
      </c>
      <c r="S99" s="152">
        <f>IF(계획인구!U99="미급수",0,IF(계획인구!U99="마을",0,IF(계획인구!U99="소규모",0,IF(계획인구!U99=사업별물량!$F99,계획인구!AE99,0))))</f>
        <v>356</v>
      </c>
      <c r="T99" s="152">
        <f>IF(계획인구!Q99="미급수",0,IF(계획인구!Q99="마을",0,IF(계획인구!Q99="소규모",0,IF(계획인구!Q99=사업별물량!$F99,계획인구!AF99,0))))</f>
        <v>0</v>
      </c>
      <c r="U99" s="152">
        <f>IF(계획인구!R99="미급수",0,IF(계획인구!R99="마을",0,IF(계획인구!R99="소규모",0,IF(계획인구!R99=사업별물량!$F99,계획인구!AG99,0))))</f>
        <v>0</v>
      </c>
      <c r="V99" s="152">
        <f>IF(계획인구!S99="미급수",0,IF(계획인구!S99="마을",0,IF(계획인구!S99="소규모",0,IF(계획인구!S99=사업별물량!$F99,계획인구!AH99,0))))</f>
        <v>0</v>
      </c>
      <c r="W99" s="152">
        <f>IF(계획인구!T99="미급수",0,IF(계획인구!T99="마을",0,IF(계획인구!T99="소규모",0,IF(계획인구!T99=사업별물량!$F99,계획인구!AI99,0))))</f>
        <v>0</v>
      </c>
      <c r="X99" s="152">
        <f>IF(계획인구!U99="미급수",0,IF(계획인구!U99="마을",0,IF(계획인구!U99="소규모",0,IF(계획인구!U99=사업별물량!$F99,계획인구!AJ99,0))))</f>
        <v>0</v>
      </c>
      <c r="Y99" s="8" t="str">
        <f t="shared" si="14"/>
        <v>기존</v>
      </c>
      <c r="AB99" s="5"/>
      <c r="AC99" s="5"/>
      <c r="AD99" s="5"/>
      <c r="AE99" s="5"/>
      <c r="AF99" s="5"/>
      <c r="AG99" s="5"/>
      <c r="AH99" s="5"/>
      <c r="AI99" s="5"/>
    </row>
    <row r="100" spans="1:36" s="8" customFormat="1" ht="16.350000000000001" customHeight="1">
      <c r="A100" s="308" t="s">
        <v>78</v>
      </c>
      <c r="B100" s="312"/>
      <c r="C100" s="52" t="s">
        <v>96</v>
      </c>
      <c r="D100" s="53">
        <f>계획인구!J100</f>
        <v>13</v>
      </c>
      <c r="E100" s="53">
        <f>계획인구!K100</f>
        <v>25</v>
      </c>
      <c r="F100" s="54" t="str">
        <f>계획인구!L100</f>
        <v>지방</v>
      </c>
      <c r="G100" s="54" t="str">
        <f>계획인구!M100</f>
        <v>김천</v>
      </c>
      <c r="H100" s="54" t="str">
        <f>계획인구!N100</f>
        <v>동부</v>
      </c>
      <c r="I100" s="55">
        <f>IF(F100="마을",0,IF(F100="소규모",0,계획인구!P100))</f>
        <v>2015</v>
      </c>
      <c r="J100" s="135">
        <f t="shared" si="16"/>
        <v>25</v>
      </c>
      <c r="K100" s="135">
        <f t="shared" si="16"/>
        <v>24</v>
      </c>
      <c r="L100" s="135">
        <f t="shared" si="16"/>
        <v>24</v>
      </c>
      <c r="M100" s="135">
        <f t="shared" si="16"/>
        <v>24</v>
      </c>
      <c r="N100" s="136">
        <f t="shared" si="16"/>
        <v>24</v>
      </c>
      <c r="O100" s="152">
        <f>IF(계획인구!Q100="미급수",0,IF(계획인구!Q100="마을",0,IF(계획인구!Q100="소규모",0,IF(계획인구!Q100=사업별물량!$F100,계획인구!AA100,0))))</f>
        <v>25</v>
      </c>
      <c r="P100" s="152">
        <f>IF(계획인구!R100="미급수",0,IF(계획인구!R100="마을",0,IF(계획인구!R100="소규모",0,IF(계획인구!R100=사업별물량!$F100,계획인구!AB100,0))))</f>
        <v>24</v>
      </c>
      <c r="Q100" s="152">
        <f>IF(계획인구!S100="미급수",0,IF(계획인구!S100="마을",0,IF(계획인구!S100="소규모",0,IF(계획인구!S100=사업별물량!$F100,계획인구!AC100,0))))</f>
        <v>24</v>
      </c>
      <c r="R100" s="152">
        <f>IF(계획인구!T100="미급수",0,IF(계획인구!T100="마을",0,IF(계획인구!T100="소규모",0,IF(계획인구!T100=사업별물량!$F100,계획인구!AD100,0))))</f>
        <v>24</v>
      </c>
      <c r="S100" s="152">
        <f>IF(계획인구!U100="미급수",0,IF(계획인구!U100="마을",0,IF(계획인구!U100="소규모",0,IF(계획인구!U100=사업별물량!$F100,계획인구!AE100,0))))</f>
        <v>24</v>
      </c>
      <c r="T100" s="152">
        <f>IF(계획인구!Q100="미급수",0,IF(계획인구!Q100="마을",0,IF(계획인구!Q100="소규모",0,IF(계획인구!Q100=사업별물량!$F100,계획인구!AF100,0))))</f>
        <v>0</v>
      </c>
      <c r="U100" s="152">
        <f>IF(계획인구!R100="미급수",0,IF(계획인구!R100="마을",0,IF(계획인구!R100="소규모",0,IF(계획인구!R100=사업별물량!$F100,계획인구!AG100,0))))</f>
        <v>0</v>
      </c>
      <c r="V100" s="152">
        <f>IF(계획인구!S100="미급수",0,IF(계획인구!S100="마을",0,IF(계획인구!S100="소규모",0,IF(계획인구!S100=사업별물량!$F100,계획인구!AH100,0))))</f>
        <v>0</v>
      </c>
      <c r="W100" s="152">
        <f>IF(계획인구!T100="미급수",0,IF(계획인구!T100="마을",0,IF(계획인구!T100="소규모",0,IF(계획인구!T100=사업별물량!$F100,계획인구!AI100,0))))</f>
        <v>0</v>
      </c>
      <c r="X100" s="152">
        <f>IF(계획인구!U100="미급수",0,IF(계획인구!U100="마을",0,IF(계획인구!U100="소규모",0,IF(계획인구!U100=사업별물량!$F100,계획인구!AJ100,0))))</f>
        <v>0</v>
      </c>
      <c r="Y100" s="8" t="str">
        <f t="shared" si="14"/>
        <v>기존</v>
      </c>
      <c r="AB100" s="5"/>
      <c r="AC100" s="5"/>
      <c r="AD100" s="5"/>
      <c r="AE100" s="5"/>
      <c r="AF100" s="5"/>
      <c r="AG100" s="5"/>
      <c r="AH100" s="5"/>
    </row>
    <row r="101" spans="1:36" s="8" customFormat="1" ht="16.350000000000001" customHeight="1">
      <c r="A101" s="308" t="s">
        <v>78</v>
      </c>
      <c r="B101" s="233" t="s">
        <v>97</v>
      </c>
      <c r="C101" s="52" t="s">
        <v>98</v>
      </c>
      <c r="D101" s="53">
        <f>계획인구!J101</f>
        <v>48</v>
      </c>
      <c r="E101" s="53">
        <f>계획인구!K101</f>
        <v>91</v>
      </c>
      <c r="F101" s="54" t="str">
        <f>계획인구!L101</f>
        <v>소규모</v>
      </c>
      <c r="G101" s="54" t="str">
        <f>계획인구!M101</f>
        <v>소규모</v>
      </c>
      <c r="H101" s="54" t="str">
        <f>계획인구!N101</f>
        <v>사실</v>
      </c>
      <c r="I101" s="55">
        <f>IF(F101="마을",0,IF(F101="소규모",0,계획인구!P101))</f>
        <v>0</v>
      </c>
      <c r="J101" s="135">
        <f t="shared" si="16"/>
        <v>0</v>
      </c>
      <c r="K101" s="135">
        <f t="shared" si="16"/>
        <v>0</v>
      </c>
      <c r="L101" s="135">
        <f t="shared" si="16"/>
        <v>0</v>
      </c>
      <c r="M101" s="135">
        <f t="shared" si="16"/>
        <v>0</v>
      </c>
      <c r="N101" s="136">
        <f t="shared" si="16"/>
        <v>0</v>
      </c>
      <c r="O101" s="152">
        <f>IF(계획인구!Q101="미급수",0,IF(계획인구!Q101="마을",0,IF(계획인구!Q101="소규모",0,IF(계획인구!Q101=사업별물량!$F101,계획인구!AA101,0))))</f>
        <v>0</v>
      </c>
      <c r="P101" s="152">
        <f>IF(계획인구!R101="미급수",0,IF(계획인구!R101="마을",0,IF(계획인구!R101="소규모",0,IF(계획인구!R101=사업별물량!$F101,계획인구!AB101,0))))</f>
        <v>0</v>
      </c>
      <c r="Q101" s="152">
        <f>IF(계획인구!S101="미급수",0,IF(계획인구!S101="마을",0,IF(계획인구!S101="소규모",0,IF(계획인구!S101=사업별물량!$F101,계획인구!AC101,0))))</f>
        <v>0</v>
      </c>
      <c r="R101" s="152">
        <f>IF(계획인구!T101="미급수",0,IF(계획인구!T101="마을",0,IF(계획인구!T101="소규모",0,IF(계획인구!T101=사업별물량!$F101,계획인구!AD101,0))))</f>
        <v>0</v>
      </c>
      <c r="S101" s="152">
        <f>IF(계획인구!U101="미급수",0,IF(계획인구!U101="마을",0,IF(계획인구!U101="소규모",0,IF(계획인구!U101=사업별물량!$F101,계획인구!AE101,0))))</f>
        <v>0</v>
      </c>
      <c r="T101" s="152">
        <f>IF(계획인구!Q101="미급수",0,IF(계획인구!Q101="마을",0,IF(계획인구!Q101="소규모",0,IF(계획인구!Q101=사업별물량!$F101,계획인구!AF101,0))))</f>
        <v>0</v>
      </c>
      <c r="U101" s="152">
        <f>IF(계획인구!R101="미급수",0,IF(계획인구!R101="마을",0,IF(계획인구!R101="소규모",0,IF(계획인구!R101=사업별물량!$F101,계획인구!AG101,0))))</f>
        <v>0</v>
      </c>
      <c r="V101" s="152">
        <f>IF(계획인구!S101="미급수",0,IF(계획인구!S101="마을",0,IF(계획인구!S101="소규모",0,IF(계획인구!S101=사업별물량!$F101,계획인구!AH101,0))))</f>
        <v>0</v>
      </c>
      <c r="W101" s="152">
        <f>IF(계획인구!T101="미급수",0,IF(계획인구!T101="마을",0,IF(계획인구!T101="소규모",0,IF(계획인구!T101=사업별물량!$F101,계획인구!AI101,0))))</f>
        <v>0</v>
      </c>
      <c r="X101" s="152">
        <f>IF(계획인구!U101="미급수",0,IF(계획인구!U101="마을",0,IF(계획인구!U101="소규모",0,IF(계획인구!U101=사업별물량!$F101,계획인구!AJ101,0))))</f>
        <v>0</v>
      </c>
      <c r="Y101" s="8" t="str">
        <f t="shared" si="14"/>
        <v/>
      </c>
      <c r="AB101" s="5"/>
      <c r="AC101" s="5"/>
      <c r="AD101" s="5"/>
      <c r="AE101" s="5"/>
      <c r="AF101" s="5"/>
      <c r="AG101" s="5"/>
      <c r="AH101" s="5"/>
    </row>
    <row r="102" spans="1:36" s="8" customFormat="1" ht="16.350000000000001" customHeight="1">
      <c r="A102" s="308" t="s">
        <v>78</v>
      </c>
      <c r="B102" s="312"/>
      <c r="C102" s="52" t="s">
        <v>99</v>
      </c>
      <c r="D102" s="53">
        <f>계획인구!J102</f>
        <v>17</v>
      </c>
      <c r="E102" s="53">
        <f>계획인구!K102</f>
        <v>52</v>
      </c>
      <c r="F102" s="54" t="str">
        <f>계획인구!L102</f>
        <v>소규모</v>
      </c>
      <c r="G102" s="54" t="str">
        <f>계획인구!M102</f>
        <v>소규모</v>
      </c>
      <c r="H102" s="54" t="str">
        <f>계획인구!N102</f>
        <v>노산</v>
      </c>
      <c r="I102" s="55">
        <f>IF(F102="마을",0,IF(F102="소규모",0,계획인구!P102))</f>
        <v>0</v>
      </c>
      <c r="J102" s="135">
        <f t="shared" si="16"/>
        <v>0</v>
      </c>
      <c r="K102" s="135">
        <f t="shared" si="16"/>
        <v>0</v>
      </c>
      <c r="L102" s="135">
        <f t="shared" si="16"/>
        <v>0</v>
      </c>
      <c r="M102" s="135">
        <f t="shared" si="16"/>
        <v>0</v>
      </c>
      <c r="N102" s="136">
        <f t="shared" si="16"/>
        <v>0</v>
      </c>
      <c r="O102" s="152">
        <f>IF(계획인구!Q102="미급수",0,IF(계획인구!Q102="마을",0,IF(계획인구!Q102="소규모",0,IF(계획인구!Q102=사업별물량!$F102,계획인구!AA102,0))))</f>
        <v>0</v>
      </c>
      <c r="P102" s="152">
        <f>IF(계획인구!R102="미급수",0,IF(계획인구!R102="마을",0,IF(계획인구!R102="소규모",0,IF(계획인구!R102=사업별물량!$F102,계획인구!AB102,0))))</f>
        <v>0</v>
      </c>
      <c r="Q102" s="152">
        <f>IF(계획인구!S102="미급수",0,IF(계획인구!S102="마을",0,IF(계획인구!S102="소규모",0,IF(계획인구!S102=사업별물량!$F102,계획인구!AC102,0))))</f>
        <v>0</v>
      </c>
      <c r="R102" s="152">
        <f>IF(계획인구!T102="미급수",0,IF(계획인구!T102="마을",0,IF(계획인구!T102="소규모",0,IF(계획인구!T102=사업별물량!$F102,계획인구!AD102,0))))</f>
        <v>0</v>
      </c>
      <c r="S102" s="152">
        <f>IF(계획인구!U102="미급수",0,IF(계획인구!U102="마을",0,IF(계획인구!U102="소규모",0,IF(계획인구!U102=사업별물량!$F102,계획인구!AE102,0))))</f>
        <v>0</v>
      </c>
      <c r="T102" s="152">
        <f>IF(계획인구!Q102="미급수",0,IF(계획인구!Q102="마을",0,IF(계획인구!Q102="소규모",0,IF(계획인구!Q102=사업별물량!$F102,계획인구!AF102,0))))</f>
        <v>0</v>
      </c>
      <c r="U102" s="152">
        <f>IF(계획인구!R102="미급수",0,IF(계획인구!R102="마을",0,IF(계획인구!R102="소규모",0,IF(계획인구!R102=사업별물량!$F102,계획인구!AG102,0))))</f>
        <v>0</v>
      </c>
      <c r="V102" s="152">
        <f>IF(계획인구!S102="미급수",0,IF(계획인구!S102="마을",0,IF(계획인구!S102="소규모",0,IF(계획인구!S102=사업별물량!$F102,계획인구!AH102,0))))</f>
        <v>0</v>
      </c>
      <c r="W102" s="152">
        <f>IF(계획인구!T102="미급수",0,IF(계획인구!T102="마을",0,IF(계획인구!T102="소규모",0,IF(계획인구!T102=사업별물량!$F102,계획인구!AI102,0))))</f>
        <v>0</v>
      </c>
      <c r="X102" s="152">
        <f>IF(계획인구!U102="미급수",0,IF(계획인구!U102="마을",0,IF(계획인구!U102="소규모",0,IF(계획인구!U102=사업별물량!$F102,계획인구!AJ102,0))))</f>
        <v>0</v>
      </c>
      <c r="Y102" s="8" t="str">
        <f t="shared" si="14"/>
        <v/>
      </c>
      <c r="AB102" s="7"/>
      <c r="AC102" s="7"/>
      <c r="AD102" s="7"/>
      <c r="AE102" s="7"/>
      <c r="AF102" s="7"/>
      <c r="AG102" s="7"/>
      <c r="AH102" s="5"/>
    </row>
    <row r="103" spans="1:36" s="8" customFormat="1" ht="16.350000000000001" customHeight="1">
      <c r="A103" s="308" t="s">
        <v>78</v>
      </c>
      <c r="B103" s="233" t="s">
        <v>100</v>
      </c>
      <c r="C103" s="52" t="s">
        <v>101</v>
      </c>
      <c r="D103" s="53">
        <f>계획인구!J103</f>
        <v>119</v>
      </c>
      <c r="E103" s="53">
        <f>계획인구!K103</f>
        <v>298</v>
      </c>
      <c r="F103" s="54" t="str">
        <f>계획인구!L103</f>
        <v>지방</v>
      </c>
      <c r="G103" s="54" t="str">
        <f>계획인구!M103</f>
        <v>김천</v>
      </c>
      <c r="H103" s="54" t="str">
        <f>계획인구!N103</f>
        <v>동부</v>
      </c>
      <c r="I103" s="55">
        <f>IF(F103="마을",0,IF(F103="소규모",0,계획인구!P103))</f>
        <v>2015</v>
      </c>
      <c r="J103" s="135">
        <f t="shared" si="16"/>
        <v>298</v>
      </c>
      <c r="K103" s="135">
        <f t="shared" si="16"/>
        <v>286</v>
      </c>
      <c r="L103" s="135">
        <f t="shared" si="16"/>
        <v>285</v>
      </c>
      <c r="M103" s="135">
        <f t="shared" si="16"/>
        <v>284</v>
      </c>
      <c r="N103" s="136">
        <f t="shared" si="16"/>
        <v>282</v>
      </c>
      <c r="O103" s="152">
        <f>IF(계획인구!Q103="미급수",0,IF(계획인구!Q103="마을",0,IF(계획인구!Q103="소규모",0,IF(계획인구!Q103=사업별물량!$F103,계획인구!AA103,0))))</f>
        <v>298</v>
      </c>
      <c r="P103" s="152">
        <f>IF(계획인구!R103="미급수",0,IF(계획인구!R103="마을",0,IF(계획인구!R103="소규모",0,IF(계획인구!R103=사업별물량!$F103,계획인구!AB103,0))))</f>
        <v>286</v>
      </c>
      <c r="Q103" s="152">
        <f>IF(계획인구!S103="미급수",0,IF(계획인구!S103="마을",0,IF(계획인구!S103="소규모",0,IF(계획인구!S103=사업별물량!$F103,계획인구!AC103,0))))</f>
        <v>285</v>
      </c>
      <c r="R103" s="152">
        <f>IF(계획인구!T103="미급수",0,IF(계획인구!T103="마을",0,IF(계획인구!T103="소규모",0,IF(계획인구!T103=사업별물량!$F103,계획인구!AD103,0))))</f>
        <v>284</v>
      </c>
      <c r="S103" s="152">
        <f>IF(계획인구!U103="미급수",0,IF(계획인구!U103="마을",0,IF(계획인구!U103="소규모",0,IF(계획인구!U103=사업별물량!$F103,계획인구!AE103,0))))</f>
        <v>282</v>
      </c>
      <c r="T103" s="152">
        <f>IF(계획인구!Q103="미급수",0,IF(계획인구!Q103="마을",0,IF(계획인구!Q103="소규모",0,IF(계획인구!Q103=사업별물량!$F103,계획인구!AF103,0))))</f>
        <v>0</v>
      </c>
      <c r="U103" s="152">
        <f>IF(계획인구!R103="미급수",0,IF(계획인구!R103="마을",0,IF(계획인구!R103="소규모",0,IF(계획인구!R103=사업별물량!$F103,계획인구!AG103,0))))</f>
        <v>0</v>
      </c>
      <c r="V103" s="152">
        <f>IF(계획인구!S103="미급수",0,IF(계획인구!S103="마을",0,IF(계획인구!S103="소규모",0,IF(계획인구!S103=사업별물량!$F103,계획인구!AH103,0))))</f>
        <v>0</v>
      </c>
      <c r="W103" s="152">
        <f>IF(계획인구!T103="미급수",0,IF(계획인구!T103="마을",0,IF(계획인구!T103="소규모",0,IF(계획인구!T103=사업별물량!$F103,계획인구!AI103,0))))</f>
        <v>0</v>
      </c>
      <c r="X103" s="152">
        <f>IF(계획인구!U103="미급수",0,IF(계획인구!U103="마을",0,IF(계획인구!U103="소규모",0,IF(계획인구!U103=사업별물량!$F103,계획인구!AJ103,0))))</f>
        <v>0</v>
      </c>
      <c r="Y103" s="8" t="str">
        <f t="shared" si="14"/>
        <v>기존</v>
      </c>
      <c r="AB103" s="6"/>
      <c r="AC103" s="6"/>
      <c r="AD103" s="6"/>
      <c r="AE103" s="6"/>
      <c r="AF103" s="6"/>
      <c r="AG103" s="6"/>
      <c r="AH103" s="5"/>
    </row>
    <row r="104" spans="1:36" s="8" customFormat="1" ht="16.350000000000001" customHeight="1">
      <c r="A104" s="308" t="s">
        <v>78</v>
      </c>
      <c r="B104" s="312"/>
      <c r="C104" s="52" t="s">
        <v>102</v>
      </c>
      <c r="D104" s="53">
        <f>계획인구!J104</f>
        <v>3</v>
      </c>
      <c r="E104" s="53">
        <f>계획인구!K104</f>
        <v>6</v>
      </c>
      <c r="F104" s="54" t="str">
        <f>계획인구!L104</f>
        <v>소규모</v>
      </c>
      <c r="G104" s="54" t="str">
        <f>계획인구!M104</f>
        <v>소규모</v>
      </c>
      <c r="H104" s="54" t="str">
        <f>계획인구!N104</f>
        <v>수오</v>
      </c>
      <c r="I104" s="55">
        <f>IF(F104="마을",0,IF(F104="소규모",0,계획인구!P104))</f>
        <v>0</v>
      </c>
      <c r="J104" s="135">
        <f t="shared" si="16"/>
        <v>0</v>
      </c>
      <c r="K104" s="135">
        <f t="shared" si="16"/>
        <v>0</v>
      </c>
      <c r="L104" s="135">
        <f t="shared" si="16"/>
        <v>0</v>
      </c>
      <c r="M104" s="135">
        <f t="shared" si="16"/>
        <v>0</v>
      </c>
      <c r="N104" s="136">
        <f t="shared" si="16"/>
        <v>0</v>
      </c>
      <c r="O104" s="152">
        <f>IF(계획인구!Q104="미급수",0,IF(계획인구!Q104="마을",0,IF(계획인구!Q104="소규모",0,IF(계획인구!Q104=사업별물량!$F104,계획인구!AA104,0))))</f>
        <v>0</v>
      </c>
      <c r="P104" s="152">
        <f>IF(계획인구!R104="미급수",0,IF(계획인구!R104="마을",0,IF(계획인구!R104="소규모",0,IF(계획인구!R104=사업별물량!$F104,계획인구!AB104,0))))</f>
        <v>0</v>
      </c>
      <c r="Q104" s="152">
        <f>IF(계획인구!S104="미급수",0,IF(계획인구!S104="마을",0,IF(계획인구!S104="소규모",0,IF(계획인구!S104=사업별물량!$F104,계획인구!AC104,0))))</f>
        <v>0</v>
      </c>
      <c r="R104" s="152">
        <f>IF(계획인구!T104="미급수",0,IF(계획인구!T104="마을",0,IF(계획인구!T104="소규모",0,IF(계획인구!T104=사업별물량!$F104,계획인구!AD104,0))))</f>
        <v>0</v>
      </c>
      <c r="S104" s="152">
        <f>IF(계획인구!U104="미급수",0,IF(계획인구!U104="마을",0,IF(계획인구!U104="소규모",0,IF(계획인구!U104=사업별물량!$F104,계획인구!AE104,0))))</f>
        <v>0</v>
      </c>
      <c r="T104" s="152">
        <f>IF(계획인구!Q104="미급수",0,IF(계획인구!Q104="마을",0,IF(계획인구!Q104="소규모",0,IF(계획인구!Q104=사업별물량!$F104,계획인구!AF104,0))))</f>
        <v>0</v>
      </c>
      <c r="U104" s="152">
        <f>IF(계획인구!R104="미급수",0,IF(계획인구!R104="마을",0,IF(계획인구!R104="소규모",0,IF(계획인구!R104=사업별물량!$F104,계획인구!AG104,0))))</f>
        <v>0</v>
      </c>
      <c r="V104" s="152">
        <f>IF(계획인구!S104="미급수",0,IF(계획인구!S104="마을",0,IF(계획인구!S104="소규모",0,IF(계획인구!S104=사업별물량!$F104,계획인구!AH104,0))))</f>
        <v>0</v>
      </c>
      <c r="W104" s="152">
        <f>IF(계획인구!T104="미급수",0,IF(계획인구!T104="마을",0,IF(계획인구!T104="소규모",0,IF(계획인구!T104=사업별물량!$F104,계획인구!AI104,0))))</f>
        <v>0</v>
      </c>
      <c r="X104" s="152">
        <f>IF(계획인구!U104="미급수",0,IF(계획인구!U104="마을",0,IF(계획인구!U104="소규모",0,IF(계획인구!U104=사업별물량!$F104,계획인구!AJ104,0))))</f>
        <v>0</v>
      </c>
      <c r="Y104" s="8" t="str">
        <f t="shared" si="14"/>
        <v/>
      </c>
      <c r="AB104" s="5"/>
      <c r="AC104" s="5"/>
      <c r="AD104" s="5"/>
      <c r="AE104" s="5"/>
      <c r="AF104" s="5"/>
      <c r="AG104" s="5"/>
      <c r="AH104" s="5"/>
    </row>
    <row r="105" spans="1:36" s="8" customFormat="1" ht="16.350000000000001" customHeight="1">
      <c r="A105" s="309" t="s">
        <v>78</v>
      </c>
      <c r="B105" s="75" t="s">
        <v>103</v>
      </c>
      <c r="C105" s="75" t="s">
        <v>104</v>
      </c>
      <c r="D105" s="56">
        <f>계획인구!J105</f>
        <v>86</v>
      </c>
      <c r="E105" s="56">
        <f>계획인구!K105</f>
        <v>204</v>
      </c>
      <c r="F105" s="63" t="str">
        <f>계획인구!L105</f>
        <v>지방</v>
      </c>
      <c r="G105" s="63" t="str">
        <f>계획인구!M105</f>
        <v>김천</v>
      </c>
      <c r="H105" s="63" t="str">
        <f>계획인구!N105</f>
        <v>동부</v>
      </c>
      <c r="I105" s="64">
        <f>IF(F105="마을",0,IF(F105="소규모",0,계획인구!P105))</f>
        <v>2025</v>
      </c>
      <c r="J105" s="147">
        <f t="shared" si="16"/>
        <v>0</v>
      </c>
      <c r="K105" s="147">
        <f t="shared" si="16"/>
        <v>0</v>
      </c>
      <c r="L105" s="147">
        <f t="shared" si="16"/>
        <v>194</v>
      </c>
      <c r="M105" s="147">
        <f t="shared" si="16"/>
        <v>193</v>
      </c>
      <c r="N105" s="148">
        <f t="shared" si="16"/>
        <v>193</v>
      </c>
      <c r="O105" s="152">
        <f>IF(계획인구!Q105="미급수",0,IF(계획인구!Q105="마을",0,IF(계획인구!Q105="소규모",0,IF(계획인구!Q105=사업별물량!$F105,계획인구!AA105,0))))</f>
        <v>0</v>
      </c>
      <c r="P105" s="152">
        <f>IF(계획인구!R105="미급수",0,IF(계획인구!R105="마을",0,IF(계획인구!R105="소규모",0,IF(계획인구!R105=사업별물량!$F105,계획인구!AB105,0))))</f>
        <v>0</v>
      </c>
      <c r="Q105" s="152">
        <f>IF(계획인구!S105="미급수",0,IF(계획인구!S105="마을",0,IF(계획인구!S105="소규모",0,IF(계획인구!S105=사업별물량!$F105,계획인구!AC105,0))))</f>
        <v>194</v>
      </c>
      <c r="R105" s="152">
        <f>IF(계획인구!T105="미급수",0,IF(계획인구!T105="마을",0,IF(계획인구!T105="소규모",0,IF(계획인구!T105=사업별물량!$F105,계획인구!AD105,0))))</f>
        <v>193</v>
      </c>
      <c r="S105" s="152">
        <f>IF(계획인구!U105="미급수",0,IF(계획인구!U105="마을",0,IF(계획인구!U105="소규모",0,IF(계획인구!U105=사업별물량!$F105,계획인구!AE105,0))))</f>
        <v>193</v>
      </c>
      <c r="T105" s="152">
        <f>IF(계획인구!Q105="미급수",0,IF(계획인구!Q105="마을",0,IF(계획인구!Q105="소규모",0,IF(계획인구!Q105=사업별물량!$F105,계획인구!AF105,0))))</f>
        <v>0</v>
      </c>
      <c r="U105" s="152">
        <f>IF(계획인구!R105="미급수",0,IF(계획인구!R105="마을",0,IF(계획인구!R105="소규모",0,IF(계획인구!R105=사업별물량!$F105,계획인구!AG105,0))))</f>
        <v>0</v>
      </c>
      <c r="V105" s="152">
        <f>IF(계획인구!S105="미급수",0,IF(계획인구!S105="마을",0,IF(계획인구!S105="소규모",0,IF(계획인구!S105=사업별물량!$F105,계획인구!AH105,0))))</f>
        <v>0</v>
      </c>
      <c r="W105" s="152">
        <f>IF(계획인구!T105="미급수",0,IF(계획인구!T105="마을",0,IF(계획인구!T105="소규모",0,IF(계획인구!T105=사업별물량!$F105,계획인구!AI105,0))))</f>
        <v>0</v>
      </c>
      <c r="X105" s="152">
        <f>IF(계획인구!U105="미급수",0,IF(계획인구!U105="마을",0,IF(계획인구!U105="소규모",0,IF(계획인구!U105=사업별물량!$F105,계획인구!AJ105,0))))</f>
        <v>0</v>
      </c>
      <c r="Y105" s="8" t="str">
        <f t="shared" si="14"/>
        <v>2단계</v>
      </c>
      <c r="AB105" s="5"/>
      <c r="AC105" s="5"/>
      <c r="AD105" s="5"/>
      <c r="AE105" s="5"/>
      <c r="AF105" s="5"/>
      <c r="AG105" s="5"/>
      <c r="AH105" s="5"/>
    </row>
    <row r="106" spans="1:36" s="8" customFormat="1" ht="16.350000000000001" customHeight="1">
      <c r="A106" s="305" t="s">
        <v>621</v>
      </c>
      <c r="B106" s="241" t="s">
        <v>3</v>
      </c>
      <c r="C106" s="242"/>
      <c r="D106" s="211">
        <f>계획인구!J106</f>
        <v>1730</v>
      </c>
      <c r="E106" s="211">
        <f>계획인구!K106</f>
        <v>3672</v>
      </c>
      <c r="F106" s="211">
        <f>계획인구!L106</f>
        <v>0</v>
      </c>
      <c r="G106" s="211">
        <f>계획인구!M106</f>
        <v>0</v>
      </c>
      <c r="H106" s="211">
        <f>계획인구!N106</f>
        <v>0</v>
      </c>
      <c r="I106" s="211">
        <f>계획인구!P106</f>
        <v>0</v>
      </c>
      <c r="J106" s="211">
        <f>O106+T106</f>
        <v>1849</v>
      </c>
      <c r="K106" s="211">
        <f>P106+U106</f>
        <v>2315</v>
      </c>
      <c r="L106" s="211">
        <f>Q106+V106</f>
        <v>2305</v>
      </c>
      <c r="M106" s="211">
        <f>R106+W106</f>
        <v>2963</v>
      </c>
      <c r="N106" s="249">
        <f>S106+X106</f>
        <v>2938</v>
      </c>
      <c r="O106" s="152">
        <f>SUM(O107:O137)</f>
        <v>1849</v>
      </c>
      <c r="P106" s="135">
        <f t="shared" ref="P106:X106" si="17">SUM(P107:P137)</f>
        <v>2315</v>
      </c>
      <c r="Q106" s="135">
        <f t="shared" si="17"/>
        <v>2305</v>
      </c>
      <c r="R106" s="135">
        <f t="shared" si="17"/>
        <v>2963</v>
      </c>
      <c r="S106" s="135">
        <f t="shared" si="17"/>
        <v>2938</v>
      </c>
      <c r="T106" s="135">
        <f t="shared" si="17"/>
        <v>0</v>
      </c>
      <c r="U106" s="135">
        <f t="shared" si="17"/>
        <v>0</v>
      </c>
      <c r="V106" s="135">
        <f t="shared" si="17"/>
        <v>0</v>
      </c>
      <c r="W106" s="135">
        <f t="shared" si="17"/>
        <v>0</v>
      </c>
      <c r="X106" s="135">
        <f t="shared" si="17"/>
        <v>0</v>
      </c>
      <c r="Y106" s="8" t="str">
        <f t="shared" si="14"/>
        <v/>
      </c>
      <c r="AB106" s="5"/>
      <c r="AC106" s="5"/>
      <c r="AD106" s="5"/>
      <c r="AE106" s="5"/>
      <c r="AF106" s="5"/>
      <c r="AG106" s="5"/>
      <c r="AH106" s="5"/>
    </row>
    <row r="107" spans="1:36" s="8" customFormat="1" ht="16.350000000000001" customHeight="1">
      <c r="A107" s="308" t="s">
        <v>621</v>
      </c>
      <c r="B107" s="52" t="s">
        <v>106</v>
      </c>
      <c r="C107" s="52" t="s">
        <v>107</v>
      </c>
      <c r="D107" s="53">
        <f>계획인구!J107</f>
        <v>177</v>
      </c>
      <c r="E107" s="53">
        <f>계획인구!K107</f>
        <v>357</v>
      </c>
      <c r="F107" s="54" t="str">
        <f>계획인구!L107</f>
        <v>지방</v>
      </c>
      <c r="G107" s="54" t="str">
        <f>계획인구!M107</f>
        <v>김천</v>
      </c>
      <c r="H107" s="54" t="str">
        <f>계획인구!N107</f>
        <v>동부</v>
      </c>
      <c r="I107" s="55">
        <f>IF(F107="마을",0,IF(F107="소규모",0,계획인구!P107))</f>
        <v>2015</v>
      </c>
      <c r="J107" s="135">
        <f t="shared" ref="J107:N137" si="18">O107+T107</f>
        <v>357</v>
      </c>
      <c r="K107" s="135">
        <f t="shared" si="18"/>
        <v>343</v>
      </c>
      <c r="L107" s="135">
        <f t="shared" si="18"/>
        <v>341</v>
      </c>
      <c r="M107" s="135">
        <f t="shared" si="18"/>
        <v>340</v>
      </c>
      <c r="N107" s="136">
        <f t="shared" si="18"/>
        <v>337</v>
      </c>
      <c r="O107" s="152">
        <f>IF(계획인구!Q107="미급수",0,IF(계획인구!Q107="마을",0,IF(계획인구!Q107="소규모",0,IF(계획인구!Q107=사업별물량!$F107,계획인구!AA107,0))))</f>
        <v>357</v>
      </c>
      <c r="P107" s="152">
        <f>IF(계획인구!R107="미급수",0,IF(계획인구!R107="마을",0,IF(계획인구!R107="소규모",0,IF(계획인구!R107=사업별물량!$F107,계획인구!AB107,0))))</f>
        <v>343</v>
      </c>
      <c r="Q107" s="152">
        <f>IF(계획인구!S107="미급수",0,IF(계획인구!S107="마을",0,IF(계획인구!S107="소규모",0,IF(계획인구!S107=사업별물량!$F107,계획인구!AC107,0))))</f>
        <v>341</v>
      </c>
      <c r="R107" s="152">
        <f>IF(계획인구!T107="미급수",0,IF(계획인구!T107="마을",0,IF(계획인구!T107="소규모",0,IF(계획인구!T107=사업별물량!$F107,계획인구!AD107,0))))</f>
        <v>340</v>
      </c>
      <c r="S107" s="152">
        <f>IF(계획인구!U107="미급수",0,IF(계획인구!U107="마을",0,IF(계획인구!U107="소규모",0,IF(계획인구!U107=사업별물량!$F107,계획인구!AE107,0))))</f>
        <v>337</v>
      </c>
      <c r="T107" s="152">
        <f>IF(계획인구!Q107="미급수",0,IF(계획인구!Q107="마을",0,IF(계획인구!Q107="소규모",0,IF(계획인구!Q107=사업별물량!$F107,계획인구!AF107,0))))</f>
        <v>0</v>
      </c>
      <c r="U107" s="152">
        <f>IF(계획인구!R107="미급수",0,IF(계획인구!R107="마을",0,IF(계획인구!R107="소규모",0,IF(계획인구!R107=사업별물량!$F107,계획인구!AG107,0))))</f>
        <v>0</v>
      </c>
      <c r="V107" s="152">
        <f>IF(계획인구!S107="미급수",0,IF(계획인구!S107="마을",0,IF(계획인구!S107="소규모",0,IF(계획인구!S107=사업별물량!$F107,계획인구!AH107,0))))</f>
        <v>0</v>
      </c>
      <c r="W107" s="152">
        <f>IF(계획인구!T107="미급수",0,IF(계획인구!T107="마을",0,IF(계획인구!T107="소규모",0,IF(계획인구!T107=사업별물량!$F107,계획인구!AI107,0))))</f>
        <v>0</v>
      </c>
      <c r="X107" s="152">
        <f>IF(계획인구!U107="미급수",0,IF(계획인구!U107="마을",0,IF(계획인구!U107="소규모",0,IF(계획인구!U107=사업별물량!$F107,계획인구!AJ107,0))))</f>
        <v>0</v>
      </c>
      <c r="Y107" s="8" t="str">
        <f t="shared" si="14"/>
        <v>기존</v>
      </c>
      <c r="AB107" s="5"/>
      <c r="AC107" s="5"/>
      <c r="AD107" s="5"/>
      <c r="AE107" s="5"/>
      <c r="AF107" s="5"/>
      <c r="AG107" s="5"/>
    </row>
    <row r="108" spans="1:36" s="8" customFormat="1" ht="16.350000000000001" customHeight="1">
      <c r="A108" s="308" t="s">
        <v>621</v>
      </c>
      <c r="B108" s="52" t="s">
        <v>108</v>
      </c>
      <c r="C108" s="52" t="s">
        <v>220</v>
      </c>
      <c r="D108" s="53">
        <f>계획인구!J108</f>
        <v>97</v>
      </c>
      <c r="E108" s="53">
        <f>계획인구!K108</f>
        <v>210</v>
      </c>
      <c r="F108" s="54" t="str">
        <f>계획인구!L108</f>
        <v>광역</v>
      </c>
      <c r="G108" s="54" t="str">
        <f>계획인구!M108</f>
        <v>광역</v>
      </c>
      <c r="H108" s="54" t="str">
        <f>계획인구!N108</f>
        <v>혁신도시</v>
      </c>
      <c r="I108" s="55">
        <f>IF(F108="마을",0,IF(F108="소규모",0,계획인구!P108))</f>
        <v>2015</v>
      </c>
      <c r="J108" s="135">
        <f t="shared" si="18"/>
        <v>210</v>
      </c>
      <c r="K108" s="135">
        <f t="shared" si="18"/>
        <v>202</v>
      </c>
      <c r="L108" s="135">
        <f t="shared" si="18"/>
        <v>201</v>
      </c>
      <c r="M108" s="135">
        <f t="shared" si="18"/>
        <v>200</v>
      </c>
      <c r="N108" s="136">
        <f t="shared" si="18"/>
        <v>199</v>
      </c>
      <c r="O108" s="152">
        <f>IF(계획인구!Q108="미급수",0,IF(계획인구!Q108="마을",0,IF(계획인구!Q108="소규모",0,IF(계획인구!Q108=사업별물량!$F108,계획인구!AA108,0))))</f>
        <v>210</v>
      </c>
      <c r="P108" s="152">
        <f>IF(계획인구!R108="미급수",0,IF(계획인구!R108="마을",0,IF(계획인구!R108="소규모",0,IF(계획인구!R108=사업별물량!$F108,계획인구!AB108,0))))</f>
        <v>202</v>
      </c>
      <c r="Q108" s="152">
        <f>IF(계획인구!S108="미급수",0,IF(계획인구!S108="마을",0,IF(계획인구!S108="소규모",0,IF(계획인구!S108=사업별물량!$F108,계획인구!AC108,0))))</f>
        <v>201</v>
      </c>
      <c r="R108" s="152">
        <f>IF(계획인구!T108="미급수",0,IF(계획인구!T108="마을",0,IF(계획인구!T108="소규모",0,IF(계획인구!T108=사업별물량!$F108,계획인구!AD108,0))))</f>
        <v>200</v>
      </c>
      <c r="S108" s="152">
        <f>IF(계획인구!U108="미급수",0,IF(계획인구!U108="마을",0,IF(계획인구!U108="소규모",0,IF(계획인구!U108=사업별물량!$F108,계획인구!AE108,0))))</f>
        <v>199</v>
      </c>
      <c r="T108" s="152">
        <f>IF(계획인구!Q108="미급수",0,IF(계획인구!Q108="마을",0,IF(계획인구!Q108="소규모",0,IF(계획인구!Q108=사업별물량!$F108,계획인구!AF108,0))))</f>
        <v>0</v>
      </c>
      <c r="U108" s="152">
        <f>IF(계획인구!R108="미급수",0,IF(계획인구!R108="마을",0,IF(계획인구!R108="소규모",0,IF(계획인구!R108=사업별물량!$F108,계획인구!AG108,0))))</f>
        <v>0</v>
      </c>
      <c r="V108" s="152">
        <f>IF(계획인구!S108="미급수",0,IF(계획인구!S108="마을",0,IF(계획인구!S108="소규모",0,IF(계획인구!S108=사업별물량!$F108,계획인구!AH108,0))))</f>
        <v>0</v>
      </c>
      <c r="W108" s="152">
        <f>IF(계획인구!T108="미급수",0,IF(계획인구!T108="마을",0,IF(계획인구!T108="소규모",0,IF(계획인구!T108=사업별물량!$F108,계획인구!AI108,0))))</f>
        <v>0</v>
      </c>
      <c r="X108" s="152">
        <f>IF(계획인구!U108="미급수",0,IF(계획인구!U108="마을",0,IF(계획인구!U108="소규모",0,IF(계획인구!U108=사업별물량!$F108,계획인구!AJ108,0))))</f>
        <v>0</v>
      </c>
      <c r="Y108" s="8" t="str">
        <f t="shared" si="14"/>
        <v>기존</v>
      </c>
      <c r="AB108" s="5"/>
      <c r="AC108" s="5"/>
      <c r="AD108" s="5"/>
      <c r="AE108" s="5"/>
      <c r="AF108" s="5"/>
      <c r="AG108" s="5"/>
    </row>
    <row r="109" spans="1:36" s="8" customFormat="1" ht="16.350000000000001" customHeight="1">
      <c r="A109" s="308" t="s">
        <v>621</v>
      </c>
      <c r="B109" s="52" t="s">
        <v>109</v>
      </c>
      <c r="C109" s="52" t="s">
        <v>110</v>
      </c>
      <c r="D109" s="53">
        <f>계획인구!J109</f>
        <v>161</v>
      </c>
      <c r="E109" s="53">
        <f>계획인구!K109</f>
        <v>339</v>
      </c>
      <c r="F109" s="54" t="str">
        <f>계획인구!L109</f>
        <v>지방</v>
      </c>
      <c r="G109" s="54" t="str">
        <f>계획인구!M109</f>
        <v>김천</v>
      </c>
      <c r="H109" s="54" t="str">
        <f>계획인구!N109</f>
        <v>동부</v>
      </c>
      <c r="I109" s="55">
        <f>IF(F109="마을",0,IF(F109="소규모",0,계획인구!P109))</f>
        <v>2015</v>
      </c>
      <c r="J109" s="135">
        <f t="shared" si="18"/>
        <v>339</v>
      </c>
      <c r="K109" s="135">
        <f t="shared" si="18"/>
        <v>326</v>
      </c>
      <c r="L109" s="135">
        <f t="shared" si="18"/>
        <v>324</v>
      </c>
      <c r="M109" s="135">
        <f t="shared" si="18"/>
        <v>323</v>
      </c>
      <c r="N109" s="136">
        <f t="shared" si="18"/>
        <v>320</v>
      </c>
      <c r="O109" s="152">
        <f>IF(계획인구!Q109="미급수",0,IF(계획인구!Q109="마을",0,IF(계획인구!Q109="소규모",0,IF(계획인구!Q109=사업별물량!$F109,계획인구!AA109,0))))</f>
        <v>339</v>
      </c>
      <c r="P109" s="152">
        <f>IF(계획인구!R109="미급수",0,IF(계획인구!R109="마을",0,IF(계획인구!R109="소규모",0,IF(계획인구!R109=사업별물량!$F109,계획인구!AB109,0))))</f>
        <v>326</v>
      </c>
      <c r="Q109" s="152">
        <f>IF(계획인구!S109="미급수",0,IF(계획인구!S109="마을",0,IF(계획인구!S109="소규모",0,IF(계획인구!S109=사업별물량!$F109,계획인구!AC109,0))))</f>
        <v>324</v>
      </c>
      <c r="R109" s="152">
        <f>IF(계획인구!T109="미급수",0,IF(계획인구!T109="마을",0,IF(계획인구!T109="소규모",0,IF(계획인구!T109=사업별물량!$F109,계획인구!AD109,0))))</f>
        <v>323</v>
      </c>
      <c r="S109" s="152">
        <f>IF(계획인구!U109="미급수",0,IF(계획인구!U109="마을",0,IF(계획인구!U109="소규모",0,IF(계획인구!U109=사업별물량!$F109,계획인구!AE109,0))))</f>
        <v>320</v>
      </c>
      <c r="T109" s="152">
        <f>IF(계획인구!Q109="미급수",0,IF(계획인구!Q109="마을",0,IF(계획인구!Q109="소규모",0,IF(계획인구!Q109=사업별물량!$F109,계획인구!AF109,0))))</f>
        <v>0</v>
      </c>
      <c r="U109" s="152">
        <f>IF(계획인구!R109="미급수",0,IF(계획인구!R109="마을",0,IF(계획인구!R109="소규모",0,IF(계획인구!R109=사업별물량!$F109,계획인구!AG109,0))))</f>
        <v>0</v>
      </c>
      <c r="V109" s="152">
        <f>IF(계획인구!S109="미급수",0,IF(계획인구!S109="마을",0,IF(계획인구!S109="소규모",0,IF(계획인구!S109=사업별물량!$F109,계획인구!AH109,0))))</f>
        <v>0</v>
      </c>
      <c r="W109" s="152">
        <f>IF(계획인구!T109="미급수",0,IF(계획인구!T109="마을",0,IF(계획인구!T109="소규모",0,IF(계획인구!T109=사업별물량!$F109,계획인구!AI109,0))))</f>
        <v>0</v>
      </c>
      <c r="X109" s="152">
        <f>IF(계획인구!U109="미급수",0,IF(계획인구!U109="마을",0,IF(계획인구!U109="소규모",0,IF(계획인구!U109=사업별물량!$F109,계획인구!AJ109,0))))</f>
        <v>0</v>
      </c>
      <c r="Y109" s="8" t="str">
        <f t="shared" si="14"/>
        <v>기존</v>
      </c>
      <c r="AB109" s="5"/>
      <c r="AC109" s="5"/>
      <c r="AD109" s="5"/>
      <c r="AE109" s="5"/>
      <c r="AF109" s="5"/>
      <c r="AG109" s="5"/>
    </row>
    <row r="110" spans="1:36" s="6" customFormat="1" ht="16.350000000000001" customHeight="1">
      <c r="A110" s="308" t="s">
        <v>621</v>
      </c>
      <c r="B110" s="52" t="s">
        <v>111</v>
      </c>
      <c r="C110" s="52" t="s">
        <v>112</v>
      </c>
      <c r="D110" s="53">
        <f>계획인구!J110</f>
        <v>40</v>
      </c>
      <c r="E110" s="53">
        <f>계획인구!K110</f>
        <v>128</v>
      </c>
      <c r="F110" s="54" t="str">
        <f>계획인구!L110</f>
        <v>지방</v>
      </c>
      <c r="G110" s="54" t="str">
        <f>계획인구!M110</f>
        <v>김천</v>
      </c>
      <c r="H110" s="54" t="str">
        <f>계획인구!N110</f>
        <v>동부</v>
      </c>
      <c r="I110" s="55">
        <f>IF(F110="마을",0,IF(F110="소규모",0,계획인구!P110))</f>
        <v>2015</v>
      </c>
      <c r="J110" s="135">
        <f t="shared" si="18"/>
        <v>128</v>
      </c>
      <c r="K110" s="135">
        <f t="shared" si="18"/>
        <v>123</v>
      </c>
      <c r="L110" s="135">
        <f t="shared" si="18"/>
        <v>122</v>
      </c>
      <c r="M110" s="135">
        <f t="shared" si="18"/>
        <v>122</v>
      </c>
      <c r="N110" s="136">
        <f t="shared" si="18"/>
        <v>121</v>
      </c>
      <c r="O110" s="152">
        <f>IF(계획인구!Q110="미급수",0,IF(계획인구!Q110="마을",0,IF(계획인구!Q110="소규모",0,IF(계획인구!Q110=사업별물량!$F110,계획인구!AA110,0))))</f>
        <v>128</v>
      </c>
      <c r="P110" s="152">
        <f>IF(계획인구!R110="미급수",0,IF(계획인구!R110="마을",0,IF(계획인구!R110="소규모",0,IF(계획인구!R110=사업별물량!$F110,계획인구!AB110,0))))</f>
        <v>123</v>
      </c>
      <c r="Q110" s="152">
        <f>IF(계획인구!S110="미급수",0,IF(계획인구!S110="마을",0,IF(계획인구!S110="소규모",0,IF(계획인구!S110=사업별물량!$F110,계획인구!AC110,0))))</f>
        <v>122</v>
      </c>
      <c r="R110" s="152">
        <f>IF(계획인구!T110="미급수",0,IF(계획인구!T110="마을",0,IF(계획인구!T110="소규모",0,IF(계획인구!T110=사업별물량!$F110,계획인구!AD110,0))))</f>
        <v>122</v>
      </c>
      <c r="S110" s="152">
        <f>IF(계획인구!U110="미급수",0,IF(계획인구!U110="마을",0,IF(계획인구!U110="소규모",0,IF(계획인구!U110=사업별물량!$F110,계획인구!AE110,0))))</f>
        <v>121</v>
      </c>
      <c r="T110" s="152">
        <f>IF(계획인구!Q110="미급수",0,IF(계획인구!Q110="마을",0,IF(계획인구!Q110="소규모",0,IF(계획인구!Q110=사업별물량!$F110,계획인구!AF110,0))))</f>
        <v>0</v>
      </c>
      <c r="U110" s="152">
        <f>IF(계획인구!R110="미급수",0,IF(계획인구!R110="마을",0,IF(계획인구!R110="소규모",0,IF(계획인구!R110=사업별물량!$F110,계획인구!AG110,0))))</f>
        <v>0</v>
      </c>
      <c r="V110" s="152">
        <f>IF(계획인구!S110="미급수",0,IF(계획인구!S110="마을",0,IF(계획인구!S110="소규모",0,IF(계획인구!S110=사업별물량!$F110,계획인구!AH110,0))))</f>
        <v>0</v>
      </c>
      <c r="W110" s="152">
        <f>IF(계획인구!T110="미급수",0,IF(계획인구!T110="마을",0,IF(계획인구!T110="소규모",0,IF(계획인구!T110=사업별물량!$F110,계획인구!AI110,0))))</f>
        <v>0</v>
      </c>
      <c r="X110" s="152">
        <f>IF(계획인구!U110="미급수",0,IF(계획인구!U110="마을",0,IF(계획인구!U110="소규모",0,IF(계획인구!U110=사업별물량!$F110,계획인구!AJ110,0))))</f>
        <v>0</v>
      </c>
      <c r="Y110" s="6" t="str">
        <f t="shared" si="14"/>
        <v>기존</v>
      </c>
      <c r="AB110" s="5"/>
      <c r="AC110" s="5"/>
      <c r="AD110" s="5"/>
      <c r="AE110" s="5"/>
      <c r="AF110" s="5"/>
      <c r="AG110" s="5"/>
      <c r="AH110" s="8"/>
      <c r="AI110" s="8"/>
      <c r="AJ110" s="8"/>
    </row>
    <row r="111" spans="1:36" s="5" customFormat="1" ht="16.350000000000001" customHeight="1">
      <c r="A111" s="308" t="s">
        <v>621</v>
      </c>
      <c r="B111" s="233" t="s">
        <v>113</v>
      </c>
      <c r="C111" s="52" t="s">
        <v>114</v>
      </c>
      <c r="D111" s="53">
        <f>계획인구!J111</f>
        <v>73</v>
      </c>
      <c r="E111" s="53">
        <f>계획인구!K111</f>
        <v>171</v>
      </c>
      <c r="F111" s="54" t="str">
        <f>계획인구!L111</f>
        <v>지방</v>
      </c>
      <c r="G111" s="54" t="str">
        <f>계획인구!M111</f>
        <v>김천</v>
      </c>
      <c r="H111" s="54" t="str">
        <f>계획인구!N111</f>
        <v>동부</v>
      </c>
      <c r="I111" s="55">
        <f>IF(F111="마을",0,IF(F111="소규모",0,계획인구!P111))</f>
        <v>2015</v>
      </c>
      <c r="J111" s="135">
        <f t="shared" si="18"/>
        <v>171</v>
      </c>
      <c r="K111" s="135">
        <f t="shared" si="18"/>
        <v>164</v>
      </c>
      <c r="L111" s="135">
        <f t="shared" si="18"/>
        <v>164</v>
      </c>
      <c r="M111" s="135">
        <f t="shared" si="18"/>
        <v>163</v>
      </c>
      <c r="N111" s="136">
        <f t="shared" si="18"/>
        <v>162</v>
      </c>
      <c r="O111" s="152">
        <f>IF(계획인구!Q111="미급수",0,IF(계획인구!Q111="마을",0,IF(계획인구!Q111="소규모",0,IF(계획인구!Q111=사업별물량!$F111,계획인구!AA111,0))))</f>
        <v>171</v>
      </c>
      <c r="P111" s="152">
        <f>IF(계획인구!R111="미급수",0,IF(계획인구!R111="마을",0,IF(계획인구!R111="소규모",0,IF(계획인구!R111=사업별물량!$F111,계획인구!AB111,0))))</f>
        <v>164</v>
      </c>
      <c r="Q111" s="152">
        <f>IF(계획인구!S111="미급수",0,IF(계획인구!S111="마을",0,IF(계획인구!S111="소규모",0,IF(계획인구!S111=사업별물량!$F111,계획인구!AC111,0))))</f>
        <v>164</v>
      </c>
      <c r="R111" s="152">
        <f>IF(계획인구!T111="미급수",0,IF(계획인구!T111="마을",0,IF(계획인구!T111="소규모",0,IF(계획인구!T111=사업별물량!$F111,계획인구!AD111,0))))</f>
        <v>163</v>
      </c>
      <c r="S111" s="152">
        <f>IF(계획인구!U111="미급수",0,IF(계획인구!U111="마을",0,IF(계획인구!U111="소규모",0,IF(계획인구!U111=사업별물량!$F111,계획인구!AE111,0))))</f>
        <v>162</v>
      </c>
      <c r="T111" s="152">
        <f>IF(계획인구!Q111="미급수",0,IF(계획인구!Q111="마을",0,IF(계획인구!Q111="소규모",0,IF(계획인구!Q111=사업별물량!$F111,계획인구!AF111,0))))</f>
        <v>0</v>
      </c>
      <c r="U111" s="152">
        <f>IF(계획인구!R111="미급수",0,IF(계획인구!R111="마을",0,IF(계획인구!R111="소규모",0,IF(계획인구!R111=사업별물량!$F111,계획인구!AG111,0))))</f>
        <v>0</v>
      </c>
      <c r="V111" s="152">
        <f>IF(계획인구!S111="미급수",0,IF(계획인구!S111="마을",0,IF(계획인구!S111="소규모",0,IF(계획인구!S111=사업별물량!$F111,계획인구!AH111,0))))</f>
        <v>0</v>
      </c>
      <c r="W111" s="152">
        <f>IF(계획인구!T111="미급수",0,IF(계획인구!T111="마을",0,IF(계획인구!T111="소규모",0,IF(계획인구!T111=사업별물량!$F111,계획인구!AI111,0))))</f>
        <v>0</v>
      </c>
      <c r="X111" s="152">
        <f>IF(계획인구!U111="미급수",0,IF(계획인구!U111="마을",0,IF(계획인구!U111="소규모",0,IF(계획인구!U111=사업별물량!$F111,계획인구!AJ111,0))))</f>
        <v>0</v>
      </c>
      <c r="Y111" s="5" t="str">
        <f t="shared" si="14"/>
        <v>기존</v>
      </c>
      <c r="AH111" s="8"/>
      <c r="AI111" s="8"/>
      <c r="AJ111" s="6"/>
    </row>
    <row r="112" spans="1:36" s="8" customFormat="1" ht="16.350000000000001" customHeight="1">
      <c r="A112" s="308" t="s">
        <v>621</v>
      </c>
      <c r="B112" s="330"/>
      <c r="C112" s="52" t="s">
        <v>115</v>
      </c>
      <c r="D112" s="53">
        <f>계획인구!J112</f>
        <v>2</v>
      </c>
      <c r="E112" s="53">
        <f>계획인구!K112</f>
        <v>4</v>
      </c>
      <c r="F112" s="54" t="str">
        <f>계획인구!L112</f>
        <v>미급수</v>
      </c>
      <c r="G112" s="54" t="str">
        <f>계획인구!M112</f>
        <v>미급수</v>
      </c>
      <c r="H112" s="54" t="str">
        <f>계획인구!N112</f>
        <v>미급수</v>
      </c>
      <c r="I112" s="55">
        <f>IF(F112="마을",0,IF(F112="소규모",0,계획인구!P112))</f>
        <v>0</v>
      </c>
      <c r="J112" s="135">
        <f t="shared" si="18"/>
        <v>0</v>
      </c>
      <c r="K112" s="135">
        <f t="shared" si="18"/>
        <v>0</v>
      </c>
      <c r="L112" s="135">
        <f t="shared" si="18"/>
        <v>0</v>
      </c>
      <c r="M112" s="135">
        <f t="shared" si="18"/>
        <v>0</v>
      </c>
      <c r="N112" s="136">
        <f t="shared" si="18"/>
        <v>0</v>
      </c>
      <c r="O112" s="152">
        <f>IF(계획인구!Q112="미급수",0,IF(계획인구!Q112="마을",0,IF(계획인구!Q112="소규모",0,IF(계획인구!Q112=사업별물량!$F112,계획인구!AA112,0))))</f>
        <v>0</v>
      </c>
      <c r="P112" s="152">
        <f>IF(계획인구!R112="미급수",0,IF(계획인구!R112="마을",0,IF(계획인구!R112="소규모",0,IF(계획인구!R112=사업별물량!$F112,계획인구!AB112,0))))</f>
        <v>0</v>
      </c>
      <c r="Q112" s="152">
        <f>IF(계획인구!S112="미급수",0,IF(계획인구!S112="마을",0,IF(계획인구!S112="소규모",0,IF(계획인구!S112=사업별물량!$F112,계획인구!AC112,0))))</f>
        <v>0</v>
      </c>
      <c r="R112" s="152">
        <f>IF(계획인구!T112="미급수",0,IF(계획인구!T112="마을",0,IF(계획인구!T112="소규모",0,IF(계획인구!T112=사업별물량!$F112,계획인구!AD112,0))))</f>
        <v>0</v>
      </c>
      <c r="S112" s="152">
        <f>IF(계획인구!U112="미급수",0,IF(계획인구!U112="마을",0,IF(계획인구!U112="소규모",0,IF(계획인구!U112=사업별물량!$F112,계획인구!AE112,0))))</f>
        <v>0</v>
      </c>
      <c r="T112" s="152">
        <f>IF(계획인구!Q112="미급수",0,IF(계획인구!Q112="마을",0,IF(계획인구!Q112="소규모",0,IF(계획인구!Q112=사업별물량!$F112,계획인구!AF112,0))))</f>
        <v>0</v>
      </c>
      <c r="U112" s="152">
        <f>IF(계획인구!R112="미급수",0,IF(계획인구!R112="마을",0,IF(계획인구!R112="소규모",0,IF(계획인구!R112=사업별물량!$F112,계획인구!AG112,0))))</f>
        <v>0</v>
      </c>
      <c r="V112" s="152">
        <f>IF(계획인구!S112="미급수",0,IF(계획인구!S112="마을",0,IF(계획인구!S112="소규모",0,IF(계획인구!S112=사업별물량!$F112,계획인구!AH112,0))))</f>
        <v>0</v>
      </c>
      <c r="W112" s="152">
        <f>IF(계획인구!T112="미급수",0,IF(계획인구!T112="마을",0,IF(계획인구!T112="소규모",0,IF(계획인구!T112=사업별물량!$F112,계획인구!AI112,0))))</f>
        <v>0</v>
      </c>
      <c r="X112" s="152">
        <f>IF(계획인구!U112="미급수",0,IF(계획인구!U112="마을",0,IF(계획인구!U112="소규모",0,IF(계획인구!U112=사업별물량!$F112,계획인구!AJ112,0))))</f>
        <v>0</v>
      </c>
      <c r="Y112" s="8" t="str">
        <f t="shared" si="14"/>
        <v/>
      </c>
      <c r="AI112" s="6"/>
      <c r="AJ112" s="5"/>
    </row>
    <row r="113" spans="1:36" s="8" customFormat="1" ht="16.350000000000001" customHeight="1">
      <c r="A113" s="308" t="s">
        <v>621</v>
      </c>
      <c r="B113" s="312"/>
      <c r="C113" s="52" t="s">
        <v>316</v>
      </c>
      <c r="D113" s="53">
        <f>계획인구!J113</f>
        <v>3</v>
      </c>
      <c r="E113" s="53">
        <f>계획인구!K113</f>
        <v>5</v>
      </c>
      <c r="F113" s="54" t="str">
        <f>계획인구!L113</f>
        <v>미급수</v>
      </c>
      <c r="G113" s="54" t="str">
        <f>계획인구!M113</f>
        <v>미급수</v>
      </c>
      <c r="H113" s="54" t="str">
        <f>계획인구!N113</f>
        <v>미급수</v>
      </c>
      <c r="I113" s="55">
        <f>IF(F113="마을",0,IF(F113="소규모",0,계획인구!P113))</f>
        <v>0</v>
      </c>
      <c r="J113" s="135">
        <f t="shared" si="18"/>
        <v>0</v>
      </c>
      <c r="K113" s="135">
        <f t="shared" si="18"/>
        <v>0</v>
      </c>
      <c r="L113" s="135">
        <f t="shared" si="18"/>
        <v>0</v>
      </c>
      <c r="M113" s="135">
        <f t="shared" si="18"/>
        <v>0</v>
      </c>
      <c r="N113" s="136">
        <f t="shared" si="18"/>
        <v>0</v>
      </c>
      <c r="O113" s="152">
        <f>IF(계획인구!Q113="미급수",0,IF(계획인구!Q113="마을",0,IF(계획인구!Q113="소규모",0,IF(계획인구!Q113=사업별물량!$F113,계획인구!AA113,0))))</f>
        <v>0</v>
      </c>
      <c r="P113" s="152">
        <f>IF(계획인구!R113="미급수",0,IF(계획인구!R113="마을",0,IF(계획인구!R113="소규모",0,IF(계획인구!R113=사업별물량!$F113,계획인구!AB113,0))))</f>
        <v>0</v>
      </c>
      <c r="Q113" s="152">
        <f>IF(계획인구!S113="미급수",0,IF(계획인구!S113="마을",0,IF(계획인구!S113="소규모",0,IF(계획인구!S113=사업별물량!$F113,계획인구!AC113,0))))</f>
        <v>0</v>
      </c>
      <c r="R113" s="152">
        <f>IF(계획인구!T113="미급수",0,IF(계획인구!T113="마을",0,IF(계획인구!T113="소규모",0,IF(계획인구!T113=사업별물량!$F113,계획인구!AD113,0))))</f>
        <v>0</v>
      </c>
      <c r="S113" s="152">
        <f>IF(계획인구!U113="미급수",0,IF(계획인구!U113="마을",0,IF(계획인구!U113="소규모",0,IF(계획인구!U113=사업별물량!$F113,계획인구!AE113,0))))</f>
        <v>0</v>
      </c>
      <c r="T113" s="152">
        <f>IF(계획인구!Q113="미급수",0,IF(계획인구!Q113="마을",0,IF(계획인구!Q113="소규모",0,IF(계획인구!Q113=사업별물량!$F113,계획인구!AF113,0))))</f>
        <v>0</v>
      </c>
      <c r="U113" s="152">
        <f>IF(계획인구!R113="미급수",0,IF(계획인구!R113="마을",0,IF(계획인구!R113="소규모",0,IF(계획인구!R113=사업별물량!$F113,계획인구!AG113,0))))</f>
        <v>0</v>
      </c>
      <c r="V113" s="152">
        <f>IF(계획인구!S113="미급수",0,IF(계획인구!S113="마을",0,IF(계획인구!S113="소규모",0,IF(계획인구!S113=사업별물량!$F113,계획인구!AH113,0))))</f>
        <v>0</v>
      </c>
      <c r="W113" s="152">
        <f>IF(계획인구!T113="미급수",0,IF(계획인구!T113="마을",0,IF(계획인구!T113="소규모",0,IF(계획인구!T113=사업별물량!$F113,계획인구!AI113,0))))</f>
        <v>0</v>
      </c>
      <c r="X113" s="152">
        <f>IF(계획인구!U113="미급수",0,IF(계획인구!U113="마을",0,IF(계획인구!U113="소규모",0,IF(계획인구!U113=사업별물량!$F113,계획인구!AJ113,0))))</f>
        <v>0</v>
      </c>
      <c r="Y113" s="8" t="str">
        <f t="shared" si="14"/>
        <v/>
      </c>
      <c r="AI113" s="5"/>
    </row>
    <row r="114" spans="1:36" s="8" customFormat="1" ht="16.350000000000001" customHeight="1">
      <c r="A114" s="308" t="s">
        <v>621</v>
      </c>
      <c r="B114" s="52" t="s">
        <v>116</v>
      </c>
      <c r="C114" s="52" t="s">
        <v>117</v>
      </c>
      <c r="D114" s="53">
        <f>계획인구!J114</f>
        <v>46</v>
      </c>
      <c r="E114" s="53">
        <f>계획인구!K114</f>
        <v>100</v>
      </c>
      <c r="F114" s="54" t="str">
        <f>계획인구!L114</f>
        <v>지방</v>
      </c>
      <c r="G114" s="54" t="str">
        <f>계획인구!M114</f>
        <v>김천</v>
      </c>
      <c r="H114" s="54" t="str">
        <f>계획인구!N114</f>
        <v>동부</v>
      </c>
      <c r="I114" s="55">
        <f>IF(F114="마을",0,IF(F114="소규모",0,계획인구!P114))</f>
        <v>2030</v>
      </c>
      <c r="J114" s="135">
        <f t="shared" si="18"/>
        <v>0</v>
      </c>
      <c r="K114" s="135">
        <f t="shared" si="18"/>
        <v>0</v>
      </c>
      <c r="L114" s="135">
        <f t="shared" si="18"/>
        <v>0</v>
      </c>
      <c r="M114" s="135">
        <f t="shared" si="18"/>
        <v>95</v>
      </c>
      <c r="N114" s="136">
        <f t="shared" si="18"/>
        <v>95</v>
      </c>
      <c r="O114" s="152">
        <f>IF(계획인구!Q114="미급수",0,IF(계획인구!Q114="마을",0,IF(계획인구!Q114="소규모",0,IF(계획인구!Q114=사업별물량!$F114,계획인구!AA114,0))))</f>
        <v>0</v>
      </c>
      <c r="P114" s="152">
        <f>IF(계획인구!R114="미급수",0,IF(계획인구!R114="마을",0,IF(계획인구!R114="소규모",0,IF(계획인구!R114=사업별물량!$F114,계획인구!AB114,0))))</f>
        <v>0</v>
      </c>
      <c r="Q114" s="152">
        <f>IF(계획인구!S114="미급수",0,IF(계획인구!S114="마을",0,IF(계획인구!S114="소규모",0,IF(계획인구!S114=사업별물량!$F114,계획인구!AC114,0))))</f>
        <v>0</v>
      </c>
      <c r="R114" s="152">
        <f>IF(계획인구!T114="미급수",0,IF(계획인구!T114="마을",0,IF(계획인구!T114="소규모",0,IF(계획인구!T114=사업별물량!$F114,계획인구!AD114,0))))</f>
        <v>95</v>
      </c>
      <c r="S114" s="152">
        <f>IF(계획인구!U114="미급수",0,IF(계획인구!U114="마을",0,IF(계획인구!U114="소규모",0,IF(계획인구!U114=사업별물량!$F114,계획인구!AE114,0))))</f>
        <v>95</v>
      </c>
      <c r="T114" s="152">
        <f>IF(계획인구!Q114="미급수",0,IF(계획인구!Q114="마을",0,IF(계획인구!Q114="소규모",0,IF(계획인구!Q114=사업별물량!$F114,계획인구!AF114,0))))</f>
        <v>0</v>
      </c>
      <c r="U114" s="152">
        <f>IF(계획인구!R114="미급수",0,IF(계획인구!R114="마을",0,IF(계획인구!R114="소규모",0,IF(계획인구!R114=사업별물량!$F114,계획인구!AG114,0))))</f>
        <v>0</v>
      </c>
      <c r="V114" s="152">
        <f>IF(계획인구!S114="미급수",0,IF(계획인구!S114="마을",0,IF(계획인구!S114="소규모",0,IF(계획인구!S114=사업별물량!$F114,계획인구!AH114,0))))</f>
        <v>0</v>
      </c>
      <c r="W114" s="152">
        <f>IF(계획인구!T114="미급수",0,IF(계획인구!T114="마을",0,IF(계획인구!T114="소규모",0,IF(계획인구!T114=사업별물량!$F114,계획인구!AI114,0))))</f>
        <v>0</v>
      </c>
      <c r="X114" s="152">
        <f>IF(계획인구!U114="미급수",0,IF(계획인구!U114="마을",0,IF(계획인구!U114="소규모",0,IF(계획인구!U114=사업별물량!$F114,계획인구!AJ114,0))))</f>
        <v>0</v>
      </c>
      <c r="Y114" s="8" t="str">
        <f t="shared" si="14"/>
        <v>3단계</v>
      </c>
    </row>
    <row r="115" spans="1:36" s="8" customFormat="1" ht="16.350000000000001" customHeight="1">
      <c r="A115" s="308" t="s">
        <v>621</v>
      </c>
      <c r="B115" s="52" t="s">
        <v>118</v>
      </c>
      <c r="C115" s="52" t="s">
        <v>119</v>
      </c>
      <c r="D115" s="53">
        <f>계획인구!J115</f>
        <v>144</v>
      </c>
      <c r="E115" s="53">
        <f>계획인구!K115</f>
        <v>294</v>
      </c>
      <c r="F115" s="54" t="str">
        <f>계획인구!L115</f>
        <v>지방</v>
      </c>
      <c r="G115" s="54" t="str">
        <f>계획인구!M115</f>
        <v>김천</v>
      </c>
      <c r="H115" s="54" t="str">
        <f>계획인구!N115</f>
        <v>동부</v>
      </c>
      <c r="I115" s="55">
        <f>IF(F115="마을",0,IF(F115="소규모",0,계획인구!P115))</f>
        <v>2030</v>
      </c>
      <c r="J115" s="135">
        <f t="shared" si="18"/>
        <v>0</v>
      </c>
      <c r="K115" s="135">
        <f t="shared" si="18"/>
        <v>0</v>
      </c>
      <c r="L115" s="135">
        <f t="shared" si="18"/>
        <v>0</v>
      </c>
      <c r="M115" s="135">
        <f t="shared" si="18"/>
        <v>280</v>
      </c>
      <c r="N115" s="136">
        <f t="shared" si="18"/>
        <v>278</v>
      </c>
      <c r="O115" s="152">
        <f>IF(계획인구!Q115="미급수",0,IF(계획인구!Q115="마을",0,IF(계획인구!Q115="소규모",0,IF(계획인구!Q115=사업별물량!$F115,계획인구!AA115,0))))</f>
        <v>0</v>
      </c>
      <c r="P115" s="152">
        <f>IF(계획인구!R115="미급수",0,IF(계획인구!R115="마을",0,IF(계획인구!R115="소규모",0,IF(계획인구!R115=사업별물량!$F115,계획인구!AB115,0))))</f>
        <v>0</v>
      </c>
      <c r="Q115" s="152">
        <f>IF(계획인구!S115="미급수",0,IF(계획인구!S115="마을",0,IF(계획인구!S115="소규모",0,IF(계획인구!S115=사업별물량!$F115,계획인구!AC115,0))))</f>
        <v>0</v>
      </c>
      <c r="R115" s="152">
        <f>IF(계획인구!T115="미급수",0,IF(계획인구!T115="마을",0,IF(계획인구!T115="소규모",0,IF(계획인구!T115=사업별물량!$F115,계획인구!AD115,0))))</f>
        <v>280</v>
      </c>
      <c r="S115" s="152">
        <f>IF(계획인구!U115="미급수",0,IF(계획인구!U115="마을",0,IF(계획인구!U115="소규모",0,IF(계획인구!U115=사업별물량!$F115,계획인구!AE115,0))))</f>
        <v>278</v>
      </c>
      <c r="T115" s="152">
        <f>IF(계획인구!Q115="미급수",0,IF(계획인구!Q115="마을",0,IF(계획인구!Q115="소규모",0,IF(계획인구!Q115=사업별물량!$F115,계획인구!AF115,0))))</f>
        <v>0</v>
      </c>
      <c r="U115" s="152">
        <f>IF(계획인구!R115="미급수",0,IF(계획인구!R115="마을",0,IF(계획인구!R115="소규모",0,IF(계획인구!R115=사업별물량!$F115,계획인구!AG115,0))))</f>
        <v>0</v>
      </c>
      <c r="V115" s="152">
        <f>IF(계획인구!S115="미급수",0,IF(계획인구!S115="마을",0,IF(계획인구!S115="소규모",0,IF(계획인구!S115=사업별물량!$F115,계획인구!AH115,0))))</f>
        <v>0</v>
      </c>
      <c r="W115" s="152">
        <f>IF(계획인구!T115="미급수",0,IF(계획인구!T115="마을",0,IF(계획인구!T115="소규모",0,IF(계획인구!T115=사업별물량!$F115,계획인구!AI115,0))))</f>
        <v>0</v>
      </c>
      <c r="X115" s="152">
        <f>IF(계획인구!U115="미급수",0,IF(계획인구!U115="마을",0,IF(계획인구!U115="소규모",0,IF(계획인구!U115=사업별물량!$F115,계획인구!AJ115,0))))</f>
        <v>0</v>
      </c>
      <c r="Y115" s="8" t="str">
        <f t="shared" si="14"/>
        <v>3단계</v>
      </c>
    </row>
    <row r="116" spans="1:36" s="8" customFormat="1" ht="16.350000000000001" customHeight="1">
      <c r="A116" s="308" t="s">
        <v>621</v>
      </c>
      <c r="B116" s="233" t="s">
        <v>120</v>
      </c>
      <c r="C116" s="52" t="s">
        <v>121</v>
      </c>
      <c r="D116" s="53">
        <f>계획인구!J116</f>
        <v>20</v>
      </c>
      <c r="E116" s="53">
        <f>계획인구!K116</f>
        <v>31</v>
      </c>
      <c r="F116" s="54" t="str">
        <f>계획인구!L116</f>
        <v>소규모</v>
      </c>
      <c r="G116" s="54" t="str">
        <f>계획인구!M116</f>
        <v>소규모</v>
      </c>
      <c r="H116" s="54" t="str">
        <f>계획인구!N116</f>
        <v>운봉</v>
      </c>
      <c r="I116" s="55">
        <f>IF(F116="마을",0,IF(F116="소규모",0,계획인구!P116))</f>
        <v>0</v>
      </c>
      <c r="J116" s="135">
        <f t="shared" si="18"/>
        <v>0</v>
      </c>
      <c r="K116" s="135">
        <f t="shared" si="18"/>
        <v>0</v>
      </c>
      <c r="L116" s="135">
        <f t="shared" si="18"/>
        <v>0</v>
      </c>
      <c r="M116" s="135">
        <f t="shared" si="18"/>
        <v>0</v>
      </c>
      <c r="N116" s="136">
        <f t="shared" si="18"/>
        <v>0</v>
      </c>
      <c r="O116" s="152">
        <f>IF(계획인구!Q116="미급수",0,IF(계획인구!Q116="마을",0,IF(계획인구!Q116="소규모",0,IF(계획인구!Q116=사업별물량!$F116,계획인구!AA116,0))))</f>
        <v>0</v>
      </c>
      <c r="P116" s="152">
        <f>IF(계획인구!R116="미급수",0,IF(계획인구!R116="마을",0,IF(계획인구!R116="소규모",0,IF(계획인구!R116=사업별물량!$F116,계획인구!AB116,0))))</f>
        <v>0</v>
      </c>
      <c r="Q116" s="152">
        <f>IF(계획인구!S116="미급수",0,IF(계획인구!S116="마을",0,IF(계획인구!S116="소규모",0,IF(계획인구!S116=사업별물량!$F116,계획인구!AC116,0))))</f>
        <v>0</v>
      </c>
      <c r="R116" s="152">
        <f>IF(계획인구!T116="미급수",0,IF(계획인구!T116="마을",0,IF(계획인구!T116="소규모",0,IF(계획인구!T116=사업별물량!$F116,계획인구!AD116,0))))</f>
        <v>0</v>
      </c>
      <c r="S116" s="152">
        <f>IF(계획인구!U116="미급수",0,IF(계획인구!U116="마을",0,IF(계획인구!U116="소규모",0,IF(계획인구!U116=사업별물량!$F116,계획인구!AE116,0))))</f>
        <v>0</v>
      </c>
      <c r="T116" s="152">
        <f>IF(계획인구!Q116="미급수",0,IF(계획인구!Q116="마을",0,IF(계획인구!Q116="소규모",0,IF(계획인구!Q116=사업별물량!$F116,계획인구!AF116,0))))</f>
        <v>0</v>
      </c>
      <c r="U116" s="152">
        <f>IF(계획인구!R116="미급수",0,IF(계획인구!R116="마을",0,IF(계획인구!R116="소규모",0,IF(계획인구!R116=사업별물량!$F116,계획인구!AG116,0))))</f>
        <v>0</v>
      </c>
      <c r="V116" s="152">
        <f>IF(계획인구!S116="미급수",0,IF(계획인구!S116="마을",0,IF(계획인구!S116="소규모",0,IF(계획인구!S116=사업별물량!$F116,계획인구!AH116,0))))</f>
        <v>0</v>
      </c>
      <c r="W116" s="152">
        <f>IF(계획인구!T116="미급수",0,IF(계획인구!T116="마을",0,IF(계획인구!T116="소규모",0,IF(계획인구!T116=사업별물량!$F116,계획인구!AI116,0))))</f>
        <v>0</v>
      </c>
      <c r="X116" s="152">
        <f>IF(계획인구!U116="미급수",0,IF(계획인구!U116="마을",0,IF(계획인구!U116="소규모",0,IF(계획인구!U116=사업별물량!$F116,계획인구!AJ116,0))))</f>
        <v>0</v>
      </c>
      <c r="Y116" s="8" t="str">
        <f t="shared" si="14"/>
        <v/>
      </c>
    </row>
    <row r="117" spans="1:36" ht="16.350000000000001" customHeight="1">
      <c r="A117" s="308" t="s">
        <v>621</v>
      </c>
      <c r="B117" s="330"/>
      <c r="C117" s="52" t="s">
        <v>764</v>
      </c>
      <c r="D117" s="53">
        <f>계획인구!J117</f>
        <v>31</v>
      </c>
      <c r="E117" s="53">
        <f>계획인구!K117</f>
        <v>66</v>
      </c>
      <c r="F117" s="54" t="str">
        <f>계획인구!L117</f>
        <v>소규모</v>
      </c>
      <c r="G117" s="54" t="str">
        <f>계획인구!M117</f>
        <v>소규모</v>
      </c>
      <c r="H117" s="54" t="str">
        <f>계획인구!N117</f>
        <v>상능</v>
      </c>
      <c r="I117" s="55">
        <f>IF(F117="마을",0,IF(F117="소규모",0,계획인구!P117))</f>
        <v>0</v>
      </c>
      <c r="J117" s="135">
        <f t="shared" si="18"/>
        <v>0</v>
      </c>
      <c r="K117" s="135">
        <f t="shared" si="18"/>
        <v>0</v>
      </c>
      <c r="L117" s="135">
        <f t="shared" si="18"/>
        <v>0</v>
      </c>
      <c r="M117" s="135">
        <f t="shared" si="18"/>
        <v>0</v>
      </c>
      <c r="N117" s="136">
        <f t="shared" si="18"/>
        <v>0</v>
      </c>
      <c r="O117" s="152">
        <f>IF(계획인구!Q117="미급수",0,IF(계획인구!Q117="마을",0,IF(계획인구!Q117="소규모",0,IF(계획인구!Q117=사업별물량!$F117,계획인구!AA117,0))))</f>
        <v>0</v>
      </c>
      <c r="P117" s="152">
        <f>IF(계획인구!R117="미급수",0,IF(계획인구!R117="마을",0,IF(계획인구!R117="소규모",0,IF(계획인구!R117=사업별물량!$F117,계획인구!AB117,0))))</f>
        <v>0</v>
      </c>
      <c r="Q117" s="152">
        <f>IF(계획인구!S117="미급수",0,IF(계획인구!S117="마을",0,IF(계획인구!S117="소규모",0,IF(계획인구!S117=사업별물량!$F117,계획인구!AC117,0))))</f>
        <v>0</v>
      </c>
      <c r="R117" s="152">
        <f>IF(계획인구!T117="미급수",0,IF(계획인구!T117="마을",0,IF(계획인구!T117="소규모",0,IF(계획인구!T117=사업별물량!$F117,계획인구!AD117,0))))</f>
        <v>0</v>
      </c>
      <c r="S117" s="152">
        <f>IF(계획인구!U117="미급수",0,IF(계획인구!U117="마을",0,IF(계획인구!U117="소규모",0,IF(계획인구!U117=사업별물량!$F117,계획인구!AE117,0))))</f>
        <v>0</v>
      </c>
      <c r="T117" s="152">
        <f>IF(계획인구!Q117="미급수",0,IF(계획인구!Q117="마을",0,IF(계획인구!Q117="소규모",0,IF(계획인구!Q117=사업별물량!$F117,계획인구!AF117,0))))</f>
        <v>0</v>
      </c>
      <c r="U117" s="152">
        <f>IF(계획인구!R117="미급수",0,IF(계획인구!R117="마을",0,IF(계획인구!R117="소규모",0,IF(계획인구!R117=사업별물량!$F117,계획인구!AG117,0))))</f>
        <v>0</v>
      </c>
      <c r="V117" s="152">
        <f>IF(계획인구!S117="미급수",0,IF(계획인구!S117="마을",0,IF(계획인구!S117="소규모",0,IF(계획인구!S117=사업별물량!$F117,계획인구!AH117,0))))</f>
        <v>0</v>
      </c>
      <c r="W117" s="152">
        <f>IF(계획인구!T117="미급수",0,IF(계획인구!T117="마을",0,IF(계획인구!T117="소규모",0,IF(계획인구!T117=사업별물량!$F117,계획인구!AI117,0))))</f>
        <v>0</v>
      </c>
      <c r="X117" s="152">
        <f>IF(계획인구!U117="미급수",0,IF(계획인구!U117="마을",0,IF(계획인구!U117="소규모",0,IF(계획인구!U117=사업별물량!$F117,계획인구!AJ117,0))))</f>
        <v>0</v>
      </c>
      <c r="Y117" s="15" t="str">
        <f t="shared" si="14"/>
        <v/>
      </c>
      <c r="AB117" s="8"/>
      <c r="AC117" s="8"/>
      <c r="AD117" s="8"/>
      <c r="AE117" s="8"/>
      <c r="AF117" s="8"/>
      <c r="AG117" s="8"/>
      <c r="AH117" s="8"/>
      <c r="AI117" s="8"/>
      <c r="AJ117" s="8"/>
    </row>
    <row r="118" spans="1:36" ht="16.350000000000001" customHeight="1">
      <c r="A118" s="308" t="s">
        <v>621</v>
      </c>
      <c r="B118" s="312"/>
      <c r="C118" s="52" t="s">
        <v>765</v>
      </c>
      <c r="D118" s="53">
        <f>계획인구!J118</f>
        <v>4</v>
      </c>
      <c r="E118" s="53">
        <f>계획인구!K118</f>
        <v>12</v>
      </c>
      <c r="F118" s="54" t="str">
        <f>계획인구!L118</f>
        <v>미급수</v>
      </c>
      <c r="G118" s="54" t="str">
        <f>계획인구!M118</f>
        <v>미급수</v>
      </c>
      <c r="H118" s="54" t="str">
        <f>계획인구!N118</f>
        <v>미급수</v>
      </c>
      <c r="I118" s="55">
        <f>IF(F118="마을",0,IF(F118="소규모",0,계획인구!P118))</f>
        <v>0</v>
      </c>
      <c r="J118" s="135">
        <f t="shared" si="18"/>
        <v>0</v>
      </c>
      <c r="K118" s="135">
        <f t="shared" si="18"/>
        <v>0</v>
      </c>
      <c r="L118" s="135">
        <f t="shared" si="18"/>
        <v>0</v>
      </c>
      <c r="M118" s="135">
        <f t="shared" si="18"/>
        <v>0</v>
      </c>
      <c r="N118" s="136">
        <f t="shared" si="18"/>
        <v>0</v>
      </c>
      <c r="O118" s="152">
        <f>IF(계획인구!Q118="미급수",0,IF(계획인구!Q118="마을",0,IF(계획인구!Q118="소규모",0,IF(계획인구!Q118=사업별물량!$F118,계획인구!AA118,0))))</f>
        <v>0</v>
      </c>
      <c r="P118" s="152">
        <f>IF(계획인구!R118="미급수",0,IF(계획인구!R118="마을",0,IF(계획인구!R118="소규모",0,IF(계획인구!R118=사업별물량!$F118,계획인구!AB118,0))))</f>
        <v>0</v>
      </c>
      <c r="Q118" s="152">
        <f>IF(계획인구!S118="미급수",0,IF(계획인구!S118="마을",0,IF(계획인구!S118="소규모",0,IF(계획인구!S118=사업별물량!$F118,계획인구!AC118,0))))</f>
        <v>0</v>
      </c>
      <c r="R118" s="152">
        <f>IF(계획인구!T118="미급수",0,IF(계획인구!T118="마을",0,IF(계획인구!T118="소규모",0,IF(계획인구!T118=사업별물량!$F118,계획인구!AD118,0))))</f>
        <v>0</v>
      </c>
      <c r="S118" s="152">
        <f>IF(계획인구!U118="미급수",0,IF(계획인구!U118="마을",0,IF(계획인구!U118="소규모",0,IF(계획인구!U118=사업별물량!$F118,계획인구!AE118,0))))</f>
        <v>0</v>
      </c>
      <c r="T118" s="152">
        <f>IF(계획인구!Q118="미급수",0,IF(계획인구!Q118="마을",0,IF(계획인구!Q118="소규모",0,IF(계획인구!Q118=사업별물량!$F118,계획인구!AF118,0))))</f>
        <v>0</v>
      </c>
      <c r="U118" s="152">
        <f>IF(계획인구!R118="미급수",0,IF(계획인구!R118="마을",0,IF(계획인구!R118="소규모",0,IF(계획인구!R118=사업별물량!$F118,계획인구!AG118,0))))</f>
        <v>0</v>
      </c>
      <c r="V118" s="152">
        <f>IF(계획인구!S118="미급수",0,IF(계획인구!S118="마을",0,IF(계획인구!S118="소규모",0,IF(계획인구!S118=사업별물량!$F118,계획인구!AH118,0))))</f>
        <v>0</v>
      </c>
      <c r="W118" s="152">
        <f>IF(계획인구!T118="미급수",0,IF(계획인구!T118="마을",0,IF(계획인구!T118="소규모",0,IF(계획인구!T118=사업별물량!$F118,계획인구!AI118,0))))</f>
        <v>0</v>
      </c>
      <c r="X118" s="152">
        <f>IF(계획인구!U118="미급수",0,IF(계획인구!U118="마을",0,IF(계획인구!U118="소규모",0,IF(계획인구!U118=사업별물량!$F118,계획인구!AJ118,0))))</f>
        <v>0</v>
      </c>
      <c r="Y118" s="15" t="str">
        <f t="shared" si="14"/>
        <v/>
      </c>
      <c r="AB118" s="8"/>
      <c r="AC118" s="8"/>
      <c r="AD118" s="8"/>
      <c r="AE118" s="8"/>
      <c r="AF118" s="8"/>
      <c r="AG118" s="8"/>
      <c r="AH118" s="8"/>
      <c r="AI118" s="8"/>
    </row>
    <row r="119" spans="1:36" ht="16.350000000000001" customHeight="1">
      <c r="A119" s="308" t="s">
        <v>621</v>
      </c>
      <c r="B119" s="233" t="s">
        <v>122</v>
      </c>
      <c r="C119" s="52" t="s">
        <v>123</v>
      </c>
      <c r="D119" s="53">
        <f>계획인구!J119</f>
        <v>159</v>
      </c>
      <c r="E119" s="53">
        <f>계획인구!K119</f>
        <v>276</v>
      </c>
      <c r="F119" s="54" t="str">
        <f>계획인구!L119</f>
        <v>지방</v>
      </c>
      <c r="G119" s="54" t="str">
        <f>계획인구!M119</f>
        <v>김천</v>
      </c>
      <c r="H119" s="54" t="str">
        <f>계획인구!N119</f>
        <v>동부</v>
      </c>
      <c r="I119" s="55">
        <f>IF(F119="마을",0,IF(F119="소규모",0,계획인구!P119))</f>
        <v>2030</v>
      </c>
      <c r="J119" s="135">
        <f t="shared" si="18"/>
        <v>0</v>
      </c>
      <c r="K119" s="135">
        <f t="shared" si="18"/>
        <v>0</v>
      </c>
      <c r="L119" s="135">
        <f t="shared" si="18"/>
        <v>0</v>
      </c>
      <c r="M119" s="135">
        <f t="shared" si="18"/>
        <v>263</v>
      </c>
      <c r="N119" s="136">
        <f t="shared" si="18"/>
        <v>261</v>
      </c>
      <c r="O119" s="152">
        <f>IF(계획인구!Q119="미급수",0,IF(계획인구!Q119="마을",0,IF(계획인구!Q119="소규모",0,IF(계획인구!Q119=사업별물량!$F119,계획인구!AA119,0))))</f>
        <v>0</v>
      </c>
      <c r="P119" s="152">
        <f>IF(계획인구!R119="미급수",0,IF(계획인구!R119="마을",0,IF(계획인구!R119="소규모",0,IF(계획인구!R119=사업별물량!$F119,계획인구!AB119,0))))</f>
        <v>0</v>
      </c>
      <c r="Q119" s="152">
        <f>IF(계획인구!S119="미급수",0,IF(계획인구!S119="마을",0,IF(계획인구!S119="소규모",0,IF(계획인구!S119=사업별물량!$F119,계획인구!AC119,0))))</f>
        <v>0</v>
      </c>
      <c r="R119" s="152">
        <f>IF(계획인구!T119="미급수",0,IF(계획인구!T119="마을",0,IF(계획인구!T119="소규모",0,IF(계획인구!T119=사업별물량!$F119,계획인구!AD119,0))))</f>
        <v>263</v>
      </c>
      <c r="S119" s="152">
        <f>IF(계획인구!U119="미급수",0,IF(계획인구!U119="마을",0,IF(계획인구!U119="소규모",0,IF(계획인구!U119=사업별물량!$F119,계획인구!AE119,0))))</f>
        <v>261</v>
      </c>
      <c r="T119" s="152">
        <f>IF(계획인구!Q119="미급수",0,IF(계획인구!Q119="마을",0,IF(계획인구!Q119="소규모",0,IF(계획인구!Q119=사업별물량!$F119,계획인구!AF119,0))))</f>
        <v>0</v>
      </c>
      <c r="U119" s="152">
        <f>IF(계획인구!R119="미급수",0,IF(계획인구!R119="마을",0,IF(계획인구!R119="소규모",0,IF(계획인구!R119=사업별물량!$F119,계획인구!AG119,0))))</f>
        <v>0</v>
      </c>
      <c r="V119" s="152">
        <f>IF(계획인구!S119="미급수",0,IF(계획인구!S119="마을",0,IF(계획인구!S119="소규모",0,IF(계획인구!S119=사업별물량!$F119,계획인구!AH119,0))))</f>
        <v>0</v>
      </c>
      <c r="W119" s="152">
        <f>IF(계획인구!T119="미급수",0,IF(계획인구!T119="마을",0,IF(계획인구!T119="소규모",0,IF(계획인구!T119=사업별물량!$F119,계획인구!AI119,0))))</f>
        <v>0</v>
      </c>
      <c r="X119" s="152">
        <f>IF(계획인구!U119="미급수",0,IF(계획인구!U119="마을",0,IF(계획인구!U119="소규모",0,IF(계획인구!U119=사업별물량!$F119,계획인구!AJ119,0))))</f>
        <v>0</v>
      </c>
      <c r="Y119" s="15" t="str">
        <f t="shared" si="14"/>
        <v>3단계</v>
      </c>
      <c r="AB119" s="8"/>
      <c r="AC119" s="8"/>
      <c r="AD119" s="8"/>
      <c r="AE119" s="8"/>
      <c r="AF119" s="8"/>
      <c r="AG119" s="8"/>
      <c r="AH119" s="6"/>
    </row>
    <row r="120" spans="1:36" ht="16.350000000000001" customHeight="1">
      <c r="A120" s="308" t="s">
        <v>621</v>
      </c>
      <c r="B120" s="330"/>
      <c r="C120" s="52" t="s">
        <v>124</v>
      </c>
      <c r="D120" s="53">
        <f>계획인구!J120</f>
        <v>10</v>
      </c>
      <c r="E120" s="53">
        <f>계획인구!K120</f>
        <v>21</v>
      </c>
      <c r="F120" s="54" t="str">
        <f>계획인구!L120</f>
        <v>미급수</v>
      </c>
      <c r="G120" s="54" t="str">
        <f>계획인구!M120</f>
        <v>미급수</v>
      </c>
      <c r="H120" s="54" t="str">
        <f>계획인구!N120</f>
        <v>미급수</v>
      </c>
      <c r="I120" s="55">
        <f>IF(F120="마을",0,IF(F120="소규모",0,계획인구!P120))</f>
        <v>0</v>
      </c>
      <c r="J120" s="135">
        <f t="shared" si="18"/>
        <v>0</v>
      </c>
      <c r="K120" s="135">
        <f t="shared" si="18"/>
        <v>0</v>
      </c>
      <c r="L120" s="135">
        <f t="shared" si="18"/>
        <v>0</v>
      </c>
      <c r="M120" s="135">
        <f t="shared" si="18"/>
        <v>0</v>
      </c>
      <c r="N120" s="136">
        <f t="shared" si="18"/>
        <v>0</v>
      </c>
      <c r="O120" s="152">
        <f>IF(계획인구!Q120="미급수",0,IF(계획인구!Q120="마을",0,IF(계획인구!Q120="소규모",0,IF(계획인구!Q120=사업별물량!$F120,계획인구!AA120,0))))</f>
        <v>0</v>
      </c>
      <c r="P120" s="152">
        <f>IF(계획인구!R120="미급수",0,IF(계획인구!R120="마을",0,IF(계획인구!R120="소규모",0,IF(계획인구!R120=사업별물량!$F120,계획인구!AB120,0))))</f>
        <v>0</v>
      </c>
      <c r="Q120" s="152">
        <f>IF(계획인구!S120="미급수",0,IF(계획인구!S120="마을",0,IF(계획인구!S120="소규모",0,IF(계획인구!S120=사업별물량!$F120,계획인구!AC120,0))))</f>
        <v>0</v>
      </c>
      <c r="R120" s="152">
        <f>IF(계획인구!T120="미급수",0,IF(계획인구!T120="마을",0,IF(계획인구!T120="소규모",0,IF(계획인구!T120=사업별물량!$F120,계획인구!AD120,0))))</f>
        <v>0</v>
      </c>
      <c r="S120" s="152">
        <f>IF(계획인구!U120="미급수",0,IF(계획인구!U120="마을",0,IF(계획인구!U120="소규모",0,IF(계획인구!U120=사업별물량!$F120,계획인구!AE120,0))))</f>
        <v>0</v>
      </c>
      <c r="T120" s="152">
        <f>IF(계획인구!Q120="미급수",0,IF(계획인구!Q120="마을",0,IF(계획인구!Q120="소규모",0,IF(계획인구!Q120=사업별물량!$F120,계획인구!AF120,0))))</f>
        <v>0</v>
      </c>
      <c r="U120" s="152">
        <f>IF(계획인구!R120="미급수",0,IF(계획인구!R120="마을",0,IF(계획인구!R120="소규모",0,IF(계획인구!R120=사업별물량!$F120,계획인구!AG120,0))))</f>
        <v>0</v>
      </c>
      <c r="V120" s="152">
        <f>IF(계획인구!S120="미급수",0,IF(계획인구!S120="마을",0,IF(계획인구!S120="소규모",0,IF(계획인구!S120=사업별물량!$F120,계획인구!AH120,0))))</f>
        <v>0</v>
      </c>
      <c r="W120" s="152">
        <f>IF(계획인구!T120="미급수",0,IF(계획인구!T120="마을",0,IF(계획인구!T120="소규모",0,IF(계획인구!T120=사업별물량!$F120,계획인구!AI120,0))))</f>
        <v>0</v>
      </c>
      <c r="X120" s="152">
        <f>IF(계획인구!U120="미급수",0,IF(계획인구!U120="마을",0,IF(계획인구!U120="소규모",0,IF(계획인구!U120=사업별물량!$F120,계획인구!AJ120,0))))</f>
        <v>0</v>
      </c>
      <c r="Y120" s="15" t="str">
        <f t="shared" si="14"/>
        <v/>
      </c>
      <c r="AB120" s="8"/>
      <c r="AC120" s="8"/>
      <c r="AD120" s="8"/>
      <c r="AE120" s="8"/>
      <c r="AF120" s="8"/>
      <c r="AG120" s="8"/>
      <c r="AH120" s="5"/>
    </row>
    <row r="121" spans="1:36" ht="16.350000000000001" customHeight="1">
      <c r="A121" s="308" t="s">
        <v>621</v>
      </c>
      <c r="B121" s="312"/>
      <c r="C121" s="52" t="s">
        <v>125</v>
      </c>
      <c r="D121" s="53">
        <f>계획인구!J121</f>
        <v>13</v>
      </c>
      <c r="E121" s="53">
        <f>계획인구!K121</f>
        <v>26</v>
      </c>
      <c r="F121" s="54" t="str">
        <f>계획인구!L121</f>
        <v>지방</v>
      </c>
      <c r="G121" s="54" t="str">
        <f>계획인구!M121</f>
        <v>김천</v>
      </c>
      <c r="H121" s="54" t="str">
        <f>계획인구!N121</f>
        <v>동부</v>
      </c>
      <c r="I121" s="55">
        <f>IF(F121="마을",0,IF(F121="소규모",0,계획인구!P121))</f>
        <v>2030</v>
      </c>
      <c r="J121" s="135">
        <f t="shared" si="18"/>
        <v>0</v>
      </c>
      <c r="K121" s="135">
        <f t="shared" si="18"/>
        <v>0</v>
      </c>
      <c r="L121" s="135">
        <f t="shared" si="18"/>
        <v>0</v>
      </c>
      <c r="M121" s="135">
        <f t="shared" si="18"/>
        <v>25</v>
      </c>
      <c r="N121" s="136">
        <f t="shared" si="18"/>
        <v>25</v>
      </c>
      <c r="O121" s="152">
        <f>IF(계획인구!Q121="미급수",0,IF(계획인구!Q121="마을",0,IF(계획인구!Q121="소규모",0,IF(계획인구!Q121=사업별물량!$F121,계획인구!AA121,0))))</f>
        <v>0</v>
      </c>
      <c r="P121" s="152">
        <f>IF(계획인구!R121="미급수",0,IF(계획인구!R121="마을",0,IF(계획인구!R121="소규모",0,IF(계획인구!R121=사업별물량!$F121,계획인구!AB121,0))))</f>
        <v>0</v>
      </c>
      <c r="Q121" s="152">
        <f>IF(계획인구!S121="미급수",0,IF(계획인구!S121="마을",0,IF(계획인구!S121="소규모",0,IF(계획인구!S121=사업별물량!$F121,계획인구!AC121,0))))</f>
        <v>0</v>
      </c>
      <c r="R121" s="152">
        <f>IF(계획인구!T121="미급수",0,IF(계획인구!T121="마을",0,IF(계획인구!T121="소규모",0,IF(계획인구!T121=사업별물량!$F121,계획인구!AD121,0))))</f>
        <v>25</v>
      </c>
      <c r="S121" s="152">
        <f>IF(계획인구!U121="미급수",0,IF(계획인구!U121="마을",0,IF(계획인구!U121="소규모",0,IF(계획인구!U121=사업별물량!$F121,계획인구!AE121,0))))</f>
        <v>25</v>
      </c>
      <c r="T121" s="152">
        <f>IF(계획인구!Q121="미급수",0,IF(계획인구!Q121="마을",0,IF(계획인구!Q121="소규모",0,IF(계획인구!Q121=사업별물량!$F121,계획인구!AF121,0))))</f>
        <v>0</v>
      </c>
      <c r="U121" s="152">
        <f>IF(계획인구!R121="미급수",0,IF(계획인구!R121="마을",0,IF(계획인구!R121="소규모",0,IF(계획인구!R121=사업별물량!$F121,계획인구!AG121,0))))</f>
        <v>0</v>
      </c>
      <c r="V121" s="152">
        <f>IF(계획인구!S121="미급수",0,IF(계획인구!S121="마을",0,IF(계획인구!S121="소규모",0,IF(계획인구!S121=사업별물량!$F121,계획인구!AH121,0))))</f>
        <v>0</v>
      </c>
      <c r="W121" s="152">
        <f>IF(계획인구!T121="미급수",0,IF(계획인구!T121="마을",0,IF(계획인구!T121="소규모",0,IF(계획인구!T121=사업별물량!$F121,계획인구!AI121,0))))</f>
        <v>0</v>
      </c>
      <c r="X121" s="152">
        <f>IF(계획인구!U121="미급수",0,IF(계획인구!U121="마을",0,IF(계획인구!U121="소규모",0,IF(계획인구!U121=사업별물량!$F121,계획인구!AJ121,0))))</f>
        <v>0</v>
      </c>
      <c r="Y121" s="15" t="str">
        <f t="shared" si="14"/>
        <v>3단계</v>
      </c>
      <c r="AB121" s="8"/>
      <c r="AC121" s="8"/>
      <c r="AD121" s="8"/>
      <c r="AE121" s="8"/>
      <c r="AF121" s="8"/>
      <c r="AG121" s="8"/>
      <c r="AH121" s="8"/>
    </row>
    <row r="122" spans="1:36" ht="16.350000000000001" customHeight="1">
      <c r="A122" s="308" t="s">
        <v>621</v>
      </c>
      <c r="B122" s="52" t="s">
        <v>126</v>
      </c>
      <c r="C122" s="52" t="s">
        <v>127</v>
      </c>
      <c r="D122" s="53">
        <f>계획인구!J122</f>
        <v>56</v>
      </c>
      <c r="E122" s="53">
        <f>계획인구!K122</f>
        <v>100</v>
      </c>
      <c r="F122" s="54" t="str">
        <f>계획인구!L122</f>
        <v>마을</v>
      </c>
      <c r="G122" s="54" t="str">
        <f>계획인구!M122</f>
        <v>마을</v>
      </c>
      <c r="H122" s="54" t="str">
        <f>계획인구!N122</f>
        <v>지경</v>
      </c>
      <c r="I122" s="55">
        <f>IF(F122="마을",0,IF(F122="소규모",0,계획인구!P122))</f>
        <v>0</v>
      </c>
      <c r="J122" s="135">
        <f t="shared" si="18"/>
        <v>0</v>
      </c>
      <c r="K122" s="135">
        <f t="shared" si="18"/>
        <v>0</v>
      </c>
      <c r="L122" s="135">
        <f t="shared" si="18"/>
        <v>0</v>
      </c>
      <c r="M122" s="135">
        <f t="shared" si="18"/>
        <v>0</v>
      </c>
      <c r="N122" s="136">
        <f t="shared" si="18"/>
        <v>0</v>
      </c>
      <c r="O122" s="152">
        <f>IF(계획인구!Q122="미급수",0,IF(계획인구!Q122="마을",0,IF(계획인구!Q122="소규모",0,IF(계획인구!Q122=사업별물량!$F122,계획인구!AA122,0))))</f>
        <v>0</v>
      </c>
      <c r="P122" s="152">
        <f>IF(계획인구!R122="미급수",0,IF(계획인구!R122="마을",0,IF(계획인구!R122="소규모",0,IF(계획인구!R122=사업별물량!$F122,계획인구!AB122,0))))</f>
        <v>0</v>
      </c>
      <c r="Q122" s="152">
        <f>IF(계획인구!S122="미급수",0,IF(계획인구!S122="마을",0,IF(계획인구!S122="소규모",0,IF(계획인구!S122=사업별물량!$F122,계획인구!AC122,0))))</f>
        <v>0</v>
      </c>
      <c r="R122" s="152">
        <f>IF(계획인구!T122="미급수",0,IF(계획인구!T122="마을",0,IF(계획인구!T122="소규모",0,IF(계획인구!T122=사업별물량!$F122,계획인구!AD122,0))))</f>
        <v>0</v>
      </c>
      <c r="S122" s="152">
        <f>IF(계획인구!U122="미급수",0,IF(계획인구!U122="마을",0,IF(계획인구!U122="소규모",0,IF(계획인구!U122=사업별물량!$F122,계획인구!AE122,0))))</f>
        <v>0</v>
      </c>
      <c r="T122" s="152">
        <f>IF(계획인구!Q122="미급수",0,IF(계획인구!Q122="마을",0,IF(계획인구!Q122="소규모",0,IF(계획인구!Q122=사업별물량!$F122,계획인구!AF122,0))))</f>
        <v>0</v>
      </c>
      <c r="U122" s="152">
        <f>IF(계획인구!R122="미급수",0,IF(계획인구!R122="마을",0,IF(계획인구!R122="소규모",0,IF(계획인구!R122=사업별물량!$F122,계획인구!AG122,0))))</f>
        <v>0</v>
      </c>
      <c r="V122" s="152">
        <f>IF(계획인구!S122="미급수",0,IF(계획인구!S122="마을",0,IF(계획인구!S122="소규모",0,IF(계획인구!S122=사업별물량!$F122,계획인구!AH122,0))))</f>
        <v>0</v>
      </c>
      <c r="W122" s="152">
        <f>IF(계획인구!T122="미급수",0,IF(계획인구!T122="마을",0,IF(계획인구!T122="소규모",0,IF(계획인구!T122=사업별물량!$F122,계획인구!AI122,0))))</f>
        <v>0</v>
      </c>
      <c r="X122" s="152">
        <f>IF(계획인구!U122="미급수",0,IF(계획인구!U122="마을",0,IF(계획인구!U122="소규모",0,IF(계획인구!U122=사업별물량!$F122,계획인구!AJ122,0))))</f>
        <v>0</v>
      </c>
      <c r="Y122" s="15" t="str">
        <f t="shared" si="14"/>
        <v/>
      </c>
      <c r="AB122" s="8"/>
      <c r="AC122" s="8"/>
      <c r="AD122" s="8"/>
      <c r="AE122" s="8"/>
      <c r="AF122" s="8"/>
      <c r="AG122" s="8"/>
      <c r="AH122" s="8"/>
    </row>
    <row r="123" spans="1:36" ht="16.350000000000001" customHeight="1">
      <c r="A123" s="308" t="s">
        <v>621</v>
      </c>
      <c r="B123" s="233" t="s">
        <v>128</v>
      </c>
      <c r="C123" s="52" t="s">
        <v>317</v>
      </c>
      <c r="D123" s="53">
        <f>계획인구!J123</f>
        <v>46</v>
      </c>
      <c r="E123" s="53">
        <f>계획인구!K123</f>
        <v>98</v>
      </c>
      <c r="F123" s="54" t="str">
        <f>계획인구!L123</f>
        <v>소규모</v>
      </c>
      <c r="G123" s="54" t="str">
        <f>계획인구!M123</f>
        <v>소규모</v>
      </c>
      <c r="H123" s="54" t="str">
        <f>계획인구!N123</f>
        <v>원곡</v>
      </c>
      <c r="I123" s="55">
        <f>IF(F123="마을",0,IF(F123="소규모",0,계획인구!P123))</f>
        <v>0</v>
      </c>
      <c r="J123" s="135">
        <f t="shared" si="18"/>
        <v>0</v>
      </c>
      <c r="K123" s="135">
        <f t="shared" si="18"/>
        <v>0</v>
      </c>
      <c r="L123" s="135">
        <f t="shared" si="18"/>
        <v>0</v>
      </c>
      <c r="M123" s="135">
        <f t="shared" si="18"/>
        <v>0</v>
      </c>
      <c r="N123" s="136">
        <f t="shared" si="18"/>
        <v>0</v>
      </c>
      <c r="O123" s="152">
        <f>IF(계획인구!Q123="미급수",0,IF(계획인구!Q123="마을",0,IF(계획인구!Q123="소규모",0,IF(계획인구!Q123=사업별물량!$F123,계획인구!AA123,0))))</f>
        <v>0</v>
      </c>
      <c r="P123" s="152">
        <f>IF(계획인구!R123="미급수",0,IF(계획인구!R123="마을",0,IF(계획인구!R123="소규모",0,IF(계획인구!R123=사업별물량!$F123,계획인구!AB123,0))))</f>
        <v>0</v>
      </c>
      <c r="Q123" s="152">
        <f>IF(계획인구!S123="미급수",0,IF(계획인구!S123="마을",0,IF(계획인구!S123="소규모",0,IF(계획인구!S123=사업별물량!$F123,계획인구!AC123,0))))</f>
        <v>0</v>
      </c>
      <c r="R123" s="152">
        <f>IF(계획인구!T123="미급수",0,IF(계획인구!T123="마을",0,IF(계획인구!T123="소규모",0,IF(계획인구!T123=사업별물량!$F123,계획인구!AD123,0))))</f>
        <v>0</v>
      </c>
      <c r="S123" s="152">
        <f>IF(계획인구!U123="미급수",0,IF(계획인구!U123="마을",0,IF(계획인구!U123="소규모",0,IF(계획인구!U123=사업별물량!$F123,계획인구!AE123,0))))</f>
        <v>0</v>
      </c>
      <c r="T123" s="152">
        <f>IF(계획인구!Q123="미급수",0,IF(계획인구!Q123="마을",0,IF(계획인구!Q123="소규모",0,IF(계획인구!Q123=사업별물량!$F123,계획인구!AF123,0))))</f>
        <v>0</v>
      </c>
      <c r="U123" s="152">
        <f>IF(계획인구!R123="미급수",0,IF(계획인구!R123="마을",0,IF(계획인구!R123="소규모",0,IF(계획인구!R123=사업별물량!$F123,계획인구!AG123,0))))</f>
        <v>0</v>
      </c>
      <c r="V123" s="152">
        <f>IF(계획인구!S123="미급수",0,IF(계획인구!S123="마을",0,IF(계획인구!S123="소규모",0,IF(계획인구!S123=사업별물량!$F123,계획인구!AH123,0))))</f>
        <v>0</v>
      </c>
      <c r="W123" s="152">
        <f>IF(계획인구!T123="미급수",0,IF(계획인구!T123="마을",0,IF(계획인구!T123="소규모",0,IF(계획인구!T123=사업별물량!$F123,계획인구!AI123,0))))</f>
        <v>0</v>
      </c>
      <c r="X123" s="152">
        <f>IF(계획인구!U123="미급수",0,IF(계획인구!U123="마을",0,IF(계획인구!U123="소규모",0,IF(계획인구!U123=사업별물량!$F123,계획인구!AJ123,0))))</f>
        <v>0</v>
      </c>
      <c r="Y123" s="15" t="str">
        <f t="shared" si="14"/>
        <v/>
      </c>
      <c r="AB123" s="8"/>
      <c r="AC123" s="8"/>
      <c r="AD123" s="8"/>
      <c r="AE123" s="8"/>
      <c r="AF123" s="8"/>
      <c r="AG123" s="8"/>
      <c r="AH123" s="8"/>
    </row>
    <row r="124" spans="1:36" ht="16.350000000000001" customHeight="1">
      <c r="A124" s="308" t="s">
        <v>621</v>
      </c>
      <c r="B124" s="330"/>
      <c r="C124" s="52" t="s">
        <v>318</v>
      </c>
      <c r="D124" s="53">
        <f>계획인구!J124</f>
        <v>3</v>
      </c>
      <c r="E124" s="53">
        <f>계획인구!K124</f>
        <v>5</v>
      </c>
      <c r="F124" s="54" t="str">
        <f>계획인구!L124</f>
        <v>미급수</v>
      </c>
      <c r="G124" s="54" t="str">
        <f>계획인구!M124</f>
        <v>미급수</v>
      </c>
      <c r="H124" s="54" t="str">
        <f>계획인구!N124</f>
        <v>미급수</v>
      </c>
      <c r="I124" s="55">
        <f>IF(F124="마을",0,IF(F124="소규모",0,계획인구!P124))</f>
        <v>0</v>
      </c>
      <c r="J124" s="135">
        <f t="shared" si="18"/>
        <v>0</v>
      </c>
      <c r="K124" s="135">
        <f t="shared" si="18"/>
        <v>0</v>
      </c>
      <c r="L124" s="135">
        <f t="shared" si="18"/>
        <v>0</v>
      </c>
      <c r="M124" s="135">
        <f t="shared" si="18"/>
        <v>0</v>
      </c>
      <c r="N124" s="136">
        <f t="shared" si="18"/>
        <v>0</v>
      </c>
      <c r="O124" s="152">
        <f>IF(계획인구!Q124="미급수",0,IF(계획인구!Q124="마을",0,IF(계획인구!Q124="소규모",0,IF(계획인구!Q124=사업별물량!$F124,계획인구!AA124,0))))</f>
        <v>0</v>
      </c>
      <c r="P124" s="152">
        <f>IF(계획인구!R124="미급수",0,IF(계획인구!R124="마을",0,IF(계획인구!R124="소규모",0,IF(계획인구!R124=사업별물량!$F124,계획인구!AB124,0))))</f>
        <v>0</v>
      </c>
      <c r="Q124" s="152">
        <f>IF(계획인구!S124="미급수",0,IF(계획인구!S124="마을",0,IF(계획인구!S124="소규모",0,IF(계획인구!S124=사업별물량!$F124,계획인구!AC124,0))))</f>
        <v>0</v>
      </c>
      <c r="R124" s="152">
        <f>IF(계획인구!T124="미급수",0,IF(계획인구!T124="마을",0,IF(계획인구!T124="소규모",0,IF(계획인구!T124=사업별물량!$F124,계획인구!AD124,0))))</f>
        <v>0</v>
      </c>
      <c r="S124" s="152">
        <f>IF(계획인구!U124="미급수",0,IF(계획인구!U124="마을",0,IF(계획인구!U124="소규모",0,IF(계획인구!U124=사업별물량!$F124,계획인구!AE124,0))))</f>
        <v>0</v>
      </c>
      <c r="T124" s="152">
        <f>IF(계획인구!Q124="미급수",0,IF(계획인구!Q124="마을",0,IF(계획인구!Q124="소규모",0,IF(계획인구!Q124=사업별물량!$F124,계획인구!AF124,0))))</f>
        <v>0</v>
      </c>
      <c r="U124" s="152">
        <f>IF(계획인구!R124="미급수",0,IF(계획인구!R124="마을",0,IF(계획인구!R124="소규모",0,IF(계획인구!R124=사업별물량!$F124,계획인구!AG124,0))))</f>
        <v>0</v>
      </c>
      <c r="V124" s="152">
        <f>IF(계획인구!S124="미급수",0,IF(계획인구!S124="마을",0,IF(계획인구!S124="소규모",0,IF(계획인구!S124=사업별물량!$F124,계획인구!AH124,0))))</f>
        <v>0</v>
      </c>
      <c r="W124" s="152">
        <f>IF(계획인구!T124="미급수",0,IF(계획인구!T124="마을",0,IF(계획인구!T124="소규모",0,IF(계획인구!T124=사업별물량!$F124,계획인구!AI124,0))))</f>
        <v>0</v>
      </c>
      <c r="X124" s="152">
        <f>IF(계획인구!U124="미급수",0,IF(계획인구!U124="마을",0,IF(계획인구!U124="소규모",0,IF(계획인구!U124=사업별물량!$F124,계획인구!AJ124,0))))</f>
        <v>0</v>
      </c>
      <c r="Y124" s="15" t="str">
        <f t="shared" si="14"/>
        <v/>
      </c>
      <c r="AB124" s="6"/>
      <c r="AC124" s="6"/>
      <c r="AD124" s="6"/>
      <c r="AE124" s="6"/>
      <c r="AF124" s="6"/>
      <c r="AG124" s="6"/>
      <c r="AH124" s="8"/>
    </row>
    <row r="125" spans="1:36" ht="16.350000000000001" customHeight="1">
      <c r="A125" s="308" t="s">
        <v>621</v>
      </c>
      <c r="B125" s="330"/>
      <c r="C125" s="52" t="s">
        <v>319</v>
      </c>
      <c r="D125" s="53">
        <f>계획인구!J125</f>
        <v>15</v>
      </c>
      <c r="E125" s="53">
        <f>계획인구!K125</f>
        <v>38</v>
      </c>
      <c r="F125" s="54" t="str">
        <f>계획인구!L125</f>
        <v>미급수</v>
      </c>
      <c r="G125" s="54" t="str">
        <f>계획인구!M125</f>
        <v>미급수</v>
      </c>
      <c r="H125" s="54" t="str">
        <f>계획인구!N125</f>
        <v>미급수</v>
      </c>
      <c r="I125" s="55">
        <f>IF(F125="마을",0,IF(F125="소규모",0,계획인구!P125))</f>
        <v>0</v>
      </c>
      <c r="J125" s="135">
        <f t="shared" si="18"/>
        <v>0</v>
      </c>
      <c r="K125" s="135">
        <f t="shared" si="18"/>
        <v>0</v>
      </c>
      <c r="L125" s="135">
        <f t="shared" si="18"/>
        <v>0</v>
      </c>
      <c r="M125" s="135">
        <f t="shared" si="18"/>
        <v>0</v>
      </c>
      <c r="N125" s="136">
        <f t="shared" si="18"/>
        <v>0</v>
      </c>
      <c r="O125" s="152">
        <f>IF(계획인구!Q125="미급수",0,IF(계획인구!Q125="마을",0,IF(계획인구!Q125="소규모",0,IF(계획인구!Q125=사업별물량!$F125,계획인구!AA125,0))))</f>
        <v>0</v>
      </c>
      <c r="P125" s="152">
        <f>IF(계획인구!R125="미급수",0,IF(계획인구!R125="마을",0,IF(계획인구!R125="소규모",0,IF(계획인구!R125=사업별물량!$F125,계획인구!AB125,0))))</f>
        <v>0</v>
      </c>
      <c r="Q125" s="152">
        <f>IF(계획인구!S125="미급수",0,IF(계획인구!S125="마을",0,IF(계획인구!S125="소규모",0,IF(계획인구!S125=사업별물량!$F125,계획인구!AC125,0))))</f>
        <v>0</v>
      </c>
      <c r="R125" s="152">
        <f>IF(계획인구!T125="미급수",0,IF(계획인구!T125="마을",0,IF(계획인구!T125="소규모",0,IF(계획인구!T125=사업별물량!$F125,계획인구!AD125,0))))</f>
        <v>0</v>
      </c>
      <c r="S125" s="152">
        <f>IF(계획인구!U125="미급수",0,IF(계획인구!U125="마을",0,IF(계획인구!U125="소규모",0,IF(계획인구!U125=사업별물량!$F125,계획인구!AE125,0))))</f>
        <v>0</v>
      </c>
      <c r="T125" s="152">
        <f>IF(계획인구!Q125="미급수",0,IF(계획인구!Q125="마을",0,IF(계획인구!Q125="소규모",0,IF(계획인구!Q125=사업별물량!$F125,계획인구!AF125,0))))</f>
        <v>0</v>
      </c>
      <c r="U125" s="152">
        <f>IF(계획인구!R125="미급수",0,IF(계획인구!R125="마을",0,IF(계획인구!R125="소규모",0,IF(계획인구!R125=사업별물량!$F125,계획인구!AG125,0))))</f>
        <v>0</v>
      </c>
      <c r="V125" s="152">
        <f>IF(계획인구!S125="미급수",0,IF(계획인구!S125="마을",0,IF(계획인구!S125="소규모",0,IF(계획인구!S125=사업별물량!$F125,계획인구!AH125,0))))</f>
        <v>0</v>
      </c>
      <c r="W125" s="152">
        <f>IF(계획인구!T125="미급수",0,IF(계획인구!T125="마을",0,IF(계획인구!T125="소규모",0,IF(계획인구!T125=사업별물량!$F125,계획인구!AI125,0))))</f>
        <v>0</v>
      </c>
      <c r="X125" s="152">
        <f>IF(계획인구!U125="미급수",0,IF(계획인구!U125="마을",0,IF(계획인구!U125="소규모",0,IF(계획인구!U125=사업별물량!$F125,계획인구!AJ125,0))))</f>
        <v>0</v>
      </c>
      <c r="Y125" s="15" t="str">
        <f t="shared" si="14"/>
        <v/>
      </c>
      <c r="AB125" s="5"/>
      <c r="AC125" s="5"/>
      <c r="AD125" s="5"/>
      <c r="AE125" s="5"/>
      <c r="AF125" s="5"/>
      <c r="AG125" s="5"/>
      <c r="AH125" s="8"/>
    </row>
    <row r="126" spans="1:36" ht="16.350000000000001" customHeight="1">
      <c r="A126" s="308" t="s">
        <v>621</v>
      </c>
      <c r="B126" s="330"/>
      <c r="C126" s="52" t="s">
        <v>320</v>
      </c>
      <c r="D126" s="53">
        <f>계획인구!J126</f>
        <v>9</v>
      </c>
      <c r="E126" s="53">
        <f>계획인구!K126</f>
        <v>12</v>
      </c>
      <c r="F126" s="54" t="str">
        <f>계획인구!L126</f>
        <v>소규모</v>
      </c>
      <c r="G126" s="54" t="str">
        <f>계획인구!M126</f>
        <v>소규모</v>
      </c>
      <c r="H126" s="54" t="str">
        <f>계획인구!N126</f>
        <v>봉곡</v>
      </c>
      <c r="I126" s="55">
        <f>IF(F126="마을",0,IF(F126="소규모",0,계획인구!P126))</f>
        <v>0</v>
      </c>
      <c r="J126" s="135">
        <f t="shared" si="18"/>
        <v>0</v>
      </c>
      <c r="K126" s="135">
        <f t="shared" si="18"/>
        <v>0</v>
      </c>
      <c r="L126" s="135">
        <f t="shared" si="18"/>
        <v>0</v>
      </c>
      <c r="M126" s="135">
        <f t="shared" si="18"/>
        <v>0</v>
      </c>
      <c r="N126" s="136">
        <f t="shared" si="18"/>
        <v>0</v>
      </c>
      <c r="O126" s="152">
        <f>IF(계획인구!Q126="미급수",0,IF(계획인구!Q126="마을",0,IF(계획인구!Q126="소규모",0,IF(계획인구!Q126=사업별물량!$F126,계획인구!AA126,0))))</f>
        <v>0</v>
      </c>
      <c r="P126" s="152">
        <f>IF(계획인구!R126="미급수",0,IF(계획인구!R126="마을",0,IF(계획인구!R126="소규모",0,IF(계획인구!R126=사업별물량!$F126,계획인구!AB126,0))))</f>
        <v>0</v>
      </c>
      <c r="Q126" s="152">
        <f>IF(계획인구!S126="미급수",0,IF(계획인구!S126="마을",0,IF(계획인구!S126="소규모",0,IF(계획인구!S126=사업별물량!$F126,계획인구!AC126,0))))</f>
        <v>0</v>
      </c>
      <c r="R126" s="152">
        <f>IF(계획인구!T126="미급수",0,IF(계획인구!T126="마을",0,IF(계획인구!T126="소규모",0,IF(계획인구!T126=사업별물량!$F126,계획인구!AD126,0))))</f>
        <v>0</v>
      </c>
      <c r="S126" s="152">
        <f>IF(계획인구!U126="미급수",0,IF(계획인구!U126="마을",0,IF(계획인구!U126="소규모",0,IF(계획인구!U126=사업별물량!$F126,계획인구!AE126,0))))</f>
        <v>0</v>
      </c>
      <c r="T126" s="152">
        <f>IF(계획인구!Q126="미급수",0,IF(계획인구!Q126="마을",0,IF(계획인구!Q126="소규모",0,IF(계획인구!Q126=사업별물량!$F126,계획인구!AF126,0))))</f>
        <v>0</v>
      </c>
      <c r="U126" s="152">
        <f>IF(계획인구!R126="미급수",0,IF(계획인구!R126="마을",0,IF(계획인구!R126="소규모",0,IF(계획인구!R126=사업별물량!$F126,계획인구!AG126,0))))</f>
        <v>0</v>
      </c>
      <c r="V126" s="152">
        <f>IF(계획인구!S126="미급수",0,IF(계획인구!S126="마을",0,IF(계획인구!S126="소규모",0,IF(계획인구!S126=사업별물량!$F126,계획인구!AH126,0))))</f>
        <v>0</v>
      </c>
      <c r="W126" s="152">
        <f>IF(계획인구!T126="미급수",0,IF(계획인구!T126="마을",0,IF(계획인구!T126="소규모",0,IF(계획인구!T126=사업별물량!$F126,계획인구!AI126,0))))</f>
        <v>0</v>
      </c>
      <c r="X126" s="152">
        <f>IF(계획인구!U126="미급수",0,IF(계획인구!U126="마을",0,IF(계획인구!U126="소규모",0,IF(계획인구!U126=사업별물량!$F126,계획인구!AJ126,0))))</f>
        <v>0</v>
      </c>
      <c r="Y126" s="15" t="str">
        <f t="shared" si="14"/>
        <v/>
      </c>
      <c r="AB126" s="8"/>
      <c r="AC126" s="8"/>
      <c r="AD126" s="8"/>
      <c r="AE126" s="8"/>
      <c r="AF126" s="8"/>
      <c r="AG126" s="8"/>
    </row>
    <row r="127" spans="1:36" ht="16.350000000000001" customHeight="1">
      <c r="A127" s="308" t="s">
        <v>621</v>
      </c>
      <c r="B127" s="312"/>
      <c r="C127" s="52" t="s">
        <v>321</v>
      </c>
      <c r="D127" s="53">
        <f>계획인구!J127</f>
        <v>6</v>
      </c>
      <c r="E127" s="53">
        <f>계획인구!K127</f>
        <v>10</v>
      </c>
      <c r="F127" s="54" t="str">
        <f>계획인구!L127</f>
        <v>미급수</v>
      </c>
      <c r="G127" s="54" t="str">
        <f>계획인구!M127</f>
        <v>미급수</v>
      </c>
      <c r="H127" s="54" t="str">
        <f>계획인구!N127</f>
        <v>미급수</v>
      </c>
      <c r="I127" s="55">
        <f>IF(F127="마을",0,IF(F127="소규모",0,계획인구!P127))</f>
        <v>0</v>
      </c>
      <c r="J127" s="135">
        <f t="shared" si="18"/>
        <v>0</v>
      </c>
      <c r="K127" s="135">
        <f t="shared" si="18"/>
        <v>0</v>
      </c>
      <c r="L127" s="135">
        <f t="shared" si="18"/>
        <v>0</v>
      </c>
      <c r="M127" s="135">
        <f t="shared" si="18"/>
        <v>0</v>
      </c>
      <c r="N127" s="136">
        <f t="shared" si="18"/>
        <v>0</v>
      </c>
      <c r="O127" s="152">
        <f>IF(계획인구!Q127="미급수",0,IF(계획인구!Q127="마을",0,IF(계획인구!Q127="소규모",0,IF(계획인구!Q127=사업별물량!$F127,계획인구!AA127,0))))</f>
        <v>0</v>
      </c>
      <c r="P127" s="152">
        <f>IF(계획인구!R127="미급수",0,IF(계획인구!R127="마을",0,IF(계획인구!R127="소규모",0,IF(계획인구!R127=사업별물량!$F127,계획인구!AB127,0))))</f>
        <v>0</v>
      </c>
      <c r="Q127" s="152">
        <f>IF(계획인구!S127="미급수",0,IF(계획인구!S127="마을",0,IF(계획인구!S127="소규모",0,IF(계획인구!S127=사업별물량!$F127,계획인구!AC127,0))))</f>
        <v>0</v>
      </c>
      <c r="R127" s="152">
        <f>IF(계획인구!T127="미급수",0,IF(계획인구!T127="마을",0,IF(계획인구!T127="소규모",0,IF(계획인구!T127=사업별물량!$F127,계획인구!AD127,0))))</f>
        <v>0</v>
      </c>
      <c r="S127" s="152">
        <f>IF(계획인구!U127="미급수",0,IF(계획인구!U127="마을",0,IF(계획인구!U127="소규모",0,IF(계획인구!U127=사업별물량!$F127,계획인구!AE127,0))))</f>
        <v>0</v>
      </c>
      <c r="T127" s="152">
        <f>IF(계획인구!Q127="미급수",0,IF(계획인구!Q127="마을",0,IF(계획인구!Q127="소규모",0,IF(계획인구!Q127=사업별물량!$F127,계획인구!AF127,0))))</f>
        <v>0</v>
      </c>
      <c r="U127" s="152">
        <f>IF(계획인구!R127="미급수",0,IF(계획인구!R127="마을",0,IF(계획인구!R127="소규모",0,IF(계획인구!R127=사업별물량!$F127,계획인구!AG127,0))))</f>
        <v>0</v>
      </c>
      <c r="V127" s="152">
        <f>IF(계획인구!S127="미급수",0,IF(계획인구!S127="마을",0,IF(계획인구!S127="소규모",0,IF(계획인구!S127=사업별물량!$F127,계획인구!AH127,0))))</f>
        <v>0</v>
      </c>
      <c r="W127" s="152">
        <f>IF(계획인구!T127="미급수",0,IF(계획인구!T127="마을",0,IF(계획인구!T127="소규모",0,IF(계획인구!T127=사업별물량!$F127,계획인구!AI127,0))))</f>
        <v>0</v>
      </c>
      <c r="X127" s="152">
        <f>IF(계획인구!U127="미급수",0,IF(계획인구!U127="마을",0,IF(계획인구!U127="소규모",0,IF(계획인구!U127=사업별물량!$F127,계획인구!AJ127,0))))</f>
        <v>0</v>
      </c>
      <c r="Y127" s="15" t="str">
        <f t="shared" si="14"/>
        <v/>
      </c>
      <c r="AB127" s="8"/>
      <c r="AC127" s="8"/>
      <c r="AD127" s="8"/>
      <c r="AE127" s="8"/>
      <c r="AF127" s="8"/>
      <c r="AG127" s="8"/>
    </row>
    <row r="128" spans="1:36" ht="16.350000000000001" customHeight="1">
      <c r="A128" s="308" t="s">
        <v>621</v>
      </c>
      <c r="B128" s="233" t="s">
        <v>129</v>
      </c>
      <c r="C128" s="52" t="s">
        <v>322</v>
      </c>
      <c r="D128" s="53">
        <f>계획인구!J128</f>
        <v>72</v>
      </c>
      <c r="E128" s="53">
        <f>계획인구!K128</f>
        <v>121</v>
      </c>
      <c r="F128" s="54" t="str">
        <f>계획인구!L128</f>
        <v>소규모</v>
      </c>
      <c r="G128" s="54" t="str">
        <f>계획인구!M128</f>
        <v>소규모</v>
      </c>
      <c r="H128" s="54" t="str">
        <f>계획인구!N128</f>
        <v>갈항</v>
      </c>
      <c r="I128" s="55">
        <f>IF(F128="마을",0,IF(F128="소규모",0,계획인구!P128))</f>
        <v>0</v>
      </c>
      <c r="J128" s="135">
        <f t="shared" si="18"/>
        <v>0</v>
      </c>
      <c r="K128" s="135">
        <f t="shared" si="18"/>
        <v>0</v>
      </c>
      <c r="L128" s="135">
        <f t="shared" si="18"/>
        <v>0</v>
      </c>
      <c r="M128" s="135">
        <f t="shared" si="18"/>
        <v>0</v>
      </c>
      <c r="N128" s="136">
        <f t="shared" si="18"/>
        <v>0</v>
      </c>
      <c r="O128" s="152">
        <f>IF(계획인구!Q128="미급수",0,IF(계획인구!Q128="마을",0,IF(계획인구!Q128="소규모",0,IF(계획인구!Q128=사업별물량!$F128,계획인구!AA128,0))))</f>
        <v>0</v>
      </c>
      <c r="P128" s="152">
        <f>IF(계획인구!R128="미급수",0,IF(계획인구!R128="마을",0,IF(계획인구!R128="소규모",0,IF(계획인구!R128=사업별물량!$F128,계획인구!AB128,0))))</f>
        <v>0</v>
      </c>
      <c r="Q128" s="152">
        <f>IF(계획인구!S128="미급수",0,IF(계획인구!S128="마을",0,IF(계획인구!S128="소규모",0,IF(계획인구!S128=사업별물량!$F128,계획인구!AC128,0))))</f>
        <v>0</v>
      </c>
      <c r="R128" s="152">
        <f>IF(계획인구!T128="미급수",0,IF(계획인구!T128="마을",0,IF(계획인구!T128="소규모",0,IF(계획인구!T128=사업별물량!$F128,계획인구!AD128,0))))</f>
        <v>0</v>
      </c>
      <c r="S128" s="152">
        <f>IF(계획인구!U128="미급수",0,IF(계획인구!U128="마을",0,IF(계획인구!U128="소규모",0,IF(계획인구!U128=사업별물량!$F128,계획인구!AE128,0))))</f>
        <v>0</v>
      </c>
      <c r="T128" s="152">
        <f>IF(계획인구!Q128="미급수",0,IF(계획인구!Q128="마을",0,IF(계획인구!Q128="소규모",0,IF(계획인구!Q128=사업별물량!$F128,계획인구!AF128,0))))</f>
        <v>0</v>
      </c>
      <c r="U128" s="152">
        <f>IF(계획인구!R128="미급수",0,IF(계획인구!R128="마을",0,IF(계획인구!R128="소규모",0,IF(계획인구!R128=사업별물량!$F128,계획인구!AG128,0))))</f>
        <v>0</v>
      </c>
      <c r="V128" s="152">
        <f>IF(계획인구!S128="미급수",0,IF(계획인구!S128="마을",0,IF(계획인구!S128="소규모",0,IF(계획인구!S128=사업별물량!$F128,계획인구!AH128,0))))</f>
        <v>0</v>
      </c>
      <c r="W128" s="152">
        <f>IF(계획인구!T128="미급수",0,IF(계획인구!T128="마을",0,IF(계획인구!T128="소규모",0,IF(계획인구!T128=사업별물량!$F128,계획인구!AI128,0))))</f>
        <v>0</v>
      </c>
      <c r="X128" s="152">
        <f>IF(계획인구!U128="미급수",0,IF(계획인구!U128="마을",0,IF(계획인구!U128="소규모",0,IF(계획인구!U128=사업별물량!$F128,계획인구!AJ128,0))))</f>
        <v>0</v>
      </c>
      <c r="Y128" s="15" t="str">
        <f t="shared" si="14"/>
        <v/>
      </c>
      <c r="AB128" s="8"/>
      <c r="AC128" s="8"/>
      <c r="AD128" s="8"/>
      <c r="AE128" s="8"/>
      <c r="AF128" s="8"/>
      <c r="AG128" s="8"/>
    </row>
    <row r="129" spans="1:36" ht="16.350000000000001" customHeight="1">
      <c r="A129" s="308" t="s">
        <v>621</v>
      </c>
      <c r="B129" s="330"/>
      <c r="C129" s="52" t="s">
        <v>323</v>
      </c>
      <c r="D129" s="53">
        <f>계획인구!J129</f>
        <v>15</v>
      </c>
      <c r="E129" s="53">
        <f>계획인구!K129</f>
        <v>34</v>
      </c>
      <c r="F129" s="54" t="str">
        <f>계획인구!L129</f>
        <v>소규모</v>
      </c>
      <c r="G129" s="54" t="str">
        <f>계획인구!M129</f>
        <v>소규모</v>
      </c>
      <c r="H129" s="54" t="str">
        <f>계획인구!N129</f>
        <v>삼가</v>
      </c>
      <c r="I129" s="55">
        <f>IF(F129="마을",0,IF(F129="소규모",0,계획인구!P129))</f>
        <v>0</v>
      </c>
      <c r="J129" s="135">
        <f t="shared" si="18"/>
        <v>0</v>
      </c>
      <c r="K129" s="135">
        <f t="shared" si="18"/>
        <v>0</v>
      </c>
      <c r="L129" s="135">
        <f t="shared" si="18"/>
        <v>0</v>
      </c>
      <c r="M129" s="135">
        <f t="shared" si="18"/>
        <v>0</v>
      </c>
      <c r="N129" s="136">
        <f t="shared" si="18"/>
        <v>0</v>
      </c>
      <c r="O129" s="152">
        <f>IF(계획인구!Q129="미급수",0,IF(계획인구!Q129="마을",0,IF(계획인구!Q129="소규모",0,IF(계획인구!Q129=사업별물량!$F129,계획인구!AA129,0))))</f>
        <v>0</v>
      </c>
      <c r="P129" s="152">
        <f>IF(계획인구!R129="미급수",0,IF(계획인구!R129="마을",0,IF(계획인구!R129="소규모",0,IF(계획인구!R129=사업별물량!$F129,계획인구!AB129,0))))</f>
        <v>0</v>
      </c>
      <c r="Q129" s="152">
        <f>IF(계획인구!S129="미급수",0,IF(계획인구!S129="마을",0,IF(계획인구!S129="소규모",0,IF(계획인구!S129=사업별물량!$F129,계획인구!AC129,0))))</f>
        <v>0</v>
      </c>
      <c r="R129" s="152">
        <f>IF(계획인구!T129="미급수",0,IF(계획인구!T129="마을",0,IF(계획인구!T129="소규모",0,IF(계획인구!T129=사업별물량!$F129,계획인구!AD129,0))))</f>
        <v>0</v>
      </c>
      <c r="S129" s="152">
        <f>IF(계획인구!U129="미급수",0,IF(계획인구!U129="마을",0,IF(계획인구!U129="소규모",0,IF(계획인구!U129=사업별물량!$F129,계획인구!AE129,0))))</f>
        <v>0</v>
      </c>
      <c r="T129" s="152">
        <f>IF(계획인구!Q129="미급수",0,IF(계획인구!Q129="마을",0,IF(계획인구!Q129="소규모",0,IF(계획인구!Q129=사업별물량!$F129,계획인구!AF129,0))))</f>
        <v>0</v>
      </c>
      <c r="U129" s="152">
        <f>IF(계획인구!R129="미급수",0,IF(계획인구!R129="마을",0,IF(계획인구!R129="소규모",0,IF(계획인구!R129=사업별물량!$F129,계획인구!AG129,0))))</f>
        <v>0</v>
      </c>
      <c r="V129" s="152">
        <f>IF(계획인구!S129="미급수",0,IF(계획인구!S129="마을",0,IF(계획인구!S129="소규모",0,IF(계획인구!S129=사업별물량!$F129,계획인구!AH129,0))))</f>
        <v>0</v>
      </c>
      <c r="W129" s="152">
        <f>IF(계획인구!T129="미급수",0,IF(계획인구!T129="마을",0,IF(계획인구!T129="소규모",0,IF(계획인구!T129=사업별물량!$F129,계획인구!AI129,0))))</f>
        <v>0</v>
      </c>
      <c r="X129" s="152">
        <f>IF(계획인구!U129="미급수",0,IF(계획인구!U129="마을",0,IF(계획인구!U129="소규모",0,IF(계획인구!U129=사업별물량!$F129,계획인구!AJ129,0))))</f>
        <v>0</v>
      </c>
      <c r="Y129" s="15" t="str">
        <f t="shared" si="14"/>
        <v/>
      </c>
      <c r="AB129" s="8"/>
      <c r="AC129" s="8"/>
      <c r="AD129" s="8"/>
      <c r="AE129" s="8"/>
      <c r="AF129" s="8"/>
      <c r="AG129" s="8"/>
    </row>
    <row r="130" spans="1:36" ht="16.350000000000001" customHeight="1">
      <c r="A130" s="308" t="s">
        <v>621</v>
      </c>
      <c r="B130" s="312"/>
      <c r="C130" s="52" t="s">
        <v>324</v>
      </c>
      <c r="D130" s="53">
        <f>계획인구!J130</f>
        <v>5</v>
      </c>
      <c r="E130" s="53">
        <f>계획인구!K130</f>
        <v>7</v>
      </c>
      <c r="F130" s="54" t="str">
        <f>계획인구!L130</f>
        <v>미급수</v>
      </c>
      <c r="G130" s="54" t="str">
        <f>계획인구!M130</f>
        <v>미급수</v>
      </c>
      <c r="H130" s="54" t="str">
        <f>계획인구!N130</f>
        <v>미급수</v>
      </c>
      <c r="I130" s="55">
        <f>IF(F130="마을",0,IF(F130="소규모",0,계획인구!P130))</f>
        <v>0</v>
      </c>
      <c r="J130" s="135">
        <f t="shared" si="18"/>
        <v>0</v>
      </c>
      <c r="K130" s="135">
        <f t="shared" si="18"/>
        <v>0</v>
      </c>
      <c r="L130" s="135">
        <f t="shared" si="18"/>
        <v>0</v>
      </c>
      <c r="M130" s="135">
        <f t="shared" si="18"/>
        <v>0</v>
      </c>
      <c r="N130" s="136">
        <f t="shared" si="18"/>
        <v>0</v>
      </c>
      <c r="O130" s="152">
        <f>IF(계획인구!Q130="미급수",0,IF(계획인구!Q130="마을",0,IF(계획인구!Q130="소규모",0,IF(계획인구!Q130=사업별물량!$F130,계획인구!AA130,0))))</f>
        <v>0</v>
      </c>
      <c r="P130" s="152">
        <f>IF(계획인구!R130="미급수",0,IF(계획인구!R130="마을",0,IF(계획인구!R130="소규모",0,IF(계획인구!R130=사업별물량!$F130,계획인구!AB130,0))))</f>
        <v>0</v>
      </c>
      <c r="Q130" s="152">
        <f>IF(계획인구!S130="미급수",0,IF(계획인구!S130="마을",0,IF(계획인구!S130="소규모",0,IF(계획인구!S130=사업별물량!$F130,계획인구!AC130,0))))</f>
        <v>0</v>
      </c>
      <c r="R130" s="152">
        <f>IF(계획인구!T130="미급수",0,IF(계획인구!T130="마을",0,IF(계획인구!T130="소규모",0,IF(계획인구!T130=사업별물량!$F130,계획인구!AD130,0))))</f>
        <v>0</v>
      </c>
      <c r="S130" s="152">
        <f>IF(계획인구!U130="미급수",0,IF(계획인구!U130="마을",0,IF(계획인구!U130="소규모",0,IF(계획인구!U130=사업별물량!$F130,계획인구!AE130,0))))</f>
        <v>0</v>
      </c>
      <c r="T130" s="152">
        <f>IF(계획인구!Q130="미급수",0,IF(계획인구!Q130="마을",0,IF(계획인구!Q130="소규모",0,IF(계획인구!Q130=사업별물량!$F130,계획인구!AF130,0))))</f>
        <v>0</v>
      </c>
      <c r="U130" s="152">
        <f>IF(계획인구!R130="미급수",0,IF(계획인구!R130="마을",0,IF(계획인구!R130="소규모",0,IF(계획인구!R130=사업별물량!$F130,계획인구!AG130,0))))</f>
        <v>0</v>
      </c>
      <c r="V130" s="152">
        <f>IF(계획인구!S130="미급수",0,IF(계획인구!S130="마을",0,IF(계획인구!S130="소규모",0,IF(계획인구!S130=사업별물량!$F130,계획인구!AH130,0))))</f>
        <v>0</v>
      </c>
      <c r="W130" s="152">
        <f>IF(계획인구!T130="미급수",0,IF(계획인구!T130="마을",0,IF(계획인구!T130="소규모",0,IF(계획인구!T130=사업별물량!$F130,계획인구!AI130,0))))</f>
        <v>0</v>
      </c>
      <c r="X130" s="152">
        <f>IF(계획인구!U130="미급수",0,IF(계획인구!U130="마을",0,IF(계획인구!U130="소규모",0,IF(계획인구!U130=사업별물량!$F130,계획인구!AJ130,0))))</f>
        <v>0</v>
      </c>
      <c r="Y130" s="15" t="str">
        <f t="shared" si="14"/>
        <v/>
      </c>
      <c r="AB130" s="8"/>
      <c r="AC130" s="8"/>
      <c r="AD130" s="8"/>
      <c r="AE130" s="8"/>
      <c r="AF130" s="8"/>
      <c r="AG130" s="8"/>
    </row>
    <row r="131" spans="1:36" ht="16.350000000000001" customHeight="1">
      <c r="A131" s="308" t="s">
        <v>621</v>
      </c>
      <c r="B131" s="52" t="s">
        <v>130</v>
      </c>
      <c r="C131" s="52" t="s">
        <v>131</v>
      </c>
      <c r="D131" s="53">
        <f>계획인구!J131</f>
        <v>130</v>
      </c>
      <c r="E131" s="53">
        <f>계획인구!K131</f>
        <v>346</v>
      </c>
      <c r="F131" s="54" t="str">
        <f>계획인구!L131</f>
        <v>광역</v>
      </c>
      <c r="G131" s="54" t="str">
        <f>계획인구!M131</f>
        <v>광역</v>
      </c>
      <c r="H131" s="54" t="str">
        <f>계획인구!N131</f>
        <v>혁신도시</v>
      </c>
      <c r="I131" s="55">
        <f>IF(F131="마을",0,IF(F131="소규모",0,계획인구!P131))</f>
        <v>2015</v>
      </c>
      <c r="J131" s="135">
        <f t="shared" si="18"/>
        <v>346</v>
      </c>
      <c r="K131" s="135">
        <f t="shared" si="18"/>
        <v>332</v>
      </c>
      <c r="L131" s="135">
        <f t="shared" si="18"/>
        <v>331</v>
      </c>
      <c r="M131" s="135">
        <f t="shared" si="18"/>
        <v>330</v>
      </c>
      <c r="N131" s="136">
        <f t="shared" si="18"/>
        <v>327</v>
      </c>
      <c r="O131" s="152">
        <f>IF(계획인구!Q131="미급수",0,IF(계획인구!Q131="마을",0,IF(계획인구!Q131="소규모",0,IF(계획인구!Q131=사업별물량!$F131,계획인구!AA131,0))))</f>
        <v>346</v>
      </c>
      <c r="P131" s="152">
        <f>IF(계획인구!R131="미급수",0,IF(계획인구!R131="마을",0,IF(계획인구!R131="소규모",0,IF(계획인구!R131=사업별물량!$F131,계획인구!AB131,0))))</f>
        <v>332</v>
      </c>
      <c r="Q131" s="152">
        <f>IF(계획인구!S131="미급수",0,IF(계획인구!S131="마을",0,IF(계획인구!S131="소규모",0,IF(계획인구!S131=사업별물량!$F131,계획인구!AC131,0))))</f>
        <v>331</v>
      </c>
      <c r="R131" s="152">
        <f>IF(계획인구!T131="미급수",0,IF(계획인구!T131="마을",0,IF(계획인구!T131="소규모",0,IF(계획인구!T131=사업별물량!$F131,계획인구!AD131,0))))</f>
        <v>330</v>
      </c>
      <c r="S131" s="152">
        <f>IF(계획인구!U131="미급수",0,IF(계획인구!U131="마을",0,IF(계획인구!U131="소규모",0,IF(계획인구!U131=사업별물량!$F131,계획인구!AE131,0))))</f>
        <v>327</v>
      </c>
      <c r="T131" s="152">
        <f>IF(계획인구!Q131="미급수",0,IF(계획인구!Q131="마을",0,IF(계획인구!Q131="소규모",0,IF(계획인구!Q131=사업별물량!$F131,계획인구!AF131,0))))</f>
        <v>0</v>
      </c>
      <c r="U131" s="152">
        <f>IF(계획인구!R131="미급수",0,IF(계획인구!R131="마을",0,IF(계획인구!R131="소규모",0,IF(계획인구!R131=사업별물량!$F131,계획인구!AG131,0))))</f>
        <v>0</v>
      </c>
      <c r="V131" s="152">
        <f>IF(계획인구!S131="미급수",0,IF(계획인구!S131="마을",0,IF(계획인구!S131="소규모",0,IF(계획인구!S131=사업별물량!$F131,계획인구!AH131,0))))</f>
        <v>0</v>
      </c>
      <c r="W131" s="152">
        <f>IF(계획인구!T131="미급수",0,IF(계획인구!T131="마을",0,IF(계획인구!T131="소규모",0,IF(계획인구!T131=사업별물량!$F131,계획인구!AI131,0))))</f>
        <v>0</v>
      </c>
      <c r="X131" s="152">
        <f>IF(계획인구!U131="미급수",0,IF(계획인구!U131="마을",0,IF(계획인구!U131="소규모",0,IF(계획인구!U131=사업별물량!$F131,계획인구!AJ131,0))))</f>
        <v>0</v>
      </c>
      <c r="Y131" s="15" t="str">
        <f t="shared" si="14"/>
        <v>기존</v>
      </c>
    </row>
    <row r="132" spans="1:36" ht="16.350000000000001" customHeight="1">
      <c r="A132" s="308" t="s">
        <v>621</v>
      </c>
      <c r="B132" s="52" t="s">
        <v>326</v>
      </c>
      <c r="C132" s="52" t="s">
        <v>326</v>
      </c>
      <c r="D132" s="53">
        <f>계획인구!J132</f>
        <v>19</v>
      </c>
      <c r="E132" s="53">
        <f>계획인구!K132</f>
        <v>35</v>
      </c>
      <c r="F132" s="54" t="str">
        <f>계획인구!L132</f>
        <v>광역</v>
      </c>
      <c r="G132" s="54" t="str">
        <f>계획인구!M132</f>
        <v>광역</v>
      </c>
      <c r="H132" s="54" t="str">
        <f>계획인구!N132</f>
        <v>혁신도시</v>
      </c>
      <c r="I132" s="55">
        <f>IF(F132="마을",0,IF(F132="소규모",0,계획인구!P132))</f>
        <v>2015</v>
      </c>
      <c r="J132" s="135">
        <f t="shared" si="18"/>
        <v>35</v>
      </c>
      <c r="K132" s="135">
        <f t="shared" si="18"/>
        <v>34</v>
      </c>
      <c r="L132" s="135">
        <f t="shared" si="18"/>
        <v>33</v>
      </c>
      <c r="M132" s="135">
        <f t="shared" si="18"/>
        <v>33</v>
      </c>
      <c r="N132" s="136">
        <f t="shared" si="18"/>
        <v>33</v>
      </c>
      <c r="O132" s="152">
        <f>IF(계획인구!Q132="미급수",0,IF(계획인구!Q132="마을",0,IF(계획인구!Q132="소규모",0,IF(계획인구!Q132=사업별물량!$F132,계획인구!AA132,0))))</f>
        <v>35</v>
      </c>
      <c r="P132" s="152">
        <f>IF(계획인구!R132="미급수",0,IF(계획인구!R132="마을",0,IF(계획인구!R132="소규모",0,IF(계획인구!R132=사업별물량!$F132,계획인구!AB132,0))))</f>
        <v>34</v>
      </c>
      <c r="Q132" s="152">
        <f>IF(계획인구!S132="미급수",0,IF(계획인구!S132="마을",0,IF(계획인구!S132="소규모",0,IF(계획인구!S132=사업별물량!$F132,계획인구!AC132,0))))</f>
        <v>33</v>
      </c>
      <c r="R132" s="152">
        <f>IF(계획인구!T132="미급수",0,IF(계획인구!T132="마을",0,IF(계획인구!T132="소규모",0,IF(계획인구!T132=사업별물량!$F132,계획인구!AD132,0))))</f>
        <v>33</v>
      </c>
      <c r="S132" s="152">
        <f>IF(계획인구!U132="미급수",0,IF(계획인구!U132="마을",0,IF(계획인구!U132="소규모",0,IF(계획인구!U132=사업별물량!$F132,계획인구!AE132,0))))</f>
        <v>33</v>
      </c>
      <c r="T132" s="152">
        <f>IF(계획인구!Q132="미급수",0,IF(계획인구!Q132="마을",0,IF(계획인구!Q132="소규모",0,IF(계획인구!Q132=사업별물량!$F132,계획인구!AF132,0))))</f>
        <v>0</v>
      </c>
      <c r="U132" s="152">
        <f>IF(계획인구!R132="미급수",0,IF(계획인구!R132="마을",0,IF(계획인구!R132="소규모",0,IF(계획인구!R132=사업별물량!$F132,계획인구!AG132,0))))</f>
        <v>0</v>
      </c>
      <c r="V132" s="152">
        <f>IF(계획인구!S132="미급수",0,IF(계획인구!S132="마을",0,IF(계획인구!S132="소규모",0,IF(계획인구!S132=사업별물량!$F132,계획인구!AH132,0))))</f>
        <v>0</v>
      </c>
      <c r="W132" s="152">
        <f>IF(계획인구!T132="미급수",0,IF(계획인구!T132="마을",0,IF(계획인구!T132="소규모",0,IF(계획인구!T132=사업별물량!$F132,계획인구!AI132,0))))</f>
        <v>0</v>
      </c>
      <c r="X132" s="152">
        <f>IF(계획인구!U132="미급수",0,IF(계획인구!U132="마을",0,IF(계획인구!U132="소규모",0,IF(계획인구!U132=사업별물량!$F132,계획인구!AJ132,0))))</f>
        <v>0</v>
      </c>
      <c r="Y132" s="15" t="str">
        <f t="shared" si="14"/>
        <v>기존</v>
      </c>
    </row>
    <row r="133" spans="1:36" ht="16.350000000000001" customHeight="1">
      <c r="A133" s="308" t="s">
        <v>621</v>
      </c>
      <c r="B133" s="52" t="s">
        <v>132</v>
      </c>
      <c r="C133" s="52" t="s">
        <v>133</v>
      </c>
      <c r="D133" s="53">
        <f>계획인구!J133</f>
        <v>62</v>
      </c>
      <c r="E133" s="53">
        <f>계획인구!K133</f>
        <v>120</v>
      </c>
      <c r="F133" s="54" t="str">
        <f>계획인구!L133</f>
        <v>광역</v>
      </c>
      <c r="G133" s="54" t="str">
        <f>계획인구!M133</f>
        <v>광역</v>
      </c>
      <c r="H133" s="54" t="str">
        <f>계획인구!N133</f>
        <v>혁신도시</v>
      </c>
      <c r="I133" s="55">
        <f>IF(F133="마을",0,IF(F133="소규모",0,계획인구!P133))</f>
        <v>2015</v>
      </c>
      <c r="J133" s="135">
        <f t="shared" si="18"/>
        <v>120</v>
      </c>
      <c r="K133" s="135">
        <f t="shared" si="18"/>
        <v>115</v>
      </c>
      <c r="L133" s="135">
        <f t="shared" si="18"/>
        <v>115</v>
      </c>
      <c r="M133" s="135">
        <f t="shared" si="18"/>
        <v>114</v>
      </c>
      <c r="N133" s="136">
        <f t="shared" si="18"/>
        <v>113</v>
      </c>
      <c r="O133" s="152">
        <f>IF(계획인구!Q133="미급수",0,IF(계획인구!Q133="마을",0,IF(계획인구!Q133="소규모",0,IF(계획인구!Q133=사업별물량!$F133,계획인구!AA133,0))))</f>
        <v>120</v>
      </c>
      <c r="P133" s="152">
        <f>IF(계획인구!R133="미급수",0,IF(계획인구!R133="마을",0,IF(계획인구!R133="소규모",0,IF(계획인구!R133=사업별물량!$F133,계획인구!AB133,0))))</f>
        <v>115</v>
      </c>
      <c r="Q133" s="152">
        <f>IF(계획인구!S133="미급수",0,IF(계획인구!S133="마을",0,IF(계획인구!S133="소규모",0,IF(계획인구!S133=사업별물량!$F133,계획인구!AC133,0))))</f>
        <v>115</v>
      </c>
      <c r="R133" s="152">
        <f>IF(계획인구!T133="미급수",0,IF(계획인구!T133="마을",0,IF(계획인구!T133="소규모",0,IF(계획인구!T133=사업별물량!$F133,계획인구!AD133,0))))</f>
        <v>114</v>
      </c>
      <c r="S133" s="152">
        <f>IF(계획인구!U133="미급수",0,IF(계획인구!U133="마을",0,IF(계획인구!U133="소규모",0,IF(계획인구!U133=사업별물량!$F133,계획인구!AE133,0))))</f>
        <v>113</v>
      </c>
      <c r="T133" s="152">
        <f>IF(계획인구!Q133="미급수",0,IF(계획인구!Q133="마을",0,IF(계획인구!Q133="소규모",0,IF(계획인구!Q133=사업별물량!$F133,계획인구!AF133,0))))</f>
        <v>0</v>
      </c>
      <c r="U133" s="152">
        <f>IF(계획인구!R133="미급수",0,IF(계획인구!R133="마을",0,IF(계획인구!R133="소규모",0,IF(계획인구!R133=사업별물량!$F133,계획인구!AG133,0))))</f>
        <v>0</v>
      </c>
      <c r="V133" s="152">
        <f>IF(계획인구!S133="미급수",0,IF(계획인구!S133="마을",0,IF(계획인구!S133="소규모",0,IF(계획인구!S133=사업별물량!$F133,계획인구!AH133,0))))</f>
        <v>0</v>
      </c>
      <c r="W133" s="152">
        <f>IF(계획인구!T133="미급수",0,IF(계획인구!T133="마을",0,IF(계획인구!T133="소규모",0,IF(계획인구!T133=사업별물량!$F133,계획인구!AI133,0))))</f>
        <v>0</v>
      </c>
      <c r="X133" s="152">
        <f>IF(계획인구!U133="미급수",0,IF(계획인구!U133="마을",0,IF(계획인구!U133="소규모",0,IF(계획인구!U133=사업별물량!$F133,계획인구!AJ133,0))))</f>
        <v>0</v>
      </c>
      <c r="Y133" s="15" t="str">
        <f t="shared" si="14"/>
        <v>기존</v>
      </c>
    </row>
    <row r="134" spans="1:36" ht="16.350000000000001" customHeight="1">
      <c r="A134" s="308" t="s">
        <v>621</v>
      </c>
      <c r="B134" s="52" t="s">
        <v>134</v>
      </c>
      <c r="C134" s="52" t="s">
        <v>325</v>
      </c>
      <c r="D134" s="53">
        <f>계획인구!J134</f>
        <v>132</v>
      </c>
      <c r="E134" s="53">
        <f>계획인구!K134</f>
        <v>264</v>
      </c>
      <c r="F134" s="54" t="str">
        <f>계획인구!L134</f>
        <v>광역</v>
      </c>
      <c r="G134" s="54" t="str">
        <f>계획인구!M134</f>
        <v>광역</v>
      </c>
      <c r="H134" s="54" t="str">
        <f>계획인구!N134</f>
        <v>혁신도시</v>
      </c>
      <c r="I134" s="55">
        <f>IF(F134="마을",0,IF(F134="소규모",0,계획인구!P134))</f>
        <v>2020</v>
      </c>
      <c r="J134" s="135">
        <f t="shared" si="18"/>
        <v>0</v>
      </c>
      <c r="K134" s="135">
        <f t="shared" si="18"/>
        <v>254</v>
      </c>
      <c r="L134" s="135">
        <f t="shared" si="18"/>
        <v>252</v>
      </c>
      <c r="M134" s="135">
        <f t="shared" si="18"/>
        <v>252</v>
      </c>
      <c r="N134" s="136">
        <f t="shared" si="18"/>
        <v>250</v>
      </c>
      <c r="O134" s="152">
        <f>IF(계획인구!Q134="미급수",0,IF(계획인구!Q134="마을",0,IF(계획인구!Q134="소규모",0,IF(계획인구!Q134=사업별물량!$F134,계획인구!AA134,0))))</f>
        <v>0</v>
      </c>
      <c r="P134" s="152">
        <f>IF(계획인구!R134="미급수",0,IF(계획인구!R134="마을",0,IF(계획인구!R134="소규모",0,IF(계획인구!R134=사업별물량!$F134,계획인구!AB134,0))))</f>
        <v>254</v>
      </c>
      <c r="Q134" s="152">
        <f>IF(계획인구!S134="미급수",0,IF(계획인구!S134="마을",0,IF(계획인구!S134="소규모",0,IF(계획인구!S134=사업별물량!$F134,계획인구!AC134,0))))</f>
        <v>252</v>
      </c>
      <c r="R134" s="152">
        <f>IF(계획인구!T134="미급수",0,IF(계획인구!T134="마을",0,IF(계획인구!T134="소규모",0,IF(계획인구!T134=사업별물량!$F134,계획인구!AD134,0))))</f>
        <v>252</v>
      </c>
      <c r="S134" s="152">
        <f>IF(계획인구!U134="미급수",0,IF(계획인구!U134="마을",0,IF(계획인구!U134="소규모",0,IF(계획인구!U134=사업별물량!$F134,계획인구!AE134,0))))</f>
        <v>250</v>
      </c>
      <c r="T134" s="152">
        <f>IF(계획인구!Q134="미급수",0,IF(계획인구!Q134="마을",0,IF(계획인구!Q134="소규모",0,IF(계획인구!Q134=사업별물량!$F134,계획인구!AF134,0))))</f>
        <v>0</v>
      </c>
      <c r="U134" s="152">
        <f>IF(계획인구!R134="미급수",0,IF(계획인구!R134="마을",0,IF(계획인구!R134="소규모",0,IF(계획인구!R134=사업별물량!$F134,계획인구!AG134,0))))</f>
        <v>0</v>
      </c>
      <c r="V134" s="152">
        <f>IF(계획인구!S134="미급수",0,IF(계획인구!S134="마을",0,IF(계획인구!S134="소규모",0,IF(계획인구!S134=사업별물량!$F134,계획인구!AH134,0))))</f>
        <v>0</v>
      </c>
      <c r="W134" s="152">
        <f>IF(계획인구!T134="미급수",0,IF(계획인구!T134="마을",0,IF(계획인구!T134="소규모",0,IF(계획인구!T134=사업별물량!$F134,계획인구!AI134,0))))</f>
        <v>0</v>
      </c>
      <c r="X134" s="152">
        <f>IF(계획인구!U134="미급수",0,IF(계획인구!U134="마을",0,IF(계획인구!U134="소규모",0,IF(계획인구!U134=사업별물량!$F134,계획인구!AJ134,0))))</f>
        <v>0</v>
      </c>
      <c r="Y134" s="15" t="str">
        <f t="shared" si="14"/>
        <v>1단계</v>
      </c>
    </row>
    <row r="135" spans="1:36" ht="16.350000000000001" customHeight="1">
      <c r="A135" s="308" t="s">
        <v>621</v>
      </c>
      <c r="B135" s="52" t="s">
        <v>135</v>
      </c>
      <c r="C135" s="52" t="s">
        <v>136</v>
      </c>
      <c r="D135" s="53">
        <f>계획인구!J135</f>
        <v>19</v>
      </c>
      <c r="E135" s="53">
        <f>계획인구!K135</f>
        <v>42</v>
      </c>
      <c r="F135" s="54" t="str">
        <f>계획인구!L135</f>
        <v>광역</v>
      </c>
      <c r="G135" s="54" t="str">
        <f>계획인구!M135</f>
        <v>광역</v>
      </c>
      <c r="H135" s="54" t="str">
        <f>계획인구!N135</f>
        <v>혁신도시</v>
      </c>
      <c r="I135" s="55">
        <f>IF(F135="마을",0,IF(F135="소규모",0,계획인구!P135))</f>
        <v>2020</v>
      </c>
      <c r="J135" s="135">
        <f t="shared" si="18"/>
        <v>0</v>
      </c>
      <c r="K135" s="135">
        <f t="shared" si="18"/>
        <v>40</v>
      </c>
      <c r="L135" s="135">
        <f t="shared" si="18"/>
        <v>40</v>
      </c>
      <c r="M135" s="135">
        <f t="shared" si="18"/>
        <v>40</v>
      </c>
      <c r="N135" s="136">
        <f t="shared" si="18"/>
        <v>40</v>
      </c>
      <c r="O135" s="152">
        <f>IF(계획인구!Q135="미급수",0,IF(계획인구!Q135="마을",0,IF(계획인구!Q135="소규모",0,IF(계획인구!Q135=사업별물량!$F135,계획인구!AA135,0))))</f>
        <v>0</v>
      </c>
      <c r="P135" s="152">
        <f>IF(계획인구!R135="미급수",0,IF(계획인구!R135="마을",0,IF(계획인구!R135="소규모",0,IF(계획인구!R135=사업별물량!$F135,계획인구!AB135,0))))</f>
        <v>40</v>
      </c>
      <c r="Q135" s="152">
        <f>IF(계획인구!S135="미급수",0,IF(계획인구!S135="마을",0,IF(계획인구!S135="소규모",0,IF(계획인구!S135=사업별물량!$F135,계획인구!AC135,0))))</f>
        <v>40</v>
      </c>
      <c r="R135" s="152">
        <f>IF(계획인구!T135="미급수",0,IF(계획인구!T135="마을",0,IF(계획인구!T135="소규모",0,IF(계획인구!T135=사업별물량!$F135,계획인구!AD135,0))))</f>
        <v>40</v>
      </c>
      <c r="S135" s="152">
        <f>IF(계획인구!U135="미급수",0,IF(계획인구!U135="마을",0,IF(계획인구!U135="소규모",0,IF(계획인구!U135=사업별물량!$F135,계획인구!AE135,0))))</f>
        <v>40</v>
      </c>
      <c r="T135" s="152">
        <f>IF(계획인구!Q135="미급수",0,IF(계획인구!Q135="마을",0,IF(계획인구!Q135="소규모",0,IF(계획인구!Q135=사업별물량!$F135,계획인구!AF135,0))))</f>
        <v>0</v>
      </c>
      <c r="U135" s="152">
        <f>IF(계획인구!R135="미급수",0,IF(계획인구!R135="마을",0,IF(계획인구!R135="소규모",0,IF(계획인구!R135=사업별물량!$F135,계획인구!AG135,0))))</f>
        <v>0</v>
      </c>
      <c r="V135" s="152">
        <f>IF(계획인구!S135="미급수",0,IF(계획인구!S135="마을",0,IF(계획인구!S135="소규모",0,IF(계획인구!S135=사업별물량!$F135,계획인구!AH135,0))))</f>
        <v>0</v>
      </c>
      <c r="W135" s="152">
        <f>IF(계획인구!T135="미급수",0,IF(계획인구!T135="마을",0,IF(계획인구!T135="소규모",0,IF(계획인구!T135=사업별물량!$F135,계획인구!AI135,0))))</f>
        <v>0</v>
      </c>
      <c r="X135" s="152">
        <f>IF(계획인구!U135="미급수",0,IF(계획인구!U135="마을",0,IF(계획인구!U135="소규모",0,IF(계획인구!U135=사업별물량!$F135,계획인구!AJ135,0))))</f>
        <v>0</v>
      </c>
      <c r="Y135" s="15" t="str">
        <f t="shared" si="14"/>
        <v>1단계</v>
      </c>
    </row>
    <row r="136" spans="1:36" ht="16.350000000000001" customHeight="1">
      <c r="A136" s="308" t="s">
        <v>621</v>
      </c>
      <c r="B136" s="52" t="s">
        <v>138</v>
      </c>
      <c r="C136" s="52" t="s">
        <v>139</v>
      </c>
      <c r="D136" s="53">
        <f>계획인구!J136</f>
        <v>99</v>
      </c>
      <c r="E136" s="53">
        <f>계획인구!K136</f>
        <v>257</v>
      </c>
      <c r="F136" s="54" t="str">
        <f>계획인구!L136</f>
        <v>광역</v>
      </c>
      <c r="G136" s="54" t="str">
        <f>계획인구!M136</f>
        <v>광역</v>
      </c>
      <c r="H136" s="54" t="str">
        <f>계획인구!N136</f>
        <v>혁신도시</v>
      </c>
      <c r="I136" s="55">
        <f>IF(F136="마을",0,IF(F136="소규모",0,계획인구!P136))</f>
        <v>2020</v>
      </c>
      <c r="J136" s="135">
        <f t="shared" si="18"/>
        <v>0</v>
      </c>
      <c r="K136" s="135">
        <f t="shared" si="18"/>
        <v>247</v>
      </c>
      <c r="L136" s="135">
        <f t="shared" si="18"/>
        <v>246</v>
      </c>
      <c r="M136" s="135">
        <f t="shared" si="18"/>
        <v>245</v>
      </c>
      <c r="N136" s="136">
        <f t="shared" si="18"/>
        <v>243</v>
      </c>
      <c r="O136" s="152">
        <f>IF(계획인구!Q136="미급수",0,IF(계획인구!Q136="마을",0,IF(계획인구!Q136="소규모",0,IF(계획인구!Q136=사업별물량!$F136,계획인구!AA136,0))))</f>
        <v>0</v>
      </c>
      <c r="P136" s="152">
        <f>IF(계획인구!R136="미급수",0,IF(계획인구!R136="마을",0,IF(계획인구!R136="소규모",0,IF(계획인구!R136=사업별물량!$F136,계획인구!AB136,0))))</f>
        <v>247</v>
      </c>
      <c r="Q136" s="152">
        <f>IF(계획인구!S136="미급수",0,IF(계획인구!S136="마을",0,IF(계획인구!S136="소규모",0,IF(계획인구!S136=사업별물량!$F136,계획인구!AC136,0))))</f>
        <v>246</v>
      </c>
      <c r="R136" s="152">
        <f>IF(계획인구!T136="미급수",0,IF(계획인구!T136="마을",0,IF(계획인구!T136="소규모",0,IF(계획인구!T136=사업별물량!$F136,계획인구!AD136,0))))</f>
        <v>245</v>
      </c>
      <c r="S136" s="152">
        <f>IF(계획인구!U136="미급수",0,IF(계획인구!U136="마을",0,IF(계획인구!U136="소규모",0,IF(계획인구!U136=사업별물량!$F136,계획인구!AE136,0))))</f>
        <v>243</v>
      </c>
      <c r="T136" s="152">
        <f>IF(계획인구!Q136="미급수",0,IF(계획인구!Q136="마을",0,IF(계획인구!Q136="소규모",0,IF(계획인구!Q136=사업별물량!$F136,계획인구!AF136,0))))</f>
        <v>0</v>
      </c>
      <c r="U136" s="152">
        <f>IF(계획인구!R136="미급수",0,IF(계획인구!R136="마을",0,IF(계획인구!R136="소규모",0,IF(계획인구!R136=사업별물량!$F136,계획인구!AG136,0))))</f>
        <v>0</v>
      </c>
      <c r="V136" s="152">
        <f>IF(계획인구!S136="미급수",0,IF(계획인구!S136="마을",0,IF(계획인구!S136="소규모",0,IF(계획인구!S136=사업별물량!$F136,계획인구!AH136,0))))</f>
        <v>0</v>
      </c>
      <c r="W136" s="152">
        <f>IF(계획인구!T136="미급수",0,IF(계획인구!T136="마을",0,IF(계획인구!T136="소규모",0,IF(계획인구!T136=사업별물량!$F136,계획인구!AI136,0))))</f>
        <v>0</v>
      </c>
      <c r="X136" s="152">
        <f>IF(계획인구!U136="미급수",0,IF(계획인구!U136="마을",0,IF(계획인구!U136="소규모",0,IF(계획인구!U136=사업별물량!$F136,계획인구!AJ136,0))))</f>
        <v>0</v>
      </c>
      <c r="Y136" s="15" t="str">
        <f t="shared" si="14"/>
        <v>1단계</v>
      </c>
    </row>
    <row r="137" spans="1:36" ht="16.350000000000001" customHeight="1">
      <c r="A137" s="309" t="s">
        <v>621</v>
      </c>
      <c r="B137" s="233" t="s">
        <v>140</v>
      </c>
      <c r="C137" s="233" t="s">
        <v>141</v>
      </c>
      <c r="D137" s="234">
        <f>계획인구!J137</f>
        <v>62</v>
      </c>
      <c r="E137" s="234">
        <f>계획인구!K137</f>
        <v>143</v>
      </c>
      <c r="F137" s="235" t="str">
        <f>계획인구!L137</f>
        <v>광역</v>
      </c>
      <c r="G137" s="235" t="str">
        <f>계획인구!M137</f>
        <v>광역</v>
      </c>
      <c r="H137" s="235" t="str">
        <f>계획인구!N137</f>
        <v>혁신도시</v>
      </c>
      <c r="I137" s="237">
        <f>IF(F137="마을",0,IF(F137="소규모",0,계획인구!P137))</f>
        <v>2015</v>
      </c>
      <c r="J137" s="239">
        <f t="shared" si="18"/>
        <v>143</v>
      </c>
      <c r="K137" s="239">
        <f t="shared" si="18"/>
        <v>135</v>
      </c>
      <c r="L137" s="239">
        <f t="shared" si="18"/>
        <v>136</v>
      </c>
      <c r="M137" s="239">
        <f t="shared" si="18"/>
        <v>138</v>
      </c>
      <c r="N137" s="240">
        <f t="shared" si="18"/>
        <v>134</v>
      </c>
      <c r="O137" s="152">
        <f>IF(계획인구!Q137="미급수",0,IF(계획인구!Q137="마을",0,IF(계획인구!Q137="소규모",0,IF(계획인구!Q137=사업별물량!$F137,계획인구!AA137,0))))</f>
        <v>143</v>
      </c>
      <c r="P137" s="152">
        <f>IF(계획인구!R137="미급수",0,IF(계획인구!R137="마을",0,IF(계획인구!R137="소규모",0,IF(계획인구!R137=사업별물량!$F137,계획인구!AB137,0))))</f>
        <v>135</v>
      </c>
      <c r="Q137" s="152">
        <f>IF(계획인구!S137="미급수",0,IF(계획인구!S137="마을",0,IF(계획인구!S137="소규모",0,IF(계획인구!S137=사업별물량!$F137,계획인구!AC137,0))))</f>
        <v>136</v>
      </c>
      <c r="R137" s="152">
        <f>IF(계획인구!T137="미급수",0,IF(계획인구!T137="마을",0,IF(계획인구!T137="소규모",0,IF(계획인구!T137=사업별물량!$F137,계획인구!AD137,0))))</f>
        <v>138</v>
      </c>
      <c r="S137" s="152">
        <f>IF(계획인구!U137="미급수",0,IF(계획인구!U137="마을",0,IF(계획인구!U137="소규모",0,IF(계획인구!U137=사업별물량!$F137,계획인구!AE137,0))))</f>
        <v>134</v>
      </c>
      <c r="T137" s="152">
        <f>IF(계획인구!Q137="미급수",0,IF(계획인구!Q137="마을",0,IF(계획인구!Q137="소규모",0,IF(계획인구!Q137=사업별물량!$F137,계획인구!AF137,0))))</f>
        <v>0</v>
      </c>
      <c r="U137" s="152">
        <f>IF(계획인구!R137="미급수",0,IF(계획인구!R137="마을",0,IF(계획인구!R137="소규모",0,IF(계획인구!R137=사업별물량!$F137,계획인구!AG137,0))))</f>
        <v>0</v>
      </c>
      <c r="V137" s="152">
        <f>IF(계획인구!S137="미급수",0,IF(계획인구!S137="마을",0,IF(계획인구!S137="소규모",0,IF(계획인구!S137=사업별물량!$F137,계획인구!AH137,0))))</f>
        <v>0</v>
      </c>
      <c r="W137" s="152">
        <f>IF(계획인구!T137="미급수",0,IF(계획인구!T137="마을",0,IF(계획인구!T137="소규모",0,IF(계획인구!T137=사업별물량!$F137,계획인구!AI137,0))))</f>
        <v>0</v>
      </c>
      <c r="X137" s="152">
        <f>IF(계획인구!U137="미급수",0,IF(계획인구!U137="마을",0,IF(계획인구!U137="소규모",0,IF(계획인구!U137=사업별물량!$F137,계획인구!AJ137,0))))</f>
        <v>0</v>
      </c>
      <c r="Y137" s="15" t="str">
        <f t="shared" ref="Y137:Y200" si="19">IF(I137=2015,"기존",IF(I137=2020,"1단계",IF(I137=2025,"2단계",IF(I137=2030,"3단계",""))))</f>
        <v>기존</v>
      </c>
    </row>
    <row r="138" spans="1:36" ht="16.350000000000001" customHeight="1">
      <c r="A138" s="305" t="s">
        <v>142</v>
      </c>
      <c r="B138" s="243" t="s">
        <v>3</v>
      </c>
      <c r="C138" s="244"/>
      <c r="D138" s="218">
        <f>계획인구!J138</f>
        <v>1246</v>
      </c>
      <c r="E138" s="218">
        <f>계획인구!K138</f>
        <v>2921</v>
      </c>
      <c r="F138" s="218">
        <f>계획인구!L138</f>
        <v>0</v>
      </c>
      <c r="G138" s="218">
        <f>계획인구!M138</f>
        <v>0</v>
      </c>
      <c r="H138" s="218">
        <f>계획인구!N138</f>
        <v>0</v>
      </c>
      <c r="I138" s="218">
        <f>계획인구!P138</f>
        <v>0</v>
      </c>
      <c r="J138" s="218">
        <f>O138+T138</f>
        <v>2768</v>
      </c>
      <c r="K138" s="218">
        <f>P138+U138</f>
        <v>2805</v>
      </c>
      <c r="L138" s="218">
        <f>Q138+V138</f>
        <v>2794</v>
      </c>
      <c r="M138" s="218">
        <f>R138+W138</f>
        <v>2784</v>
      </c>
      <c r="N138" s="251">
        <f>S138+X138</f>
        <v>2761</v>
      </c>
      <c r="O138" s="152">
        <f>SUM(O139:O154)</f>
        <v>2768</v>
      </c>
      <c r="P138" s="135">
        <f t="shared" ref="P138:X138" si="20">SUM(P139:P154)</f>
        <v>2805</v>
      </c>
      <c r="Q138" s="135">
        <f t="shared" si="20"/>
        <v>2794</v>
      </c>
      <c r="R138" s="135">
        <f t="shared" si="20"/>
        <v>2784</v>
      </c>
      <c r="S138" s="135">
        <f t="shared" si="20"/>
        <v>2761</v>
      </c>
      <c r="T138" s="135">
        <f t="shared" si="20"/>
        <v>0</v>
      </c>
      <c r="U138" s="135">
        <f t="shared" si="20"/>
        <v>0</v>
      </c>
      <c r="V138" s="135">
        <f t="shared" si="20"/>
        <v>0</v>
      </c>
      <c r="W138" s="135">
        <f t="shared" si="20"/>
        <v>0</v>
      </c>
      <c r="X138" s="135">
        <f t="shared" si="20"/>
        <v>0</v>
      </c>
      <c r="Y138" s="163" t="str">
        <f t="shared" si="19"/>
        <v/>
      </c>
    </row>
    <row r="139" spans="1:36" ht="16.350000000000001" customHeight="1">
      <c r="A139" s="308" t="s">
        <v>142</v>
      </c>
      <c r="B139" s="52" t="s">
        <v>682</v>
      </c>
      <c r="C139" s="52" t="s">
        <v>143</v>
      </c>
      <c r="D139" s="53">
        <f>계획인구!J139</f>
        <v>171</v>
      </c>
      <c r="E139" s="53">
        <f>계획인구!K139</f>
        <v>409</v>
      </c>
      <c r="F139" s="54" t="str">
        <f>계획인구!L139</f>
        <v>지방</v>
      </c>
      <c r="G139" s="54" t="str">
        <f>계획인구!M139</f>
        <v>김천</v>
      </c>
      <c r="H139" s="54" t="str">
        <f>계획인구!N139</f>
        <v>공단</v>
      </c>
      <c r="I139" s="55">
        <f>IF(F139="마을",0,IF(F139="소규모",0,계획인구!P139))</f>
        <v>2015</v>
      </c>
      <c r="J139" s="135">
        <f t="shared" ref="J139:N154" si="21">O139+T139</f>
        <v>409</v>
      </c>
      <c r="K139" s="135">
        <f t="shared" si="21"/>
        <v>393</v>
      </c>
      <c r="L139" s="135">
        <f t="shared" si="21"/>
        <v>391</v>
      </c>
      <c r="M139" s="135">
        <f t="shared" si="21"/>
        <v>390</v>
      </c>
      <c r="N139" s="136">
        <f t="shared" si="21"/>
        <v>387</v>
      </c>
      <c r="O139" s="152">
        <f>IF(계획인구!Q139="미급수",0,IF(계획인구!Q139="마을",0,IF(계획인구!Q139="소규모",0,IF(계획인구!Q139=사업별물량!$F139,계획인구!AA139,0))))</f>
        <v>409</v>
      </c>
      <c r="P139" s="152">
        <f>IF(계획인구!R139="미급수",0,IF(계획인구!R139="마을",0,IF(계획인구!R139="소규모",0,IF(계획인구!R139=사업별물량!$F139,계획인구!AB139,0))))</f>
        <v>393</v>
      </c>
      <c r="Q139" s="152">
        <f>IF(계획인구!S139="미급수",0,IF(계획인구!S139="마을",0,IF(계획인구!S139="소규모",0,IF(계획인구!S139=사업별물량!$F139,계획인구!AC139,0))))</f>
        <v>391</v>
      </c>
      <c r="R139" s="152">
        <f>IF(계획인구!T139="미급수",0,IF(계획인구!T139="마을",0,IF(계획인구!T139="소규모",0,IF(계획인구!T139=사업별물량!$F139,계획인구!AD139,0))))</f>
        <v>390</v>
      </c>
      <c r="S139" s="152">
        <f>IF(계획인구!U139="미급수",0,IF(계획인구!U139="마을",0,IF(계획인구!U139="소규모",0,IF(계획인구!U139=사업별물량!$F139,계획인구!AE139,0))))</f>
        <v>387</v>
      </c>
      <c r="T139" s="152">
        <f>IF(계획인구!Q139="미급수",0,IF(계획인구!Q139="마을",0,IF(계획인구!Q139="소규모",0,IF(계획인구!Q139=사업별물량!$F139,계획인구!AF139,0))))</f>
        <v>0</v>
      </c>
      <c r="U139" s="152">
        <f>IF(계획인구!R139="미급수",0,IF(계획인구!R139="마을",0,IF(계획인구!R139="소규모",0,IF(계획인구!R139=사업별물량!$F139,계획인구!AG139,0))))</f>
        <v>0</v>
      </c>
      <c r="V139" s="152">
        <f>IF(계획인구!S139="미급수",0,IF(계획인구!S139="마을",0,IF(계획인구!S139="소규모",0,IF(계획인구!S139=사업별물량!$F139,계획인구!AH139,0))))</f>
        <v>0</v>
      </c>
      <c r="W139" s="152">
        <f>IF(계획인구!T139="미급수",0,IF(계획인구!T139="마을",0,IF(계획인구!T139="소규모",0,IF(계획인구!T139=사업별물량!$F139,계획인구!AI139,0))))</f>
        <v>0</v>
      </c>
      <c r="X139" s="152">
        <f>IF(계획인구!U139="미급수",0,IF(계획인구!U139="마을",0,IF(계획인구!U139="소규모",0,IF(계획인구!U139=사업별물량!$F139,계획인구!AJ139,0))))</f>
        <v>0</v>
      </c>
      <c r="Y139" s="15" t="str">
        <f t="shared" si="19"/>
        <v>기존</v>
      </c>
    </row>
    <row r="140" spans="1:36" ht="16.350000000000001" customHeight="1">
      <c r="A140" s="308" t="s">
        <v>142</v>
      </c>
      <c r="B140" s="52" t="s">
        <v>683</v>
      </c>
      <c r="C140" s="52" t="s">
        <v>144</v>
      </c>
      <c r="D140" s="53">
        <f>계획인구!J140</f>
        <v>49</v>
      </c>
      <c r="E140" s="53">
        <f>계획인구!K140</f>
        <v>111</v>
      </c>
      <c r="F140" s="54" t="str">
        <f>계획인구!L140</f>
        <v>지방</v>
      </c>
      <c r="G140" s="54" t="str">
        <f>계획인구!M140</f>
        <v>김천</v>
      </c>
      <c r="H140" s="54" t="str">
        <f>계획인구!N140</f>
        <v>공단</v>
      </c>
      <c r="I140" s="55">
        <f>IF(F140="마을",0,IF(F140="소규모",0,계획인구!P140))</f>
        <v>2015</v>
      </c>
      <c r="J140" s="135">
        <f t="shared" si="21"/>
        <v>111</v>
      </c>
      <c r="K140" s="135">
        <f t="shared" si="21"/>
        <v>107</v>
      </c>
      <c r="L140" s="135">
        <f t="shared" si="21"/>
        <v>106</v>
      </c>
      <c r="M140" s="135">
        <f t="shared" si="21"/>
        <v>106</v>
      </c>
      <c r="N140" s="136">
        <f t="shared" si="21"/>
        <v>105</v>
      </c>
      <c r="O140" s="152">
        <f>IF(계획인구!Q140="미급수",0,IF(계획인구!Q140="마을",0,IF(계획인구!Q140="소규모",0,IF(계획인구!Q140=사업별물량!$F140,계획인구!AA140,0))))</f>
        <v>111</v>
      </c>
      <c r="P140" s="152">
        <f>IF(계획인구!R140="미급수",0,IF(계획인구!R140="마을",0,IF(계획인구!R140="소규모",0,IF(계획인구!R140=사업별물량!$F140,계획인구!AB140,0))))</f>
        <v>107</v>
      </c>
      <c r="Q140" s="152">
        <f>IF(계획인구!S140="미급수",0,IF(계획인구!S140="마을",0,IF(계획인구!S140="소규모",0,IF(계획인구!S140=사업별물량!$F140,계획인구!AC140,0))))</f>
        <v>106</v>
      </c>
      <c r="R140" s="152">
        <f>IF(계획인구!T140="미급수",0,IF(계획인구!T140="마을",0,IF(계획인구!T140="소규모",0,IF(계획인구!T140=사업별물량!$F140,계획인구!AD140,0))))</f>
        <v>106</v>
      </c>
      <c r="S140" s="152">
        <f>IF(계획인구!U140="미급수",0,IF(계획인구!U140="마을",0,IF(계획인구!U140="소규모",0,IF(계획인구!U140=사업별물량!$F140,계획인구!AE140,0))))</f>
        <v>105</v>
      </c>
      <c r="T140" s="152">
        <f>IF(계획인구!Q140="미급수",0,IF(계획인구!Q140="마을",0,IF(계획인구!Q140="소규모",0,IF(계획인구!Q140=사업별물량!$F140,계획인구!AF140,0))))</f>
        <v>0</v>
      </c>
      <c r="U140" s="152">
        <f>IF(계획인구!R140="미급수",0,IF(계획인구!R140="마을",0,IF(계획인구!R140="소규모",0,IF(계획인구!R140=사업별물량!$F140,계획인구!AG140,0))))</f>
        <v>0</v>
      </c>
      <c r="V140" s="152">
        <f>IF(계획인구!S140="미급수",0,IF(계획인구!S140="마을",0,IF(계획인구!S140="소규모",0,IF(계획인구!S140=사업별물량!$F140,계획인구!AH140,0))))</f>
        <v>0</v>
      </c>
      <c r="W140" s="152">
        <f>IF(계획인구!T140="미급수",0,IF(계획인구!T140="마을",0,IF(계획인구!T140="소규모",0,IF(계획인구!T140=사업별물량!$F140,계획인구!AI140,0))))</f>
        <v>0</v>
      </c>
      <c r="X140" s="152">
        <f>IF(계획인구!U140="미급수",0,IF(계획인구!U140="마을",0,IF(계획인구!U140="소규모",0,IF(계획인구!U140=사업별물량!$F140,계획인구!AJ140,0))))</f>
        <v>0</v>
      </c>
      <c r="Y140" s="15" t="str">
        <f t="shared" si="19"/>
        <v>기존</v>
      </c>
    </row>
    <row r="141" spans="1:36" ht="16.350000000000001" customHeight="1">
      <c r="A141" s="308" t="s">
        <v>142</v>
      </c>
      <c r="B141" s="52" t="s">
        <v>145</v>
      </c>
      <c r="C141" s="52" t="s">
        <v>146</v>
      </c>
      <c r="D141" s="53">
        <f>계획인구!J141</f>
        <v>75</v>
      </c>
      <c r="E141" s="53">
        <f>계획인구!K141</f>
        <v>181</v>
      </c>
      <c r="F141" s="54" t="str">
        <f>계획인구!L141</f>
        <v>지방</v>
      </c>
      <c r="G141" s="54" t="str">
        <f>계획인구!M141</f>
        <v>김천</v>
      </c>
      <c r="H141" s="54" t="str">
        <f>계획인구!N141</f>
        <v>공단</v>
      </c>
      <c r="I141" s="55">
        <f>IF(F141="마을",0,IF(F141="소규모",0,계획인구!P141))</f>
        <v>2015</v>
      </c>
      <c r="J141" s="135">
        <f t="shared" si="21"/>
        <v>181</v>
      </c>
      <c r="K141" s="135">
        <f t="shared" si="21"/>
        <v>174</v>
      </c>
      <c r="L141" s="135">
        <f t="shared" si="21"/>
        <v>173</v>
      </c>
      <c r="M141" s="135">
        <f t="shared" si="21"/>
        <v>173</v>
      </c>
      <c r="N141" s="136">
        <f t="shared" si="21"/>
        <v>171</v>
      </c>
      <c r="O141" s="152">
        <f>IF(계획인구!Q141="미급수",0,IF(계획인구!Q141="마을",0,IF(계획인구!Q141="소규모",0,IF(계획인구!Q141=사업별물량!$F141,계획인구!AA141,0))))</f>
        <v>181</v>
      </c>
      <c r="P141" s="152">
        <f>IF(계획인구!R141="미급수",0,IF(계획인구!R141="마을",0,IF(계획인구!R141="소규모",0,IF(계획인구!R141=사업별물량!$F141,계획인구!AB141,0))))</f>
        <v>174</v>
      </c>
      <c r="Q141" s="152">
        <f>IF(계획인구!S141="미급수",0,IF(계획인구!S141="마을",0,IF(계획인구!S141="소규모",0,IF(계획인구!S141=사업별물량!$F141,계획인구!AC141,0))))</f>
        <v>173</v>
      </c>
      <c r="R141" s="152">
        <f>IF(계획인구!T141="미급수",0,IF(계획인구!T141="마을",0,IF(계획인구!T141="소규모",0,IF(계획인구!T141=사업별물량!$F141,계획인구!AD141,0))))</f>
        <v>173</v>
      </c>
      <c r="S141" s="152">
        <f>IF(계획인구!U141="미급수",0,IF(계획인구!U141="마을",0,IF(계획인구!U141="소규모",0,IF(계획인구!U141=사업별물량!$F141,계획인구!AE141,0))))</f>
        <v>171</v>
      </c>
      <c r="T141" s="152">
        <f>IF(계획인구!Q141="미급수",0,IF(계획인구!Q141="마을",0,IF(계획인구!Q141="소규모",0,IF(계획인구!Q141=사업별물량!$F141,계획인구!AF141,0))))</f>
        <v>0</v>
      </c>
      <c r="U141" s="152">
        <f>IF(계획인구!R141="미급수",0,IF(계획인구!R141="마을",0,IF(계획인구!R141="소규모",0,IF(계획인구!R141=사업별물량!$F141,계획인구!AG141,0))))</f>
        <v>0</v>
      </c>
      <c r="V141" s="152">
        <f>IF(계획인구!S141="미급수",0,IF(계획인구!S141="마을",0,IF(계획인구!S141="소규모",0,IF(계획인구!S141=사업별물량!$F141,계획인구!AH141,0))))</f>
        <v>0</v>
      </c>
      <c r="W141" s="152">
        <f>IF(계획인구!T141="미급수",0,IF(계획인구!T141="마을",0,IF(계획인구!T141="소규모",0,IF(계획인구!T141=사업별물량!$F141,계획인구!AI141,0))))</f>
        <v>0</v>
      </c>
      <c r="X141" s="152">
        <f>IF(계획인구!U141="미급수",0,IF(계획인구!U141="마을",0,IF(계획인구!U141="소규모",0,IF(계획인구!U141=사업별물량!$F141,계획인구!AJ141,0))))</f>
        <v>0</v>
      </c>
      <c r="Y141" s="15" t="str">
        <f t="shared" si="19"/>
        <v>기존</v>
      </c>
    </row>
    <row r="142" spans="1:36" s="10" customFormat="1" ht="16.350000000000001" customHeight="1">
      <c r="A142" s="308" t="s">
        <v>142</v>
      </c>
      <c r="B142" s="52" t="s">
        <v>147</v>
      </c>
      <c r="C142" s="52" t="s">
        <v>148</v>
      </c>
      <c r="D142" s="53">
        <f>계획인구!J142</f>
        <v>40</v>
      </c>
      <c r="E142" s="53">
        <f>계획인구!K142</f>
        <v>101</v>
      </c>
      <c r="F142" s="54" t="str">
        <f>계획인구!L142</f>
        <v>지방</v>
      </c>
      <c r="G142" s="54" t="str">
        <f>계획인구!M142</f>
        <v>김천</v>
      </c>
      <c r="H142" s="54" t="str">
        <f>계획인구!N142</f>
        <v>공단</v>
      </c>
      <c r="I142" s="55">
        <f>IF(F142="마을",0,IF(F142="소규모",0,계획인구!P142))</f>
        <v>2015</v>
      </c>
      <c r="J142" s="135">
        <f t="shared" si="21"/>
        <v>101</v>
      </c>
      <c r="K142" s="135">
        <f t="shared" si="21"/>
        <v>97</v>
      </c>
      <c r="L142" s="135">
        <f t="shared" si="21"/>
        <v>97</v>
      </c>
      <c r="M142" s="135">
        <f t="shared" si="21"/>
        <v>96</v>
      </c>
      <c r="N142" s="136">
        <f t="shared" si="21"/>
        <v>95</v>
      </c>
      <c r="O142" s="152">
        <f>IF(계획인구!Q142="미급수",0,IF(계획인구!Q142="마을",0,IF(계획인구!Q142="소규모",0,IF(계획인구!Q142=사업별물량!$F142,계획인구!AA142,0))))</f>
        <v>101</v>
      </c>
      <c r="P142" s="152">
        <f>IF(계획인구!R142="미급수",0,IF(계획인구!R142="마을",0,IF(계획인구!R142="소규모",0,IF(계획인구!R142=사업별물량!$F142,계획인구!AB142,0))))</f>
        <v>97</v>
      </c>
      <c r="Q142" s="152">
        <f>IF(계획인구!S142="미급수",0,IF(계획인구!S142="마을",0,IF(계획인구!S142="소규모",0,IF(계획인구!S142=사업별물량!$F142,계획인구!AC142,0))))</f>
        <v>97</v>
      </c>
      <c r="R142" s="152">
        <f>IF(계획인구!T142="미급수",0,IF(계획인구!T142="마을",0,IF(계획인구!T142="소규모",0,IF(계획인구!T142=사업별물량!$F142,계획인구!AD142,0))))</f>
        <v>96</v>
      </c>
      <c r="S142" s="152">
        <f>IF(계획인구!U142="미급수",0,IF(계획인구!U142="마을",0,IF(계획인구!U142="소규모",0,IF(계획인구!U142=사업별물량!$F142,계획인구!AE142,0))))</f>
        <v>95</v>
      </c>
      <c r="T142" s="152">
        <f>IF(계획인구!Q142="미급수",0,IF(계획인구!Q142="마을",0,IF(계획인구!Q142="소규모",0,IF(계획인구!Q142=사업별물량!$F142,계획인구!AF142,0))))</f>
        <v>0</v>
      </c>
      <c r="U142" s="152">
        <f>IF(계획인구!R142="미급수",0,IF(계획인구!R142="마을",0,IF(계획인구!R142="소규모",0,IF(계획인구!R142=사업별물량!$F142,계획인구!AG142,0))))</f>
        <v>0</v>
      </c>
      <c r="V142" s="152">
        <f>IF(계획인구!S142="미급수",0,IF(계획인구!S142="마을",0,IF(계획인구!S142="소규모",0,IF(계획인구!S142=사업별물량!$F142,계획인구!AH142,0))))</f>
        <v>0</v>
      </c>
      <c r="W142" s="152">
        <f>IF(계획인구!T142="미급수",0,IF(계획인구!T142="마을",0,IF(계획인구!T142="소규모",0,IF(계획인구!T142=사업별물량!$F142,계획인구!AI142,0))))</f>
        <v>0</v>
      </c>
      <c r="X142" s="152">
        <f>IF(계획인구!U142="미급수",0,IF(계획인구!U142="마을",0,IF(계획인구!U142="소규모",0,IF(계획인구!U142=사업별물량!$F142,계획인구!AJ142,0))))</f>
        <v>0</v>
      </c>
      <c r="Y142" s="360" t="str">
        <f t="shared" si="19"/>
        <v>기존</v>
      </c>
      <c r="AB142" s="9"/>
      <c r="AC142" s="9"/>
      <c r="AD142" s="9"/>
      <c r="AE142" s="9"/>
      <c r="AF142" s="9"/>
      <c r="AG142" s="9"/>
      <c r="AH142" s="9"/>
      <c r="AI142" s="9"/>
      <c r="AJ142" s="9"/>
    </row>
    <row r="143" spans="1:36" ht="16.350000000000001" customHeight="1">
      <c r="A143" s="308" t="s">
        <v>142</v>
      </c>
      <c r="B143" s="52" t="s">
        <v>149</v>
      </c>
      <c r="C143" s="52" t="s">
        <v>689</v>
      </c>
      <c r="D143" s="53">
        <f>계획인구!J143</f>
        <v>81</v>
      </c>
      <c r="E143" s="53">
        <f>계획인구!K143</f>
        <v>226</v>
      </c>
      <c r="F143" s="54" t="str">
        <f>계획인구!L143</f>
        <v>지방</v>
      </c>
      <c r="G143" s="54" t="str">
        <f>계획인구!M143</f>
        <v>김천</v>
      </c>
      <c r="H143" s="54" t="str">
        <f>계획인구!N143</f>
        <v>공단</v>
      </c>
      <c r="I143" s="55">
        <f>IF(F143="마을",0,IF(F143="소규모",0,계획인구!P143))</f>
        <v>2015</v>
      </c>
      <c r="J143" s="135">
        <f t="shared" si="21"/>
        <v>226</v>
      </c>
      <c r="K143" s="135">
        <f t="shared" si="21"/>
        <v>217</v>
      </c>
      <c r="L143" s="135">
        <f t="shared" si="21"/>
        <v>216</v>
      </c>
      <c r="M143" s="135">
        <f t="shared" si="21"/>
        <v>215</v>
      </c>
      <c r="N143" s="136">
        <f t="shared" si="21"/>
        <v>214</v>
      </c>
      <c r="O143" s="152">
        <f>IF(계획인구!Q143="미급수",0,IF(계획인구!Q143="마을",0,IF(계획인구!Q143="소규모",0,IF(계획인구!Q143=사업별물량!$F143,계획인구!AA143,0))))</f>
        <v>226</v>
      </c>
      <c r="P143" s="152">
        <f>IF(계획인구!R143="미급수",0,IF(계획인구!R143="마을",0,IF(계획인구!R143="소규모",0,IF(계획인구!R143=사업별물량!$F143,계획인구!AB143,0))))</f>
        <v>217</v>
      </c>
      <c r="Q143" s="152">
        <f>IF(계획인구!S143="미급수",0,IF(계획인구!S143="마을",0,IF(계획인구!S143="소규모",0,IF(계획인구!S143=사업별물량!$F143,계획인구!AC143,0))))</f>
        <v>216</v>
      </c>
      <c r="R143" s="152">
        <f>IF(계획인구!T143="미급수",0,IF(계획인구!T143="마을",0,IF(계획인구!T143="소규모",0,IF(계획인구!T143=사업별물량!$F143,계획인구!AD143,0))))</f>
        <v>215</v>
      </c>
      <c r="S143" s="152">
        <f>IF(계획인구!U143="미급수",0,IF(계획인구!U143="마을",0,IF(계획인구!U143="소규모",0,IF(계획인구!U143=사업별물량!$F143,계획인구!AE143,0))))</f>
        <v>214</v>
      </c>
      <c r="T143" s="152">
        <f>IF(계획인구!Q143="미급수",0,IF(계획인구!Q143="마을",0,IF(계획인구!Q143="소규모",0,IF(계획인구!Q143=사업별물량!$F143,계획인구!AF143,0))))</f>
        <v>0</v>
      </c>
      <c r="U143" s="152">
        <f>IF(계획인구!R143="미급수",0,IF(계획인구!R143="마을",0,IF(계획인구!R143="소규모",0,IF(계획인구!R143=사업별물량!$F143,계획인구!AG143,0))))</f>
        <v>0</v>
      </c>
      <c r="V143" s="152">
        <f>IF(계획인구!S143="미급수",0,IF(계획인구!S143="마을",0,IF(계획인구!S143="소규모",0,IF(계획인구!S143=사업별물량!$F143,계획인구!AH143,0))))</f>
        <v>0</v>
      </c>
      <c r="W143" s="152">
        <f>IF(계획인구!T143="미급수",0,IF(계획인구!T143="마을",0,IF(계획인구!T143="소규모",0,IF(계획인구!T143=사업별물량!$F143,계획인구!AI143,0))))</f>
        <v>0</v>
      </c>
      <c r="X143" s="152">
        <f>IF(계획인구!U143="미급수",0,IF(계획인구!U143="마을",0,IF(계획인구!U143="소규모",0,IF(계획인구!U143=사업별물량!$F143,계획인구!AJ143,0))))</f>
        <v>0</v>
      </c>
      <c r="Y143" s="15" t="str">
        <f t="shared" si="19"/>
        <v>기존</v>
      </c>
      <c r="AJ143" s="10"/>
    </row>
    <row r="144" spans="1:36" ht="16.350000000000001" customHeight="1">
      <c r="A144" s="308" t="s">
        <v>142</v>
      </c>
      <c r="B144" s="52" t="s">
        <v>150</v>
      </c>
      <c r="C144" s="52" t="s">
        <v>151</v>
      </c>
      <c r="D144" s="53">
        <f>계획인구!J144</f>
        <v>33</v>
      </c>
      <c r="E144" s="53">
        <f>계획인구!K144</f>
        <v>77</v>
      </c>
      <c r="F144" s="54" t="str">
        <f>계획인구!L144</f>
        <v>지방</v>
      </c>
      <c r="G144" s="54" t="str">
        <f>계획인구!M144</f>
        <v>김천</v>
      </c>
      <c r="H144" s="54" t="str">
        <f>계획인구!N144</f>
        <v>공단</v>
      </c>
      <c r="I144" s="55">
        <f>IF(F144="마을",0,IF(F144="소규모",0,계획인구!P144))</f>
        <v>2015</v>
      </c>
      <c r="J144" s="135">
        <f t="shared" si="21"/>
        <v>77</v>
      </c>
      <c r="K144" s="135">
        <f t="shared" si="21"/>
        <v>74</v>
      </c>
      <c r="L144" s="135">
        <f t="shared" si="21"/>
        <v>74</v>
      </c>
      <c r="M144" s="135">
        <f t="shared" si="21"/>
        <v>73</v>
      </c>
      <c r="N144" s="136">
        <f t="shared" si="21"/>
        <v>73</v>
      </c>
      <c r="O144" s="152">
        <f>IF(계획인구!Q144="미급수",0,IF(계획인구!Q144="마을",0,IF(계획인구!Q144="소규모",0,IF(계획인구!Q144=사업별물량!$F144,계획인구!AA144,0))))</f>
        <v>77</v>
      </c>
      <c r="P144" s="152">
        <f>IF(계획인구!R144="미급수",0,IF(계획인구!R144="마을",0,IF(계획인구!R144="소규모",0,IF(계획인구!R144=사업별물량!$F144,계획인구!AB144,0))))</f>
        <v>74</v>
      </c>
      <c r="Q144" s="152">
        <f>IF(계획인구!S144="미급수",0,IF(계획인구!S144="마을",0,IF(계획인구!S144="소규모",0,IF(계획인구!S144=사업별물량!$F144,계획인구!AC144,0))))</f>
        <v>74</v>
      </c>
      <c r="R144" s="152">
        <f>IF(계획인구!T144="미급수",0,IF(계획인구!T144="마을",0,IF(계획인구!T144="소규모",0,IF(계획인구!T144=사업별물량!$F144,계획인구!AD144,0))))</f>
        <v>73</v>
      </c>
      <c r="S144" s="152">
        <f>IF(계획인구!U144="미급수",0,IF(계획인구!U144="마을",0,IF(계획인구!U144="소규모",0,IF(계획인구!U144=사업별물량!$F144,계획인구!AE144,0))))</f>
        <v>73</v>
      </c>
      <c r="T144" s="152">
        <f>IF(계획인구!Q144="미급수",0,IF(계획인구!Q144="마을",0,IF(계획인구!Q144="소규모",0,IF(계획인구!Q144=사업별물량!$F144,계획인구!AF144,0))))</f>
        <v>0</v>
      </c>
      <c r="U144" s="152">
        <f>IF(계획인구!R144="미급수",0,IF(계획인구!R144="마을",0,IF(계획인구!R144="소규모",0,IF(계획인구!R144=사업별물량!$F144,계획인구!AG144,0))))</f>
        <v>0</v>
      </c>
      <c r="V144" s="152">
        <f>IF(계획인구!S144="미급수",0,IF(계획인구!S144="마을",0,IF(계획인구!S144="소규모",0,IF(계획인구!S144=사업별물량!$F144,계획인구!AH144,0))))</f>
        <v>0</v>
      </c>
      <c r="W144" s="152">
        <f>IF(계획인구!T144="미급수",0,IF(계획인구!T144="마을",0,IF(계획인구!T144="소규모",0,IF(계획인구!T144=사업별물량!$F144,계획인구!AI144,0))))</f>
        <v>0</v>
      </c>
      <c r="X144" s="152">
        <f>IF(계획인구!U144="미급수",0,IF(계획인구!U144="마을",0,IF(계획인구!U144="소규모",0,IF(계획인구!U144=사업별물량!$F144,계획인구!AJ144,0))))</f>
        <v>0</v>
      </c>
      <c r="Y144" s="15" t="str">
        <f t="shared" si="19"/>
        <v>기존</v>
      </c>
      <c r="AI144" s="10"/>
    </row>
    <row r="145" spans="1:36" ht="16.350000000000001" customHeight="1">
      <c r="A145" s="308" t="s">
        <v>142</v>
      </c>
      <c r="B145" s="52" t="s">
        <v>152</v>
      </c>
      <c r="C145" s="52" t="s">
        <v>153</v>
      </c>
      <c r="D145" s="53">
        <f>계획인구!J145</f>
        <v>43</v>
      </c>
      <c r="E145" s="53">
        <f>계획인구!K145</f>
        <v>100</v>
      </c>
      <c r="F145" s="54" t="str">
        <f>계획인구!L145</f>
        <v>지방</v>
      </c>
      <c r="G145" s="54" t="str">
        <f>계획인구!M145</f>
        <v>김천</v>
      </c>
      <c r="H145" s="54" t="str">
        <f>계획인구!N145</f>
        <v>공단</v>
      </c>
      <c r="I145" s="55">
        <f>IF(F145="마을",0,IF(F145="소규모",0,계획인구!P145))</f>
        <v>2015</v>
      </c>
      <c r="J145" s="135">
        <f t="shared" si="21"/>
        <v>100</v>
      </c>
      <c r="K145" s="135">
        <f t="shared" si="21"/>
        <v>96</v>
      </c>
      <c r="L145" s="135">
        <f t="shared" si="21"/>
        <v>96</v>
      </c>
      <c r="M145" s="135">
        <f t="shared" si="21"/>
        <v>95</v>
      </c>
      <c r="N145" s="136">
        <f t="shared" si="21"/>
        <v>95</v>
      </c>
      <c r="O145" s="152">
        <f>IF(계획인구!Q145="미급수",0,IF(계획인구!Q145="마을",0,IF(계획인구!Q145="소규모",0,IF(계획인구!Q145=사업별물량!$F145,계획인구!AA145,0))))</f>
        <v>100</v>
      </c>
      <c r="P145" s="152">
        <f>IF(계획인구!R145="미급수",0,IF(계획인구!R145="마을",0,IF(계획인구!R145="소규모",0,IF(계획인구!R145=사업별물량!$F145,계획인구!AB145,0))))</f>
        <v>96</v>
      </c>
      <c r="Q145" s="152">
        <f>IF(계획인구!S145="미급수",0,IF(계획인구!S145="마을",0,IF(계획인구!S145="소규모",0,IF(계획인구!S145=사업별물량!$F145,계획인구!AC145,0))))</f>
        <v>96</v>
      </c>
      <c r="R145" s="152">
        <f>IF(계획인구!T145="미급수",0,IF(계획인구!T145="마을",0,IF(계획인구!T145="소규모",0,IF(계획인구!T145=사업별물량!$F145,계획인구!AD145,0))))</f>
        <v>95</v>
      </c>
      <c r="S145" s="152">
        <f>IF(계획인구!U145="미급수",0,IF(계획인구!U145="마을",0,IF(계획인구!U145="소규모",0,IF(계획인구!U145=사업별물량!$F145,계획인구!AE145,0))))</f>
        <v>95</v>
      </c>
      <c r="T145" s="152">
        <f>IF(계획인구!Q145="미급수",0,IF(계획인구!Q145="마을",0,IF(계획인구!Q145="소규모",0,IF(계획인구!Q145=사업별물량!$F145,계획인구!AF145,0))))</f>
        <v>0</v>
      </c>
      <c r="U145" s="152">
        <f>IF(계획인구!R145="미급수",0,IF(계획인구!R145="마을",0,IF(계획인구!R145="소규모",0,IF(계획인구!R145=사업별물량!$F145,계획인구!AG145,0))))</f>
        <v>0</v>
      </c>
      <c r="V145" s="152">
        <f>IF(계획인구!S145="미급수",0,IF(계획인구!S145="마을",0,IF(계획인구!S145="소규모",0,IF(계획인구!S145=사업별물량!$F145,계획인구!AH145,0))))</f>
        <v>0</v>
      </c>
      <c r="W145" s="152">
        <f>IF(계획인구!T145="미급수",0,IF(계획인구!T145="마을",0,IF(계획인구!T145="소규모",0,IF(계획인구!T145=사업별물량!$F145,계획인구!AI145,0))))</f>
        <v>0</v>
      </c>
      <c r="X145" s="152">
        <f>IF(계획인구!U145="미급수",0,IF(계획인구!U145="마을",0,IF(계획인구!U145="소규모",0,IF(계획인구!U145=사업별물량!$F145,계획인구!AJ145,0))))</f>
        <v>0</v>
      </c>
      <c r="Y145" s="15" t="str">
        <f t="shared" si="19"/>
        <v>기존</v>
      </c>
    </row>
    <row r="146" spans="1:36" ht="16.350000000000001" customHeight="1">
      <c r="A146" s="308" t="s">
        <v>142</v>
      </c>
      <c r="B146" s="52" t="s">
        <v>154</v>
      </c>
      <c r="C146" s="52" t="s">
        <v>155</v>
      </c>
      <c r="D146" s="53">
        <f>계획인구!J146</f>
        <v>42</v>
      </c>
      <c r="E146" s="53">
        <f>계획인구!K146</f>
        <v>98</v>
      </c>
      <c r="F146" s="54" t="str">
        <f>계획인구!L146</f>
        <v>지방</v>
      </c>
      <c r="G146" s="54" t="str">
        <f>계획인구!M146</f>
        <v>김천</v>
      </c>
      <c r="H146" s="54" t="str">
        <f>계획인구!N146</f>
        <v>공단</v>
      </c>
      <c r="I146" s="55">
        <f>IF(F146="마을",0,IF(F146="소규모",0,계획인구!P146))</f>
        <v>2015</v>
      </c>
      <c r="J146" s="135">
        <f t="shared" si="21"/>
        <v>98</v>
      </c>
      <c r="K146" s="135">
        <f t="shared" si="21"/>
        <v>94</v>
      </c>
      <c r="L146" s="135">
        <f t="shared" si="21"/>
        <v>94</v>
      </c>
      <c r="M146" s="135">
        <f t="shared" si="21"/>
        <v>93</v>
      </c>
      <c r="N146" s="136">
        <f t="shared" si="21"/>
        <v>93</v>
      </c>
      <c r="O146" s="152">
        <f>IF(계획인구!Q146="미급수",0,IF(계획인구!Q146="마을",0,IF(계획인구!Q146="소규모",0,IF(계획인구!Q146=사업별물량!$F146,계획인구!AA146,0))))</f>
        <v>98</v>
      </c>
      <c r="P146" s="152">
        <f>IF(계획인구!R146="미급수",0,IF(계획인구!R146="마을",0,IF(계획인구!R146="소규모",0,IF(계획인구!R146=사업별물량!$F146,계획인구!AB146,0))))</f>
        <v>94</v>
      </c>
      <c r="Q146" s="152">
        <f>IF(계획인구!S146="미급수",0,IF(계획인구!S146="마을",0,IF(계획인구!S146="소규모",0,IF(계획인구!S146=사업별물량!$F146,계획인구!AC146,0))))</f>
        <v>94</v>
      </c>
      <c r="R146" s="152">
        <f>IF(계획인구!T146="미급수",0,IF(계획인구!T146="마을",0,IF(계획인구!T146="소규모",0,IF(계획인구!T146=사업별물량!$F146,계획인구!AD146,0))))</f>
        <v>93</v>
      </c>
      <c r="S146" s="152">
        <f>IF(계획인구!U146="미급수",0,IF(계획인구!U146="마을",0,IF(계획인구!U146="소규모",0,IF(계획인구!U146=사업별물량!$F146,계획인구!AE146,0))))</f>
        <v>93</v>
      </c>
      <c r="T146" s="152">
        <f>IF(계획인구!Q146="미급수",0,IF(계획인구!Q146="마을",0,IF(계획인구!Q146="소규모",0,IF(계획인구!Q146=사업별물량!$F146,계획인구!AF146,0))))</f>
        <v>0</v>
      </c>
      <c r="U146" s="152">
        <f>IF(계획인구!R146="미급수",0,IF(계획인구!R146="마을",0,IF(계획인구!R146="소규모",0,IF(계획인구!R146=사업별물량!$F146,계획인구!AG146,0))))</f>
        <v>0</v>
      </c>
      <c r="V146" s="152">
        <f>IF(계획인구!S146="미급수",0,IF(계획인구!S146="마을",0,IF(계획인구!S146="소규모",0,IF(계획인구!S146=사업별물량!$F146,계획인구!AH146,0))))</f>
        <v>0</v>
      </c>
      <c r="W146" s="152">
        <f>IF(계획인구!T146="미급수",0,IF(계획인구!T146="마을",0,IF(계획인구!T146="소규모",0,IF(계획인구!T146=사업별물량!$F146,계획인구!AI146,0))))</f>
        <v>0</v>
      </c>
      <c r="X146" s="152">
        <f>IF(계획인구!U146="미급수",0,IF(계획인구!U146="마을",0,IF(계획인구!U146="소규모",0,IF(계획인구!U146=사업별물량!$F146,계획인구!AJ146,0))))</f>
        <v>0</v>
      </c>
      <c r="Y146" s="15" t="str">
        <f t="shared" si="19"/>
        <v>기존</v>
      </c>
    </row>
    <row r="147" spans="1:36" ht="16.350000000000001" customHeight="1">
      <c r="A147" s="308" t="s">
        <v>142</v>
      </c>
      <c r="B147" s="52" t="s">
        <v>156</v>
      </c>
      <c r="C147" s="52" t="s">
        <v>157</v>
      </c>
      <c r="D147" s="53">
        <f>계획인구!J147</f>
        <v>136</v>
      </c>
      <c r="E147" s="53">
        <f>계획인구!K147</f>
        <v>332</v>
      </c>
      <c r="F147" s="54" t="str">
        <f>계획인구!L147</f>
        <v>지방</v>
      </c>
      <c r="G147" s="54" t="str">
        <f>계획인구!M147</f>
        <v>김천</v>
      </c>
      <c r="H147" s="54" t="str">
        <f>계획인구!N147</f>
        <v>공단</v>
      </c>
      <c r="I147" s="55">
        <f>IF(F147="마을",0,IF(F147="소규모",0,계획인구!P147))</f>
        <v>2015</v>
      </c>
      <c r="J147" s="135">
        <f t="shared" si="21"/>
        <v>332</v>
      </c>
      <c r="K147" s="135">
        <f t="shared" si="21"/>
        <v>319</v>
      </c>
      <c r="L147" s="135">
        <f t="shared" si="21"/>
        <v>318</v>
      </c>
      <c r="M147" s="135">
        <f t="shared" si="21"/>
        <v>316</v>
      </c>
      <c r="N147" s="136">
        <f t="shared" si="21"/>
        <v>314</v>
      </c>
      <c r="O147" s="152">
        <f>IF(계획인구!Q147="미급수",0,IF(계획인구!Q147="마을",0,IF(계획인구!Q147="소규모",0,IF(계획인구!Q147=사업별물량!$F147,계획인구!AA147,0))))</f>
        <v>332</v>
      </c>
      <c r="P147" s="152">
        <f>IF(계획인구!R147="미급수",0,IF(계획인구!R147="마을",0,IF(계획인구!R147="소규모",0,IF(계획인구!R147=사업별물량!$F147,계획인구!AB147,0))))</f>
        <v>319</v>
      </c>
      <c r="Q147" s="152">
        <f>IF(계획인구!S147="미급수",0,IF(계획인구!S147="마을",0,IF(계획인구!S147="소규모",0,IF(계획인구!S147=사업별물량!$F147,계획인구!AC147,0))))</f>
        <v>318</v>
      </c>
      <c r="R147" s="152">
        <f>IF(계획인구!T147="미급수",0,IF(계획인구!T147="마을",0,IF(계획인구!T147="소규모",0,IF(계획인구!T147=사업별물량!$F147,계획인구!AD147,0))))</f>
        <v>316</v>
      </c>
      <c r="S147" s="152">
        <f>IF(계획인구!U147="미급수",0,IF(계획인구!U147="마을",0,IF(계획인구!U147="소규모",0,IF(계획인구!U147=사업별물량!$F147,계획인구!AE147,0))))</f>
        <v>314</v>
      </c>
      <c r="T147" s="152">
        <f>IF(계획인구!Q147="미급수",0,IF(계획인구!Q147="마을",0,IF(계획인구!Q147="소규모",0,IF(계획인구!Q147=사업별물량!$F147,계획인구!AF147,0))))</f>
        <v>0</v>
      </c>
      <c r="U147" s="152">
        <f>IF(계획인구!R147="미급수",0,IF(계획인구!R147="마을",0,IF(계획인구!R147="소규모",0,IF(계획인구!R147=사업별물량!$F147,계획인구!AG147,0))))</f>
        <v>0</v>
      </c>
      <c r="V147" s="152">
        <f>IF(계획인구!S147="미급수",0,IF(계획인구!S147="마을",0,IF(계획인구!S147="소규모",0,IF(계획인구!S147=사업별물량!$F147,계획인구!AH147,0))))</f>
        <v>0</v>
      </c>
      <c r="W147" s="152">
        <f>IF(계획인구!T147="미급수",0,IF(계획인구!T147="마을",0,IF(계획인구!T147="소규모",0,IF(계획인구!T147=사업별물량!$F147,계획인구!AI147,0))))</f>
        <v>0</v>
      </c>
      <c r="X147" s="152">
        <f>IF(계획인구!U147="미급수",0,IF(계획인구!U147="마을",0,IF(계획인구!U147="소규모",0,IF(계획인구!U147=사업별물량!$F147,계획인구!AJ147,0))))</f>
        <v>0</v>
      </c>
      <c r="Y147" s="15" t="str">
        <f t="shared" si="19"/>
        <v>기존</v>
      </c>
    </row>
    <row r="148" spans="1:36" ht="16.350000000000001" customHeight="1">
      <c r="A148" s="308" t="s">
        <v>142</v>
      </c>
      <c r="B148" s="52" t="s">
        <v>158</v>
      </c>
      <c r="C148" s="52" t="s">
        <v>677</v>
      </c>
      <c r="D148" s="53">
        <f>계획인구!J148</f>
        <v>138</v>
      </c>
      <c r="E148" s="53">
        <f>계획인구!K148</f>
        <v>283</v>
      </c>
      <c r="F148" s="54" t="str">
        <f>계획인구!L148</f>
        <v>지방</v>
      </c>
      <c r="G148" s="54" t="str">
        <f>계획인구!M148</f>
        <v>김천</v>
      </c>
      <c r="H148" s="54" t="str">
        <f>계획인구!N148</f>
        <v>공단</v>
      </c>
      <c r="I148" s="55">
        <f>IF(F148="마을",0,IF(F148="소규모",0,계획인구!P148))</f>
        <v>2015</v>
      </c>
      <c r="J148" s="135">
        <f t="shared" si="21"/>
        <v>283</v>
      </c>
      <c r="K148" s="135">
        <f t="shared" si="21"/>
        <v>272</v>
      </c>
      <c r="L148" s="135">
        <f t="shared" si="21"/>
        <v>271</v>
      </c>
      <c r="M148" s="135">
        <f t="shared" si="21"/>
        <v>270</v>
      </c>
      <c r="N148" s="136">
        <f t="shared" si="21"/>
        <v>267</v>
      </c>
      <c r="O148" s="152">
        <f>IF(계획인구!Q148="미급수",0,IF(계획인구!Q148="마을",0,IF(계획인구!Q148="소규모",0,IF(계획인구!Q148=사업별물량!$F148,계획인구!AA148,0))))</f>
        <v>283</v>
      </c>
      <c r="P148" s="152">
        <f>IF(계획인구!R148="미급수",0,IF(계획인구!R148="마을",0,IF(계획인구!R148="소규모",0,IF(계획인구!R148=사업별물량!$F148,계획인구!AB148,0))))</f>
        <v>272</v>
      </c>
      <c r="Q148" s="152">
        <f>IF(계획인구!S148="미급수",0,IF(계획인구!S148="마을",0,IF(계획인구!S148="소규모",0,IF(계획인구!S148=사업별물량!$F148,계획인구!AC148,0))))</f>
        <v>271</v>
      </c>
      <c r="R148" s="152">
        <f>IF(계획인구!T148="미급수",0,IF(계획인구!T148="마을",0,IF(계획인구!T148="소규모",0,IF(계획인구!T148=사업별물량!$F148,계획인구!AD148,0))))</f>
        <v>270</v>
      </c>
      <c r="S148" s="152">
        <f>IF(계획인구!U148="미급수",0,IF(계획인구!U148="마을",0,IF(계획인구!U148="소규모",0,IF(계획인구!U148=사업별물량!$F148,계획인구!AE148,0))))</f>
        <v>267</v>
      </c>
      <c r="T148" s="152">
        <f>IF(계획인구!Q148="미급수",0,IF(계획인구!Q148="마을",0,IF(계획인구!Q148="소규모",0,IF(계획인구!Q148=사업별물량!$F148,계획인구!AF148,0))))</f>
        <v>0</v>
      </c>
      <c r="U148" s="152">
        <f>IF(계획인구!R148="미급수",0,IF(계획인구!R148="마을",0,IF(계획인구!R148="소규모",0,IF(계획인구!R148=사업별물량!$F148,계획인구!AG148,0))))</f>
        <v>0</v>
      </c>
      <c r="V148" s="152">
        <f>IF(계획인구!S148="미급수",0,IF(계획인구!S148="마을",0,IF(계획인구!S148="소규모",0,IF(계획인구!S148=사업별물량!$F148,계획인구!AH148,0))))</f>
        <v>0</v>
      </c>
      <c r="W148" s="152">
        <f>IF(계획인구!T148="미급수",0,IF(계획인구!T148="마을",0,IF(계획인구!T148="소규모",0,IF(계획인구!T148=사업별물량!$F148,계획인구!AI148,0))))</f>
        <v>0</v>
      </c>
      <c r="X148" s="152">
        <f>IF(계획인구!U148="미급수",0,IF(계획인구!U148="마을",0,IF(계획인구!U148="소규모",0,IF(계획인구!U148=사업별물량!$F148,계획인구!AJ148,0))))</f>
        <v>0</v>
      </c>
      <c r="Y148" s="15" t="str">
        <f t="shared" si="19"/>
        <v>기존</v>
      </c>
    </row>
    <row r="149" spans="1:36" ht="16.350000000000001" customHeight="1">
      <c r="A149" s="308" t="s">
        <v>142</v>
      </c>
      <c r="B149" s="52" t="s">
        <v>159</v>
      </c>
      <c r="C149" s="52" t="s">
        <v>160</v>
      </c>
      <c r="D149" s="53">
        <f>계획인구!J149</f>
        <v>74</v>
      </c>
      <c r="E149" s="53">
        <f>계획인구!K149</f>
        <v>170</v>
      </c>
      <c r="F149" s="54" t="str">
        <f>계획인구!L149</f>
        <v>지방</v>
      </c>
      <c r="G149" s="54" t="str">
        <f>계획인구!M149</f>
        <v>김천</v>
      </c>
      <c r="H149" s="54" t="str">
        <f>계획인구!N149</f>
        <v>공단</v>
      </c>
      <c r="I149" s="55">
        <f>IF(F149="마을",0,IF(F149="소규모",0,계획인구!P149))</f>
        <v>2015</v>
      </c>
      <c r="J149" s="135">
        <f t="shared" si="21"/>
        <v>170</v>
      </c>
      <c r="K149" s="135">
        <f t="shared" si="21"/>
        <v>163</v>
      </c>
      <c r="L149" s="135">
        <f t="shared" si="21"/>
        <v>163</v>
      </c>
      <c r="M149" s="135">
        <f t="shared" si="21"/>
        <v>162</v>
      </c>
      <c r="N149" s="136">
        <f t="shared" si="21"/>
        <v>161</v>
      </c>
      <c r="O149" s="152">
        <f>IF(계획인구!Q149="미급수",0,IF(계획인구!Q149="마을",0,IF(계획인구!Q149="소규모",0,IF(계획인구!Q149=사업별물량!$F149,계획인구!AA149,0))))</f>
        <v>170</v>
      </c>
      <c r="P149" s="152">
        <f>IF(계획인구!R149="미급수",0,IF(계획인구!R149="마을",0,IF(계획인구!R149="소규모",0,IF(계획인구!R149=사업별물량!$F149,계획인구!AB149,0))))</f>
        <v>163</v>
      </c>
      <c r="Q149" s="152">
        <f>IF(계획인구!S149="미급수",0,IF(계획인구!S149="마을",0,IF(계획인구!S149="소규모",0,IF(계획인구!S149=사업별물량!$F149,계획인구!AC149,0))))</f>
        <v>163</v>
      </c>
      <c r="R149" s="152">
        <f>IF(계획인구!T149="미급수",0,IF(계획인구!T149="마을",0,IF(계획인구!T149="소규모",0,IF(계획인구!T149=사업별물량!$F149,계획인구!AD149,0))))</f>
        <v>162</v>
      </c>
      <c r="S149" s="152">
        <f>IF(계획인구!U149="미급수",0,IF(계획인구!U149="마을",0,IF(계획인구!U149="소규모",0,IF(계획인구!U149=사업별물량!$F149,계획인구!AE149,0))))</f>
        <v>161</v>
      </c>
      <c r="T149" s="152">
        <f>IF(계획인구!Q149="미급수",0,IF(계획인구!Q149="마을",0,IF(계획인구!Q149="소규모",0,IF(계획인구!Q149=사업별물량!$F149,계획인구!AF149,0))))</f>
        <v>0</v>
      </c>
      <c r="U149" s="152">
        <f>IF(계획인구!R149="미급수",0,IF(계획인구!R149="마을",0,IF(계획인구!R149="소규모",0,IF(계획인구!R149=사업별물량!$F149,계획인구!AG149,0))))</f>
        <v>0</v>
      </c>
      <c r="V149" s="152">
        <f>IF(계획인구!S149="미급수",0,IF(계획인구!S149="마을",0,IF(계획인구!S149="소규모",0,IF(계획인구!S149=사업별물량!$F149,계획인구!AH149,0))))</f>
        <v>0</v>
      </c>
      <c r="W149" s="152">
        <f>IF(계획인구!T149="미급수",0,IF(계획인구!T149="마을",0,IF(계획인구!T149="소규모",0,IF(계획인구!T149=사업별물량!$F149,계획인구!AI149,0))))</f>
        <v>0</v>
      </c>
      <c r="X149" s="152">
        <f>IF(계획인구!U149="미급수",0,IF(계획인구!U149="마을",0,IF(계획인구!U149="소규모",0,IF(계획인구!U149=사업별물량!$F149,계획인구!AJ149,0))))</f>
        <v>0</v>
      </c>
      <c r="Y149" s="15" t="str">
        <f t="shared" si="19"/>
        <v>기존</v>
      </c>
    </row>
    <row r="150" spans="1:36" ht="16.350000000000001" customHeight="1">
      <c r="A150" s="308" t="s">
        <v>142</v>
      </c>
      <c r="B150" s="52" t="s">
        <v>161</v>
      </c>
      <c r="C150" s="52" t="s">
        <v>162</v>
      </c>
      <c r="D150" s="53">
        <f>계획인구!J150</f>
        <v>122</v>
      </c>
      <c r="E150" s="53">
        <f>계획인구!K150</f>
        <v>297</v>
      </c>
      <c r="F150" s="54" t="str">
        <f>계획인구!L150</f>
        <v>지방</v>
      </c>
      <c r="G150" s="54" t="str">
        <f>계획인구!M150</f>
        <v>김천</v>
      </c>
      <c r="H150" s="54" t="str">
        <f>계획인구!N150</f>
        <v>공단</v>
      </c>
      <c r="I150" s="55">
        <f>IF(F150="마을",0,IF(F150="소규모",0,계획인구!P150))</f>
        <v>2015</v>
      </c>
      <c r="J150" s="135">
        <f t="shared" si="21"/>
        <v>297</v>
      </c>
      <c r="K150" s="135">
        <f t="shared" si="21"/>
        <v>285</v>
      </c>
      <c r="L150" s="135">
        <f t="shared" si="21"/>
        <v>284</v>
      </c>
      <c r="M150" s="135">
        <f t="shared" si="21"/>
        <v>283</v>
      </c>
      <c r="N150" s="136">
        <f t="shared" si="21"/>
        <v>281</v>
      </c>
      <c r="O150" s="152">
        <f>IF(계획인구!Q150="미급수",0,IF(계획인구!Q150="마을",0,IF(계획인구!Q150="소규모",0,IF(계획인구!Q150=사업별물량!$F150,계획인구!AA150,0))))</f>
        <v>297</v>
      </c>
      <c r="P150" s="152">
        <f>IF(계획인구!R150="미급수",0,IF(계획인구!R150="마을",0,IF(계획인구!R150="소규모",0,IF(계획인구!R150=사업별물량!$F150,계획인구!AB150,0))))</f>
        <v>285</v>
      </c>
      <c r="Q150" s="152">
        <f>IF(계획인구!S150="미급수",0,IF(계획인구!S150="마을",0,IF(계획인구!S150="소규모",0,IF(계획인구!S150=사업별물량!$F150,계획인구!AC150,0))))</f>
        <v>284</v>
      </c>
      <c r="R150" s="152">
        <f>IF(계획인구!T150="미급수",0,IF(계획인구!T150="마을",0,IF(계획인구!T150="소규모",0,IF(계획인구!T150=사업별물량!$F150,계획인구!AD150,0))))</f>
        <v>283</v>
      </c>
      <c r="S150" s="152">
        <f>IF(계획인구!U150="미급수",0,IF(계획인구!U150="마을",0,IF(계획인구!U150="소규모",0,IF(계획인구!U150=사업별물량!$F150,계획인구!AE150,0))))</f>
        <v>281</v>
      </c>
      <c r="T150" s="152">
        <f>IF(계획인구!Q150="미급수",0,IF(계획인구!Q150="마을",0,IF(계획인구!Q150="소규모",0,IF(계획인구!Q150=사업별물량!$F150,계획인구!AF150,0))))</f>
        <v>0</v>
      </c>
      <c r="U150" s="152">
        <f>IF(계획인구!R150="미급수",0,IF(계획인구!R150="마을",0,IF(계획인구!R150="소규모",0,IF(계획인구!R150=사업별물량!$F150,계획인구!AG150,0))))</f>
        <v>0</v>
      </c>
      <c r="V150" s="152">
        <f>IF(계획인구!S150="미급수",0,IF(계획인구!S150="마을",0,IF(계획인구!S150="소규모",0,IF(계획인구!S150=사업별물량!$F150,계획인구!AH150,0))))</f>
        <v>0</v>
      </c>
      <c r="W150" s="152">
        <f>IF(계획인구!T150="미급수",0,IF(계획인구!T150="마을",0,IF(계획인구!T150="소규모",0,IF(계획인구!T150=사업별물량!$F150,계획인구!AI150,0))))</f>
        <v>0</v>
      </c>
      <c r="X150" s="152">
        <f>IF(계획인구!U150="미급수",0,IF(계획인구!U150="마을",0,IF(계획인구!U150="소규모",0,IF(계획인구!U150=사업별물량!$F150,계획인구!AJ150,0))))</f>
        <v>0</v>
      </c>
      <c r="Y150" s="15" t="str">
        <f t="shared" si="19"/>
        <v>기존</v>
      </c>
    </row>
    <row r="151" spans="1:36" ht="16.350000000000001" customHeight="1">
      <c r="A151" s="308" t="s">
        <v>142</v>
      </c>
      <c r="B151" s="52" t="s">
        <v>163</v>
      </c>
      <c r="C151" s="52" t="s">
        <v>164</v>
      </c>
      <c r="D151" s="53">
        <f>계획인구!J151</f>
        <v>55</v>
      </c>
      <c r="E151" s="53">
        <f>계획인구!K151</f>
        <v>112</v>
      </c>
      <c r="F151" s="54" t="str">
        <f>계획인구!L151</f>
        <v>지방</v>
      </c>
      <c r="G151" s="54" t="str">
        <f>계획인구!M151</f>
        <v>김천</v>
      </c>
      <c r="H151" s="54" t="str">
        <f>계획인구!N151</f>
        <v>공단</v>
      </c>
      <c r="I151" s="55">
        <f>IF(F151="마을",0,IF(F151="소규모",0,계획인구!P151))</f>
        <v>2015</v>
      </c>
      <c r="J151" s="135">
        <f t="shared" si="21"/>
        <v>112</v>
      </c>
      <c r="K151" s="135">
        <f t="shared" si="21"/>
        <v>108</v>
      </c>
      <c r="L151" s="135">
        <f t="shared" si="21"/>
        <v>107</v>
      </c>
      <c r="M151" s="135">
        <f t="shared" si="21"/>
        <v>107</v>
      </c>
      <c r="N151" s="136">
        <f t="shared" si="21"/>
        <v>106</v>
      </c>
      <c r="O151" s="152">
        <f>IF(계획인구!Q151="미급수",0,IF(계획인구!Q151="마을",0,IF(계획인구!Q151="소규모",0,IF(계획인구!Q151=사업별물량!$F151,계획인구!AA151,0))))</f>
        <v>112</v>
      </c>
      <c r="P151" s="152">
        <f>IF(계획인구!R151="미급수",0,IF(계획인구!R151="마을",0,IF(계획인구!R151="소규모",0,IF(계획인구!R151=사업별물량!$F151,계획인구!AB151,0))))</f>
        <v>108</v>
      </c>
      <c r="Q151" s="152">
        <f>IF(계획인구!S151="미급수",0,IF(계획인구!S151="마을",0,IF(계획인구!S151="소규모",0,IF(계획인구!S151=사업별물량!$F151,계획인구!AC151,0))))</f>
        <v>107</v>
      </c>
      <c r="R151" s="152">
        <f>IF(계획인구!T151="미급수",0,IF(계획인구!T151="마을",0,IF(계획인구!T151="소규모",0,IF(계획인구!T151=사업별물량!$F151,계획인구!AD151,0))))</f>
        <v>107</v>
      </c>
      <c r="S151" s="152">
        <f>IF(계획인구!U151="미급수",0,IF(계획인구!U151="마을",0,IF(계획인구!U151="소규모",0,IF(계획인구!U151=사업별물량!$F151,계획인구!AE151,0))))</f>
        <v>106</v>
      </c>
      <c r="T151" s="152">
        <f>IF(계획인구!Q151="미급수",0,IF(계획인구!Q151="마을",0,IF(계획인구!Q151="소규모",0,IF(계획인구!Q151=사업별물량!$F151,계획인구!AF151,0))))</f>
        <v>0</v>
      </c>
      <c r="U151" s="152">
        <f>IF(계획인구!R151="미급수",0,IF(계획인구!R151="마을",0,IF(계획인구!R151="소규모",0,IF(계획인구!R151=사업별물량!$F151,계획인구!AG151,0))))</f>
        <v>0</v>
      </c>
      <c r="V151" s="152">
        <f>IF(계획인구!S151="미급수",0,IF(계획인구!S151="마을",0,IF(계획인구!S151="소규모",0,IF(계획인구!S151=사업별물량!$F151,계획인구!AH151,0))))</f>
        <v>0</v>
      </c>
      <c r="W151" s="152">
        <f>IF(계획인구!T151="미급수",0,IF(계획인구!T151="마을",0,IF(계획인구!T151="소규모",0,IF(계획인구!T151=사업별물량!$F151,계획인구!AI151,0))))</f>
        <v>0</v>
      </c>
      <c r="X151" s="152">
        <f>IF(계획인구!U151="미급수",0,IF(계획인구!U151="마을",0,IF(계획인구!U151="소규모",0,IF(계획인구!U151=사업별물량!$F151,계획인구!AJ151,0))))</f>
        <v>0</v>
      </c>
      <c r="Y151" s="15" t="str">
        <f t="shared" si="19"/>
        <v>기존</v>
      </c>
      <c r="AH151" s="10"/>
    </row>
    <row r="152" spans="1:36" ht="16.350000000000001" customHeight="1">
      <c r="A152" s="308" t="s">
        <v>142</v>
      </c>
      <c r="B152" s="52" t="s">
        <v>165</v>
      </c>
      <c r="C152" s="52" t="s">
        <v>166</v>
      </c>
      <c r="D152" s="53">
        <f>계획인구!J152</f>
        <v>85</v>
      </c>
      <c r="E152" s="53">
        <f>계획인구!K152</f>
        <v>201</v>
      </c>
      <c r="F152" s="54" t="str">
        <f>계획인구!L152</f>
        <v>지방</v>
      </c>
      <c r="G152" s="54" t="str">
        <f>계획인구!M152</f>
        <v>김천</v>
      </c>
      <c r="H152" s="54" t="str">
        <f>계획인구!N152</f>
        <v>공단</v>
      </c>
      <c r="I152" s="55">
        <f>IF(F152="마을",0,IF(F152="소규모",0,계획인구!P152))</f>
        <v>2015</v>
      </c>
      <c r="J152" s="135">
        <f t="shared" si="21"/>
        <v>201</v>
      </c>
      <c r="K152" s="135">
        <f t="shared" si="21"/>
        <v>193</v>
      </c>
      <c r="L152" s="135">
        <f t="shared" si="21"/>
        <v>192</v>
      </c>
      <c r="M152" s="135">
        <f t="shared" si="21"/>
        <v>192</v>
      </c>
      <c r="N152" s="136">
        <f t="shared" si="21"/>
        <v>190</v>
      </c>
      <c r="O152" s="152">
        <f>IF(계획인구!Q152="미급수",0,IF(계획인구!Q152="마을",0,IF(계획인구!Q152="소규모",0,IF(계획인구!Q152=사업별물량!$F152,계획인구!AA152,0))))</f>
        <v>201</v>
      </c>
      <c r="P152" s="152">
        <f>IF(계획인구!R152="미급수",0,IF(계획인구!R152="마을",0,IF(계획인구!R152="소규모",0,IF(계획인구!R152=사업별물량!$F152,계획인구!AB152,0))))</f>
        <v>193</v>
      </c>
      <c r="Q152" s="152">
        <f>IF(계획인구!S152="미급수",0,IF(계획인구!S152="마을",0,IF(계획인구!S152="소규모",0,IF(계획인구!S152=사업별물량!$F152,계획인구!AC152,0))))</f>
        <v>192</v>
      </c>
      <c r="R152" s="152">
        <f>IF(계획인구!T152="미급수",0,IF(계획인구!T152="마을",0,IF(계획인구!T152="소규모",0,IF(계획인구!T152=사업별물량!$F152,계획인구!AD152,0))))</f>
        <v>192</v>
      </c>
      <c r="S152" s="152">
        <f>IF(계획인구!U152="미급수",0,IF(계획인구!U152="마을",0,IF(계획인구!U152="소규모",0,IF(계획인구!U152=사업별물량!$F152,계획인구!AE152,0))))</f>
        <v>190</v>
      </c>
      <c r="T152" s="152">
        <f>IF(계획인구!Q152="미급수",0,IF(계획인구!Q152="마을",0,IF(계획인구!Q152="소규모",0,IF(계획인구!Q152=사업별물량!$F152,계획인구!AF152,0))))</f>
        <v>0</v>
      </c>
      <c r="U152" s="152">
        <f>IF(계획인구!R152="미급수",0,IF(계획인구!R152="마을",0,IF(계획인구!R152="소규모",0,IF(계획인구!R152=사업별물량!$F152,계획인구!AG152,0))))</f>
        <v>0</v>
      </c>
      <c r="V152" s="152">
        <f>IF(계획인구!S152="미급수",0,IF(계획인구!S152="마을",0,IF(계획인구!S152="소규모",0,IF(계획인구!S152=사업별물량!$F152,계획인구!AH152,0))))</f>
        <v>0</v>
      </c>
      <c r="W152" s="152">
        <f>IF(계획인구!T152="미급수",0,IF(계획인구!T152="마을",0,IF(계획인구!T152="소규모",0,IF(계획인구!T152=사업별물량!$F152,계획인구!AI152,0))))</f>
        <v>0</v>
      </c>
      <c r="X152" s="152">
        <f>IF(계획인구!U152="미급수",0,IF(계획인구!U152="마을",0,IF(계획인구!U152="소규모",0,IF(계획인구!U152=사업별물량!$F152,계획인구!AJ152,0))))</f>
        <v>0</v>
      </c>
      <c r="Y152" s="15" t="str">
        <f t="shared" si="19"/>
        <v>기존</v>
      </c>
    </row>
    <row r="153" spans="1:36" s="11" customFormat="1" ht="16.350000000000001" customHeight="1">
      <c r="A153" s="308" t="s">
        <v>142</v>
      </c>
      <c r="B153" s="52" t="s">
        <v>167</v>
      </c>
      <c r="C153" s="52" t="s">
        <v>168</v>
      </c>
      <c r="D153" s="53">
        <f>계획인구!J153</f>
        <v>73</v>
      </c>
      <c r="E153" s="53">
        <f>계획인구!K153</f>
        <v>153</v>
      </c>
      <c r="F153" s="54" t="str">
        <f>계획인구!L153</f>
        <v>지방</v>
      </c>
      <c r="G153" s="54" t="str">
        <f>계획인구!M153</f>
        <v>김천</v>
      </c>
      <c r="H153" s="54" t="str">
        <f>계획인구!N153</f>
        <v>공단</v>
      </c>
      <c r="I153" s="55">
        <f>IF(F153="마을",0,IF(F153="소규모",0,계획인구!P153))</f>
        <v>2020</v>
      </c>
      <c r="J153" s="135">
        <f t="shared" si="21"/>
        <v>0</v>
      </c>
      <c r="K153" s="135">
        <f t="shared" si="21"/>
        <v>147</v>
      </c>
      <c r="L153" s="135">
        <f t="shared" si="21"/>
        <v>146</v>
      </c>
      <c r="M153" s="135">
        <f t="shared" si="21"/>
        <v>146</v>
      </c>
      <c r="N153" s="136">
        <f t="shared" si="21"/>
        <v>145</v>
      </c>
      <c r="O153" s="152">
        <f>IF(계획인구!Q153="미급수",0,IF(계획인구!Q153="마을",0,IF(계획인구!Q153="소규모",0,IF(계획인구!Q153=사업별물량!$F153,계획인구!AA153,0))))</f>
        <v>0</v>
      </c>
      <c r="P153" s="152">
        <f>IF(계획인구!R153="미급수",0,IF(계획인구!R153="마을",0,IF(계획인구!R153="소규모",0,IF(계획인구!R153=사업별물량!$F153,계획인구!AB153,0))))</f>
        <v>147</v>
      </c>
      <c r="Q153" s="152">
        <f>IF(계획인구!S153="미급수",0,IF(계획인구!S153="마을",0,IF(계획인구!S153="소규모",0,IF(계획인구!S153=사업별물량!$F153,계획인구!AC153,0))))</f>
        <v>146</v>
      </c>
      <c r="R153" s="152">
        <f>IF(계획인구!T153="미급수",0,IF(계획인구!T153="마을",0,IF(계획인구!T153="소규모",0,IF(계획인구!T153=사업별물량!$F153,계획인구!AD153,0))))</f>
        <v>146</v>
      </c>
      <c r="S153" s="152">
        <f>IF(계획인구!U153="미급수",0,IF(계획인구!U153="마을",0,IF(계획인구!U153="소규모",0,IF(계획인구!U153=사업별물량!$F153,계획인구!AE153,0))))</f>
        <v>145</v>
      </c>
      <c r="T153" s="152">
        <f>IF(계획인구!Q153="미급수",0,IF(계획인구!Q153="마을",0,IF(계획인구!Q153="소규모",0,IF(계획인구!Q153=사업별물량!$F153,계획인구!AF153,0))))</f>
        <v>0</v>
      </c>
      <c r="U153" s="152">
        <f>IF(계획인구!R153="미급수",0,IF(계획인구!R153="마을",0,IF(계획인구!R153="소규모",0,IF(계획인구!R153=사업별물량!$F153,계획인구!AG153,0))))</f>
        <v>0</v>
      </c>
      <c r="V153" s="152">
        <f>IF(계획인구!S153="미급수",0,IF(계획인구!S153="마을",0,IF(계획인구!S153="소규모",0,IF(계획인구!S153=사업별물량!$F153,계획인구!AH153,0))))</f>
        <v>0</v>
      </c>
      <c r="W153" s="152">
        <f>IF(계획인구!T153="미급수",0,IF(계획인구!T153="마을",0,IF(계획인구!T153="소규모",0,IF(계획인구!T153=사업별물량!$F153,계획인구!AI153,0))))</f>
        <v>0</v>
      </c>
      <c r="X153" s="152">
        <f>IF(계획인구!U153="미급수",0,IF(계획인구!U153="마을",0,IF(계획인구!U153="소규모",0,IF(계획인구!U153=사업별물량!$F153,계획인구!AJ153,0))))</f>
        <v>0</v>
      </c>
      <c r="Y153" s="14" t="str">
        <f t="shared" si="19"/>
        <v>1단계</v>
      </c>
      <c r="AB153" s="9"/>
      <c r="AC153" s="9"/>
      <c r="AD153" s="9"/>
      <c r="AE153" s="9"/>
      <c r="AF153" s="9"/>
      <c r="AG153" s="9"/>
      <c r="AH153" s="9"/>
      <c r="AI153" s="9"/>
      <c r="AJ153" s="9"/>
    </row>
    <row r="154" spans="1:36" s="11" customFormat="1" ht="16.350000000000001" customHeight="1">
      <c r="A154" s="309" t="s">
        <v>142</v>
      </c>
      <c r="B154" s="75" t="s">
        <v>169</v>
      </c>
      <c r="C154" s="75" t="s">
        <v>170</v>
      </c>
      <c r="D154" s="56">
        <f>계획인구!J154</f>
        <v>29</v>
      </c>
      <c r="E154" s="56">
        <f>계획인구!K154</f>
        <v>70</v>
      </c>
      <c r="F154" s="63" t="str">
        <f>계획인구!L154</f>
        <v>지방</v>
      </c>
      <c r="G154" s="63" t="str">
        <f>계획인구!M154</f>
        <v>김천</v>
      </c>
      <c r="H154" s="63" t="str">
        <f>계획인구!N154</f>
        <v>공단</v>
      </c>
      <c r="I154" s="64">
        <f>IF(F154="마을",0,IF(F154="소규모",0,계획인구!P154))</f>
        <v>2015</v>
      </c>
      <c r="J154" s="147">
        <f t="shared" si="21"/>
        <v>70</v>
      </c>
      <c r="K154" s="147">
        <f t="shared" si="21"/>
        <v>66</v>
      </c>
      <c r="L154" s="147">
        <f t="shared" si="21"/>
        <v>66</v>
      </c>
      <c r="M154" s="147">
        <f t="shared" si="21"/>
        <v>67</v>
      </c>
      <c r="N154" s="148">
        <f t="shared" si="21"/>
        <v>64</v>
      </c>
      <c r="O154" s="152">
        <f>IF(계획인구!Q154="미급수",0,IF(계획인구!Q154="마을",0,IF(계획인구!Q154="소규모",0,IF(계획인구!Q154=사업별물량!$F154,계획인구!AA154,0))))</f>
        <v>70</v>
      </c>
      <c r="P154" s="152">
        <f>IF(계획인구!R154="미급수",0,IF(계획인구!R154="마을",0,IF(계획인구!R154="소규모",0,IF(계획인구!R154=사업별물량!$F154,계획인구!AB154,0))))</f>
        <v>66</v>
      </c>
      <c r="Q154" s="152">
        <f>IF(계획인구!S154="미급수",0,IF(계획인구!S154="마을",0,IF(계획인구!S154="소규모",0,IF(계획인구!S154=사업별물량!$F154,계획인구!AC154,0))))</f>
        <v>66</v>
      </c>
      <c r="R154" s="152">
        <f>IF(계획인구!T154="미급수",0,IF(계획인구!T154="마을",0,IF(계획인구!T154="소규모",0,IF(계획인구!T154=사업별물량!$F154,계획인구!AD154,0))))</f>
        <v>67</v>
      </c>
      <c r="S154" s="152">
        <f>IF(계획인구!U154="미급수",0,IF(계획인구!U154="마을",0,IF(계획인구!U154="소규모",0,IF(계획인구!U154=사업별물량!$F154,계획인구!AE154,0))))</f>
        <v>64</v>
      </c>
      <c r="T154" s="152">
        <f>IF(계획인구!Q154="미급수",0,IF(계획인구!Q154="마을",0,IF(계획인구!Q154="소규모",0,IF(계획인구!Q154=사업별물량!$F154,계획인구!AF154,0))))</f>
        <v>0</v>
      </c>
      <c r="U154" s="152">
        <f>IF(계획인구!R154="미급수",0,IF(계획인구!R154="마을",0,IF(계획인구!R154="소규모",0,IF(계획인구!R154=사업별물량!$F154,계획인구!AG154,0))))</f>
        <v>0</v>
      </c>
      <c r="V154" s="152">
        <f>IF(계획인구!S154="미급수",0,IF(계획인구!S154="마을",0,IF(계획인구!S154="소규모",0,IF(계획인구!S154=사업별물량!$F154,계획인구!AH154,0))))</f>
        <v>0</v>
      </c>
      <c r="W154" s="152">
        <f>IF(계획인구!T154="미급수",0,IF(계획인구!T154="마을",0,IF(계획인구!T154="소규모",0,IF(계획인구!T154=사업별물량!$F154,계획인구!AI154,0))))</f>
        <v>0</v>
      </c>
      <c r="X154" s="152">
        <f>IF(계획인구!U154="미급수",0,IF(계획인구!U154="마을",0,IF(계획인구!U154="소규모",0,IF(계획인구!U154=사업별물량!$F154,계획인구!AJ154,0))))</f>
        <v>0</v>
      </c>
      <c r="Y154" s="14" t="str">
        <f t="shared" si="19"/>
        <v>기존</v>
      </c>
      <c r="AB154" s="9"/>
      <c r="AC154" s="9"/>
      <c r="AD154" s="9"/>
      <c r="AE154" s="9"/>
      <c r="AF154" s="9"/>
      <c r="AG154" s="9"/>
      <c r="AH154" s="9"/>
      <c r="AI154" s="9"/>
    </row>
    <row r="155" spans="1:36" ht="16.350000000000001" customHeight="1">
      <c r="A155" s="305" t="s">
        <v>171</v>
      </c>
      <c r="B155" s="241" t="s">
        <v>3</v>
      </c>
      <c r="C155" s="242"/>
      <c r="D155" s="211">
        <f>계획인구!J155</f>
        <v>1845</v>
      </c>
      <c r="E155" s="211">
        <f>계획인구!K155</f>
        <v>3885</v>
      </c>
      <c r="F155" s="211">
        <f>계획인구!L155</f>
        <v>0</v>
      </c>
      <c r="G155" s="211">
        <f>계획인구!M155</f>
        <v>0</v>
      </c>
      <c r="H155" s="211">
        <f>계획인구!N155</f>
        <v>0</v>
      </c>
      <c r="I155" s="211">
        <f>계획인구!P155</f>
        <v>0</v>
      </c>
      <c r="J155" s="211">
        <f>O155+T155</f>
        <v>2753</v>
      </c>
      <c r="K155" s="211">
        <f>P155+U155</f>
        <v>2643</v>
      </c>
      <c r="L155" s="211">
        <f>Q155+V155</f>
        <v>2990</v>
      </c>
      <c r="M155" s="211">
        <f>R155+W155</f>
        <v>2979</v>
      </c>
      <c r="N155" s="249">
        <f>S155+X155</f>
        <v>2956</v>
      </c>
      <c r="O155" s="152">
        <f>SUM(O156:O186)</f>
        <v>2753</v>
      </c>
      <c r="P155" s="135">
        <f t="shared" ref="P155:X155" si="22">SUM(P156:P186)</f>
        <v>2643</v>
      </c>
      <c r="Q155" s="135">
        <f t="shared" si="22"/>
        <v>2990</v>
      </c>
      <c r="R155" s="135">
        <f t="shared" si="22"/>
        <v>2979</v>
      </c>
      <c r="S155" s="135">
        <f t="shared" si="22"/>
        <v>2956</v>
      </c>
      <c r="T155" s="135">
        <f t="shared" si="22"/>
        <v>0</v>
      </c>
      <c r="U155" s="135">
        <f t="shared" si="22"/>
        <v>0</v>
      </c>
      <c r="V155" s="135">
        <f t="shared" si="22"/>
        <v>0</v>
      </c>
      <c r="W155" s="135">
        <f t="shared" si="22"/>
        <v>0</v>
      </c>
      <c r="X155" s="135">
        <f t="shared" si="22"/>
        <v>0</v>
      </c>
      <c r="Y155" s="15" t="str">
        <f t="shared" si="19"/>
        <v/>
      </c>
      <c r="AI155" s="11"/>
      <c r="AJ155" s="11"/>
    </row>
    <row r="156" spans="1:36" ht="16.350000000000001" customHeight="1">
      <c r="A156" s="308" t="s">
        <v>171</v>
      </c>
      <c r="B156" s="52" t="s">
        <v>172</v>
      </c>
      <c r="C156" s="52" t="s">
        <v>173</v>
      </c>
      <c r="D156" s="53">
        <f>계획인구!J156</f>
        <v>137</v>
      </c>
      <c r="E156" s="53">
        <f>계획인구!K156</f>
        <v>251</v>
      </c>
      <c r="F156" s="54" t="str">
        <f>계획인구!L156</f>
        <v>지방</v>
      </c>
      <c r="G156" s="54" t="str">
        <f>계획인구!M156</f>
        <v>김천</v>
      </c>
      <c r="H156" s="54" t="str">
        <f>계획인구!N156</f>
        <v>공단</v>
      </c>
      <c r="I156" s="55">
        <f>IF(F156="마을",0,IF(F156="소규모",0,계획인구!P156))</f>
        <v>2015</v>
      </c>
      <c r="J156" s="135">
        <f t="shared" ref="J156:N186" si="23">O156+T156</f>
        <v>251</v>
      </c>
      <c r="K156" s="135">
        <f t="shared" si="23"/>
        <v>241</v>
      </c>
      <c r="L156" s="135">
        <f t="shared" si="23"/>
        <v>240</v>
      </c>
      <c r="M156" s="135">
        <f t="shared" si="23"/>
        <v>239</v>
      </c>
      <c r="N156" s="136">
        <f t="shared" si="23"/>
        <v>237</v>
      </c>
      <c r="O156" s="152">
        <f>IF(계획인구!Q156="미급수",0,IF(계획인구!Q156="마을",0,IF(계획인구!Q156="소규모",0,IF(계획인구!Q156=사업별물량!$F156,계획인구!AA156,0))))</f>
        <v>251</v>
      </c>
      <c r="P156" s="152">
        <f>IF(계획인구!R156="미급수",0,IF(계획인구!R156="마을",0,IF(계획인구!R156="소규모",0,IF(계획인구!R156=사업별물량!$F156,계획인구!AB156,0))))</f>
        <v>241</v>
      </c>
      <c r="Q156" s="152">
        <f>IF(계획인구!S156="미급수",0,IF(계획인구!S156="마을",0,IF(계획인구!S156="소규모",0,IF(계획인구!S156=사업별물량!$F156,계획인구!AC156,0))))</f>
        <v>240</v>
      </c>
      <c r="R156" s="152">
        <f>IF(계획인구!T156="미급수",0,IF(계획인구!T156="마을",0,IF(계획인구!T156="소규모",0,IF(계획인구!T156=사업별물량!$F156,계획인구!AD156,0))))</f>
        <v>239</v>
      </c>
      <c r="S156" s="152">
        <f>IF(계획인구!U156="미급수",0,IF(계획인구!U156="마을",0,IF(계획인구!U156="소규모",0,IF(계획인구!U156=사업별물량!$F156,계획인구!AE156,0))))</f>
        <v>237</v>
      </c>
      <c r="T156" s="152">
        <f>IF(계획인구!Q156="미급수",0,IF(계획인구!Q156="마을",0,IF(계획인구!Q156="소규모",0,IF(계획인구!Q156=사업별물량!$F156,계획인구!AF156,0))))</f>
        <v>0</v>
      </c>
      <c r="U156" s="152">
        <f>IF(계획인구!R156="미급수",0,IF(계획인구!R156="마을",0,IF(계획인구!R156="소규모",0,IF(계획인구!R156=사업별물량!$F156,계획인구!AG156,0))))</f>
        <v>0</v>
      </c>
      <c r="V156" s="152">
        <f>IF(계획인구!S156="미급수",0,IF(계획인구!S156="마을",0,IF(계획인구!S156="소규모",0,IF(계획인구!S156=사업별물량!$F156,계획인구!AH156,0))))</f>
        <v>0</v>
      </c>
      <c r="W156" s="152">
        <f>IF(계획인구!T156="미급수",0,IF(계획인구!T156="마을",0,IF(계획인구!T156="소규모",0,IF(계획인구!T156=사업별물량!$F156,계획인구!AI156,0))))</f>
        <v>0</v>
      </c>
      <c r="X156" s="152">
        <f>IF(계획인구!U156="미급수",0,IF(계획인구!U156="마을",0,IF(계획인구!U156="소규모",0,IF(계획인구!U156=사업별물량!$F156,계획인구!AJ156,0))))</f>
        <v>0</v>
      </c>
      <c r="Y156" s="15" t="str">
        <f t="shared" si="19"/>
        <v>기존</v>
      </c>
      <c r="AB156" s="10"/>
      <c r="AC156" s="10"/>
      <c r="AD156" s="10"/>
      <c r="AE156" s="10"/>
      <c r="AF156" s="10"/>
      <c r="AG156" s="10"/>
      <c r="AI156" s="11"/>
    </row>
    <row r="157" spans="1:36" ht="16.350000000000001" customHeight="1">
      <c r="A157" s="308" t="s">
        <v>171</v>
      </c>
      <c r="B157" s="52" t="s">
        <v>174</v>
      </c>
      <c r="C157" s="52" t="s">
        <v>327</v>
      </c>
      <c r="D157" s="53">
        <f>계획인구!J157</f>
        <v>114</v>
      </c>
      <c r="E157" s="53">
        <f>계획인구!K157</f>
        <v>264</v>
      </c>
      <c r="F157" s="54" t="str">
        <f>계획인구!L157</f>
        <v>지방</v>
      </c>
      <c r="G157" s="54" t="str">
        <f>계획인구!M157</f>
        <v>김천</v>
      </c>
      <c r="H157" s="54" t="str">
        <f>계획인구!N157</f>
        <v>공단</v>
      </c>
      <c r="I157" s="55">
        <f>IF(F157="마을",0,IF(F157="소규모",0,계획인구!P157))</f>
        <v>2015</v>
      </c>
      <c r="J157" s="135">
        <f t="shared" si="23"/>
        <v>264</v>
      </c>
      <c r="K157" s="135">
        <f t="shared" si="23"/>
        <v>253</v>
      </c>
      <c r="L157" s="135">
        <f t="shared" si="23"/>
        <v>253</v>
      </c>
      <c r="M157" s="135">
        <f t="shared" si="23"/>
        <v>252</v>
      </c>
      <c r="N157" s="136">
        <f t="shared" si="23"/>
        <v>250</v>
      </c>
      <c r="O157" s="152">
        <f>IF(계획인구!Q157="미급수",0,IF(계획인구!Q157="마을",0,IF(계획인구!Q157="소규모",0,IF(계획인구!Q157=사업별물량!$F157,계획인구!AA157,0))))</f>
        <v>264</v>
      </c>
      <c r="P157" s="152">
        <f>IF(계획인구!R157="미급수",0,IF(계획인구!R157="마을",0,IF(계획인구!R157="소규모",0,IF(계획인구!R157=사업별물량!$F157,계획인구!AB157,0))))</f>
        <v>253</v>
      </c>
      <c r="Q157" s="152">
        <f>IF(계획인구!S157="미급수",0,IF(계획인구!S157="마을",0,IF(계획인구!S157="소규모",0,IF(계획인구!S157=사업별물량!$F157,계획인구!AC157,0))))</f>
        <v>253</v>
      </c>
      <c r="R157" s="152">
        <f>IF(계획인구!T157="미급수",0,IF(계획인구!T157="마을",0,IF(계획인구!T157="소규모",0,IF(계획인구!T157=사업별물량!$F157,계획인구!AD157,0))))</f>
        <v>252</v>
      </c>
      <c r="S157" s="152">
        <f>IF(계획인구!U157="미급수",0,IF(계획인구!U157="마을",0,IF(계획인구!U157="소규모",0,IF(계획인구!U157=사업별물량!$F157,계획인구!AE157,0))))</f>
        <v>250</v>
      </c>
      <c r="T157" s="152">
        <f>IF(계획인구!Q157="미급수",0,IF(계획인구!Q157="마을",0,IF(계획인구!Q157="소규모",0,IF(계획인구!Q157=사업별물량!$F157,계획인구!AF157,0))))</f>
        <v>0</v>
      </c>
      <c r="U157" s="152">
        <f>IF(계획인구!R157="미급수",0,IF(계획인구!R157="마을",0,IF(계획인구!R157="소규모",0,IF(계획인구!R157=사업별물량!$F157,계획인구!AG157,0))))</f>
        <v>0</v>
      </c>
      <c r="V157" s="152">
        <f>IF(계획인구!S157="미급수",0,IF(계획인구!S157="마을",0,IF(계획인구!S157="소규모",0,IF(계획인구!S157=사업별물량!$F157,계획인구!AH157,0))))</f>
        <v>0</v>
      </c>
      <c r="W157" s="152">
        <f>IF(계획인구!T157="미급수",0,IF(계획인구!T157="마을",0,IF(계획인구!T157="소규모",0,IF(계획인구!T157=사업별물량!$F157,계획인구!AI157,0))))</f>
        <v>0</v>
      </c>
      <c r="X157" s="152">
        <f>IF(계획인구!U157="미급수",0,IF(계획인구!U157="마을",0,IF(계획인구!U157="소규모",0,IF(계획인구!U157=사업별물량!$F157,계획인구!AJ157,0))))</f>
        <v>0</v>
      </c>
      <c r="Y157" s="15" t="str">
        <f t="shared" si="19"/>
        <v>기존</v>
      </c>
    </row>
    <row r="158" spans="1:36" ht="16.350000000000001" customHeight="1">
      <c r="A158" s="309" t="s">
        <v>171</v>
      </c>
      <c r="B158" s="75" t="s">
        <v>175</v>
      </c>
      <c r="C158" s="75" t="s">
        <v>328</v>
      </c>
      <c r="D158" s="56">
        <f>계획인구!J158</f>
        <v>120</v>
      </c>
      <c r="E158" s="56">
        <f>계획인구!K158</f>
        <v>285</v>
      </c>
      <c r="F158" s="63" t="str">
        <f>계획인구!L158</f>
        <v>지방</v>
      </c>
      <c r="G158" s="63" t="str">
        <f>계획인구!M158</f>
        <v>김천</v>
      </c>
      <c r="H158" s="63" t="str">
        <f>계획인구!N158</f>
        <v>공단</v>
      </c>
      <c r="I158" s="64">
        <f>IF(F158="마을",0,IF(F158="소규모",0,계획인구!P158))</f>
        <v>2015</v>
      </c>
      <c r="J158" s="147">
        <f t="shared" si="23"/>
        <v>285</v>
      </c>
      <c r="K158" s="147">
        <f t="shared" si="23"/>
        <v>274</v>
      </c>
      <c r="L158" s="147">
        <f t="shared" si="23"/>
        <v>273</v>
      </c>
      <c r="M158" s="147">
        <f t="shared" si="23"/>
        <v>272</v>
      </c>
      <c r="N158" s="148">
        <f t="shared" si="23"/>
        <v>269</v>
      </c>
      <c r="O158" s="152">
        <f>IF(계획인구!Q158="미급수",0,IF(계획인구!Q158="마을",0,IF(계획인구!Q158="소규모",0,IF(계획인구!Q158=사업별물량!$F158,계획인구!AA158,0))))</f>
        <v>285</v>
      </c>
      <c r="P158" s="152">
        <f>IF(계획인구!R158="미급수",0,IF(계획인구!R158="마을",0,IF(계획인구!R158="소규모",0,IF(계획인구!R158=사업별물량!$F158,계획인구!AB158,0))))</f>
        <v>274</v>
      </c>
      <c r="Q158" s="152">
        <f>IF(계획인구!S158="미급수",0,IF(계획인구!S158="마을",0,IF(계획인구!S158="소규모",0,IF(계획인구!S158=사업별물량!$F158,계획인구!AC158,0))))</f>
        <v>273</v>
      </c>
      <c r="R158" s="152">
        <f>IF(계획인구!T158="미급수",0,IF(계획인구!T158="마을",0,IF(계획인구!T158="소규모",0,IF(계획인구!T158=사업별물량!$F158,계획인구!AD158,0))))</f>
        <v>272</v>
      </c>
      <c r="S158" s="152">
        <f>IF(계획인구!U158="미급수",0,IF(계획인구!U158="마을",0,IF(계획인구!U158="소규모",0,IF(계획인구!U158=사업별물량!$F158,계획인구!AE158,0))))</f>
        <v>269</v>
      </c>
      <c r="T158" s="152">
        <f>IF(계획인구!Q158="미급수",0,IF(계획인구!Q158="마을",0,IF(계획인구!Q158="소규모",0,IF(계획인구!Q158=사업별물량!$F158,계획인구!AF158,0))))</f>
        <v>0</v>
      </c>
      <c r="U158" s="152">
        <f>IF(계획인구!R158="미급수",0,IF(계획인구!R158="마을",0,IF(계획인구!R158="소규모",0,IF(계획인구!R158=사업별물량!$F158,계획인구!AG158,0))))</f>
        <v>0</v>
      </c>
      <c r="V158" s="152">
        <f>IF(계획인구!S158="미급수",0,IF(계획인구!S158="마을",0,IF(계획인구!S158="소규모",0,IF(계획인구!S158=사업별물량!$F158,계획인구!AH158,0))))</f>
        <v>0</v>
      </c>
      <c r="W158" s="152">
        <f>IF(계획인구!T158="미급수",0,IF(계획인구!T158="마을",0,IF(계획인구!T158="소규모",0,IF(계획인구!T158=사업별물량!$F158,계획인구!AI158,0))))</f>
        <v>0</v>
      </c>
      <c r="X158" s="152">
        <f>IF(계획인구!U158="미급수",0,IF(계획인구!U158="마을",0,IF(계획인구!U158="소규모",0,IF(계획인구!U158=사업별물량!$F158,계획인구!AJ158,0))))</f>
        <v>0</v>
      </c>
      <c r="Y158" s="15" t="str">
        <f t="shared" si="19"/>
        <v>기존</v>
      </c>
    </row>
    <row r="159" spans="1:36" ht="16.350000000000001" customHeight="1">
      <c r="A159" s="323" t="s">
        <v>171</v>
      </c>
      <c r="B159" s="354" t="s">
        <v>176</v>
      </c>
      <c r="C159" s="313" t="s">
        <v>177</v>
      </c>
      <c r="D159" s="314">
        <f>계획인구!J159</f>
        <v>80</v>
      </c>
      <c r="E159" s="314">
        <f>계획인구!K159</f>
        <v>173</v>
      </c>
      <c r="F159" s="316" t="str">
        <f>계획인구!L159</f>
        <v>지방</v>
      </c>
      <c r="G159" s="316" t="str">
        <f>계획인구!M159</f>
        <v>김천</v>
      </c>
      <c r="H159" s="316" t="str">
        <f>계획인구!N159</f>
        <v>공단</v>
      </c>
      <c r="I159" s="318">
        <f>IF(F159="마을",0,IF(F159="소규모",0,계획인구!P159))</f>
        <v>2015</v>
      </c>
      <c r="J159" s="315">
        <f t="shared" si="23"/>
        <v>173</v>
      </c>
      <c r="K159" s="315">
        <f t="shared" si="23"/>
        <v>166</v>
      </c>
      <c r="L159" s="315">
        <f t="shared" si="23"/>
        <v>165</v>
      </c>
      <c r="M159" s="315">
        <f t="shared" si="23"/>
        <v>165</v>
      </c>
      <c r="N159" s="320">
        <f t="shared" si="23"/>
        <v>164</v>
      </c>
      <c r="O159" s="152">
        <f>IF(계획인구!Q159="미급수",0,IF(계획인구!Q159="마을",0,IF(계획인구!Q159="소규모",0,IF(계획인구!Q159=사업별물량!$F159,계획인구!AA159,0))))</f>
        <v>173</v>
      </c>
      <c r="P159" s="152">
        <f>IF(계획인구!R159="미급수",0,IF(계획인구!R159="마을",0,IF(계획인구!R159="소규모",0,IF(계획인구!R159=사업별물량!$F159,계획인구!AB159,0))))</f>
        <v>166</v>
      </c>
      <c r="Q159" s="152">
        <f>IF(계획인구!S159="미급수",0,IF(계획인구!S159="마을",0,IF(계획인구!S159="소규모",0,IF(계획인구!S159=사업별물량!$F159,계획인구!AC159,0))))</f>
        <v>165</v>
      </c>
      <c r="R159" s="152">
        <f>IF(계획인구!T159="미급수",0,IF(계획인구!T159="마을",0,IF(계획인구!T159="소규모",0,IF(계획인구!T159=사업별물량!$F159,계획인구!AD159,0))))</f>
        <v>165</v>
      </c>
      <c r="S159" s="152">
        <f>IF(계획인구!U159="미급수",0,IF(계획인구!U159="마을",0,IF(계획인구!U159="소규모",0,IF(계획인구!U159=사업별물량!$F159,계획인구!AE159,0))))</f>
        <v>164</v>
      </c>
      <c r="T159" s="152">
        <f>IF(계획인구!Q159="미급수",0,IF(계획인구!Q159="마을",0,IF(계획인구!Q159="소규모",0,IF(계획인구!Q159=사업별물량!$F159,계획인구!AF159,0))))</f>
        <v>0</v>
      </c>
      <c r="U159" s="152">
        <f>IF(계획인구!R159="미급수",0,IF(계획인구!R159="마을",0,IF(계획인구!R159="소규모",0,IF(계획인구!R159=사업별물량!$F159,계획인구!AG159,0))))</f>
        <v>0</v>
      </c>
      <c r="V159" s="152">
        <f>IF(계획인구!S159="미급수",0,IF(계획인구!S159="마을",0,IF(계획인구!S159="소규모",0,IF(계획인구!S159=사업별물량!$F159,계획인구!AH159,0))))</f>
        <v>0</v>
      </c>
      <c r="W159" s="152">
        <f>IF(계획인구!T159="미급수",0,IF(계획인구!T159="마을",0,IF(계획인구!T159="소규모",0,IF(계획인구!T159=사업별물량!$F159,계획인구!AI159,0))))</f>
        <v>0</v>
      </c>
      <c r="X159" s="152">
        <f>IF(계획인구!U159="미급수",0,IF(계획인구!U159="마을",0,IF(계획인구!U159="소규모",0,IF(계획인구!U159=사업별물량!$F159,계획인구!AJ159,0))))</f>
        <v>0</v>
      </c>
      <c r="Y159" s="15" t="str">
        <f t="shared" si="19"/>
        <v>기존</v>
      </c>
    </row>
    <row r="160" spans="1:36" ht="16.350000000000001" customHeight="1">
      <c r="A160" s="308" t="s">
        <v>171</v>
      </c>
      <c r="B160" s="330"/>
      <c r="C160" s="52" t="s">
        <v>178</v>
      </c>
      <c r="D160" s="53">
        <f>계획인구!J160</f>
        <v>16</v>
      </c>
      <c r="E160" s="53">
        <f>계획인구!K160</f>
        <v>33</v>
      </c>
      <c r="F160" s="54" t="str">
        <f>계획인구!L160</f>
        <v>미급수</v>
      </c>
      <c r="G160" s="54" t="str">
        <f>계획인구!M160</f>
        <v>미급수</v>
      </c>
      <c r="H160" s="54" t="str">
        <f>계획인구!N160</f>
        <v>미급수</v>
      </c>
      <c r="I160" s="55">
        <f>IF(F160="마을",0,IF(F160="소규모",0,계획인구!P160))</f>
        <v>0</v>
      </c>
      <c r="J160" s="135">
        <f t="shared" si="23"/>
        <v>0</v>
      </c>
      <c r="K160" s="135">
        <f t="shared" si="23"/>
        <v>0</v>
      </c>
      <c r="L160" s="135">
        <f t="shared" si="23"/>
        <v>0</v>
      </c>
      <c r="M160" s="135">
        <f t="shared" si="23"/>
        <v>0</v>
      </c>
      <c r="N160" s="136">
        <f t="shared" si="23"/>
        <v>0</v>
      </c>
      <c r="O160" s="152">
        <f>IF(계획인구!Q160="미급수",0,IF(계획인구!Q160="마을",0,IF(계획인구!Q160="소규모",0,IF(계획인구!Q160=사업별물량!$F160,계획인구!AA160,0))))</f>
        <v>0</v>
      </c>
      <c r="P160" s="152">
        <f>IF(계획인구!R160="미급수",0,IF(계획인구!R160="마을",0,IF(계획인구!R160="소규모",0,IF(계획인구!R160=사업별물량!$F160,계획인구!AB160,0))))</f>
        <v>0</v>
      </c>
      <c r="Q160" s="152">
        <f>IF(계획인구!S160="미급수",0,IF(계획인구!S160="마을",0,IF(계획인구!S160="소규모",0,IF(계획인구!S160=사업별물량!$F160,계획인구!AC160,0))))</f>
        <v>0</v>
      </c>
      <c r="R160" s="152">
        <f>IF(계획인구!T160="미급수",0,IF(계획인구!T160="마을",0,IF(계획인구!T160="소규모",0,IF(계획인구!T160=사업별물량!$F160,계획인구!AD160,0))))</f>
        <v>0</v>
      </c>
      <c r="S160" s="152">
        <f>IF(계획인구!U160="미급수",0,IF(계획인구!U160="마을",0,IF(계획인구!U160="소규모",0,IF(계획인구!U160=사업별물량!$F160,계획인구!AE160,0))))</f>
        <v>0</v>
      </c>
      <c r="T160" s="152">
        <f>IF(계획인구!Q160="미급수",0,IF(계획인구!Q160="마을",0,IF(계획인구!Q160="소규모",0,IF(계획인구!Q160=사업별물량!$F160,계획인구!AF160,0))))</f>
        <v>0</v>
      </c>
      <c r="U160" s="152">
        <f>IF(계획인구!R160="미급수",0,IF(계획인구!R160="마을",0,IF(계획인구!R160="소규모",0,IF(계획인구!R160=사업별물량!$F160,계획인구!AG160,0))))</f>
        <v>0</v>
      </c>
      <c r="V160" s="152">
        <f>IF(계획인구!S160="미급수",0,IF(계획인구!S160="마을",0,IF(계획인구!S160="소규모",0,IF(계획인구!S160=사업별물량!$F160,계획인구!AH160,0))))</f>
        <v>0</v>
      </c>
      <c r="W160" s="152">
        <f>IF(계획인구!T160="미급수",0,IF(계획인구!T160="마을",0,IF(계획인구!T160="소규모",0,IF(계획인구!T160=사업별물량!$F160,계획인구!AI160,0))))</f>
        <v>0</v>
      </c>
      <c r="X160" s="152">
        <f>IF(계획인구!U160="미급수",0,IF(계획인구!U160="마을",0,IF(계획인구!U160="소규모",0,IF(계획인구!U160=사업별물량!$F160,계획인구!AJ160,0))))</f>
        <v>0</v>
      </c>
      <c r="Y160" s="15" t="str">
        <f t="shared" si="19"/>
        <v/>
      </c>
    </row>
    <row r="161" spans="1:36" s="10" customFormat="1" ht="16.350000000000001" customHeight="1">
      <c r="A161" s="308" t="s">
        <v>171</v>
      </c>
      <c r="B161" s="312"/>
      <c r="C161" s="52" t="s">
        <v>179</v>
      </c>
      <c r="D161" s="53">
        <f>계획인구!J161</f>
        <v>23</v>
      </c>
      <c r="E161" s="53">
        <f>계획인구!K161</f>
        <v>49</v>
      </c>
      <c r="F161" s="54" t="str">
        <f>계획인구!L161</f>
        <v>소규모</v>
      </c>
      <c r="G161" s="54" t="str">
        <f>계획인구!M161</f>
        <v>소규모</v>
      </c>
      <c r="H161" s="54" t="str">
        <f>계획인구!N161</f>
        <v>본리</v>
      </c>
      <c r="I161" s="55">
        <f>IF(F161="마을",0,IF(F161="소규모",0,계획인구!P161))</f>
        <v>0</v>
      </c>
      <c r="J161" s="135">
        <f t="shared" si="23"/>
        <v>0</v>
      </c>
      <c r="K161" s="135">
        <f t="shared" si="23"/>
        <v>0</v>
      </c>
      <c r="L161" s="135">
        <f t="shared" si="23"/>
        <v>0</v>
      </c>
      <c r="M161" s="135">
        <f t="shared" si="23"/>
        <v>0</v>
      </c>
      <c r="N161" s="136">
        <f t="shared" si="23"/>
        <v>0</v>
      </c>
      <c r="O161" s="152">
        <f>IF(계획인구!Q161="미급수",0,IF(계획인구!Q161="마을",0,IF(계획인구!Q161="소규모",0,IF(계획인구!Q161=사업별물량!$F161,계획인구!AA161,0))))</f>
        <v>0</v>
      </c>
      <c r="P161" s="152">
        <f>IF(계획인구!R161="미급수",0,IF(계획인구!R161="마을",0,IF(계획인구!R161="소규모",0,IF(계획인구!R161=사업별물량!$F161,계획인구!AB161,0))))</f>
        <v>0</v>
      </c>
      <c r="Q161" s="152">
        <f>IF(계획인구!S161="미급수",0,IF(계획인구!S161="마을",0,IF(계획인구!S161="소규모",0,IF(계획인구!S161=사업별물량!$F161,계획인구!AC161,0))))</f>
        <v>0</v>
      </c>
      <c r="R161" s="152">
        <f>IF(계획인구!T161="미급수",0,IF(계획인구!T161="마을",0,IF(계획인구!T161="소규모",0,IF(계획인구!T161=사업별물량!$F161,계획인구!AD161,0))))</f>
        <v>0</v>
      </c>
      <c r="S161" s="152">
        <f>IF(계획인구!U161="미급수",0,IF(계획인구!U161="마을",0,IF(계획인구!U161="소규모",0,IF(계획인구!U161=사업별물량!$F161,계획인구!AE161,0))))</f>
        <v>0</v>
      </c>
      <c r="T161" s="152">
        <f>IF(계획인구!Q161="미급수",0,IF(계획인구!Q161="마을",0,IF(계획인구!Q161="소규모",0,IF(계획인구!Q161=사업별물량!$F161,계획인구!AF161,0))))</f>
        <v>0</v>
      </c>
      <c r="U161" s="152">
        <f>IF(계획인구!R161="미급수",0,IF(계획인구!R161="마을",0,IF(계획인구!R161="소규모",0,IF(계획인구!R161=사업별물량!$F161,계획인구!AG161,0))))</f>
        <v>0</v>
      </c>
      <c r="V161" s="152">
        <f>IF(계획인구!S161="미급수",0,IF(계획인구!S161="마을",0,IF(계획인구!S161="소규모",0,IF(계획인구!S161=사업별물량!$F161,계획인구!AH161,0))))</f>
        <v>0</v>
      </c>
      <c r="W161" s="152">
        <f>IF(계획인구!T161="미급수",0,IF(계획인구!T161="마을",0,IF(계획인구!T161="소규모",0,IF(계획인구!T161=사업별물량!$F161,계획인구!AI161,0))))</f>
        <v>0</v>
      </c>
      <c r="X161" s="152">
        <f>IF(계획인구!U161="미급수",0,IF(계획인구!U161="마을",0,IF(계획인구!U161="소규모",0,IF(계획인구!U161=사업별물량!$F161,계획인구!AJ161,0))))</f>
        <v>0</v>
      </c>
      <c r="Y161" s="360" t="str">
        <f t="shared" si="19"/>
        <v/>
      </c>
      <c r="AB161" s="9"/>
      <c r="AC161" s="9"/>
      <c r="AD161" s="9"/>
      <c r="AE161" s="9"/>
      <c r="AF161" s="9"/>
      <c r="AG161" s="9"/>
      <c r="AH161" s="9"/>
      <c r="AI161" s="9"/>
      <c r="AJ161" s="9"/>
    </row>
    <row r="162" spans="1:36" ht="16.350000000000001" customHeight="1">
      <c r="A162" s="308" t="s">
        <v>171</v>
      </c>
      <c r="B162" s="52" t="s">
        <v>180</v>
      </c>
      <c r="C162" s="52" t="s">
        <v>181</v>
      </c>
      <c r="D162" s="53">
        <f>계획인구!J162</f>
        <v>63</v>
      </c>
      <c r="E162" s="53">
        <f>계획인구!K162</f>
        <v>128</v>
      </c>
      <c r="F162" s="54" t="str">
        <f>계획인구!L162</f>
        <v>지방</v>
      </c>
      <c r="G162" s="54" t="str">
        <f>계획인구!M162</f>
        <v>김천</v>
      </c>
      <c r="H162" s="54" t="str">
        <f>계획인구!N162</f>
        <v>공단</v>
      </c>
      <c r="I162" s="55">
        <f>IF(F162="마을",0,IF(F162="소규모",0,계획인구!P162))</f>
        <v>2025</v>
      </c>
      <c r="J162" s="135">
        <f t="shared" si="23"/>
        <v>0</v>
      </c>
      <c r="K162" s="135">
        <f t="shared" si="23"/>
        <v>0</v>
      </c>
      <c r="L162" s="135">
        <f t="shared" si="23"/>
        <v>122</v>
      </c>
      <c r="M162" s="135">
        <f t="shared" si="23"/>
        <v>122</v>
      </c>
      <c r="N162" s="136">
        <f t="shared" si="23"/>
        <v>121</v>
      </c>
      <c r="O162" s="152">
        <f>IF(계획인구!Q162="미급수",0,IF(계획인구!Q162="마을",0,IF(계획인구!Q162="소규모",0,IF(계획인구!Q162=사업별물량!$F162,계획인구!AA162,0))))</f>
        <v>0</v>
      </c>
      <c r="P162" s="152">
        <f>IF(계획인구!R162="미급수",0,IF(계획인구!R162="마을",0,IF(계획인구!R162="소규모",0,IF(계획인구!R162=사업별물량!$F162,계획인구!AB162,0))))</f>
        <v>0</v>
      </c>
      <c r="Q162" s="152">
        <f>IF(계획인구!S162="미급수",0,IF(계획인구!S162="마을",0,IF(계획인구!S162="소규모",0,IF(계획인구!S162=사업별물량!$F162,계획인구!AC162,0))))</f>
        <v>122</v>
      </c>
      <c r="R162" s="152">
        <f>IF(계획인구!T162="미급수",0,IF(계획인구!T162="마을",0,IF(계획인구!T162="소규모",0,IF(계획인구!T162=사업별물량!$F162,계획인구!AD162,0))))</f>
        <v>122</v>
      </c>
      <c r="S162" s="152">
        <f>IF(계획인구!U162="미급수",0,IF(계획인구!U162="마을",0,IF(계획인구!U162="소규모",0,IF(계획인구!U162=사업별물량!$F162,계획인구!AE162,0))))</f>
        <v>121</v>
      </c>
      <c r="T162" s="152">
        <f>IF(계획인구!Q162="미급수",0,IF(계획인구!Q162="마을",0,IF(계획인구!Q162="소규모",0,IF(계획인구!Q162=사업별물량!$F162,계획인구!AF162,0))))</f>
        <v>0</v>
      </c>
      <c r="U162" s="152">
        <f>IF(계획인구!R162="미급수",0,IF(계획인구!R162="마을",0,IF(계획인구!R162="소규모",0,IF(계획인구!R162=사업별물량!$F162,계획인구!AG162,0))))</f>
        <v>0</v>
      </c>
      <c r="V162" s="152">
        <f>IF(계획인구!S162="미급수",0,IF(계획인구!S162="마을",0,IF(계획인구!S162="소규모",0,IF(계획인구!S162=사업별물량!$F162,계획인구!AH162,0))))</f>
        <v>0</v>
      </c>
      <c r="W162" s="152">
        <f>IF(계획인구!T162="미급수",0,IF(계획인구!T162="마을",0,IF(계획인구!T162="소규모",0,IF(계획인구!T162=사업별물량!$F162,계획인구!AI162,0))))</f>
        <v>0</v>
      </c>
      <c r="X162" s="152">
        <f>IF(계획인구!U162="미급수",0,IF(계획인구!U162="마을",0,IF(계획인구!U162="소규모",0,IF(계획인구!U162=사업별물량!$F162,계획인구!AJ162,0))))</f>
        <v>0</v>
      </c>
      <c r="Y162" s="15" t="str">
        <f t="shared" si="19"/>
        <v>2단계</v>
      </c>
      <c r="AH162" s="11"/>
      <c r="AJ162" s="10"/>
    </row>
    <row r="163" spans="1:36" ht="16.350000000000001" customHeight="1">
      <c r="A163" s="308" t="s">
        <v>171</v>
      </c>
      <c r="B163" s="52" t="s">
        <v>182</v>
      </c>
      <c r="C163" s="52" t="s">
        <v>183</v>
      </c>
      <c r="D163" s="53">
        <f>계획인구!J163</f>
        <v>117</v>
      </c>
      <c r="E163" s="53">
        <f>계획인구!K163</f>
        <v>245</v>
      </c>
      <c r="F163" s="54" t="str">
        <f>계획인구!L163</f>
        <v>지방</v>
      </c>
      <c r="G163" s="54" t="str">
        <f>계획인구!M163</f>
        <v>김천</v>
      </c>
      <c r="H163" s="54" t="str">
        <f>계획인구!N163</f>
        <v>공단</v>
      </c>
      <c r="I163" s="55">
        <f>IF(F163="마을",0,IF(F163="소규모",0,계획인구!P163))</f>
        <v>2025</v>
      </c>
      <c r="J163" s="135">
        <f t="shared" si="23"/>
        <v>0</v>
      </c>
      <c r="K163" s="135">
        <f t="shared" si="23"/>
        <v>0</v>
      </c>
      <c r="L163" s="135">
        <f t="shared" si="23"/>
        <v>234</v>
      </c>
      <c r="M163" s="135">
        <f t="shared" si="23"/>
        <v>234</v>
      </c>
      <c r="N163" s="136">
        <f t="shared" si="23"/>
        <v>232</v>
      </c>
      <c r="O163" s="152">
        <f>IF(계획인구!Q163="미급수",0,IF(계획인구!Q163="마을",0,IF(계획인구!Q163="소규모",0,IF(계획인구!Q163=사업별물량!$F163,계획인구!AA163,0))))</f>
        <v>0</v>
      </c>
      <c r="P163" s="152">
        <f>IF(계획인구!R163="미급수",0,IF(계획인구!R163="마을",0,IF(계획인구!R163="소규모",0,IF(계획인구!R163=사업별물량!$F163,계획인구!AB163,0))))</f>
        <v>0</v>
      </c>
      <c r="Q163" s="152">
        <f>IF(계획인구!S163="미급수",0,IF(계획인구!S163="마을",0,IF(계획인구!S163="소규모",0,IF(계획인구!S163=사업별물량!$F163,계획인구!AC163,0))))</f>
        <v>234</v>
      </c>
      <c r="R163" s="152">
        <f>IF(계획인구!T163="미급수",0,IF(계획인구!T163="마을",0,IF(계획인구!T163="소규모",0,IF(계획인구!T163=사업별물량!$F163,계획인구!AD163,0))))</f>
        <v>234</v>
      </c>
      <c r="S163" s="152">
        <f>IF(계획인구!U163="미급수",0,IF(계획인구!U163="마을",0,IF(계획인구!U163="소규모",0,IF(계획인구!U163=사업별물량!$F163,계획인구!AE163,0))))</f>
        <v>232</v>
      </c>
      <c r="T163" s="152">
        <f>IF(계획인구!Q163="미급수",0,IF(계획인구!Q163="마을",0,IF(계획인구!Q163="소규모",0,IF(계획인구!Q163=사업별물량!$F163,계획인구!AF163,0))))</f>
        <v>0</v>
      </c>
      <c r="U163" s="152">
        <f>IF(계획인구!R163="미급수",0,IF(계획인구!R163="마을",0,IF(계획인구!R163="소규모",0,IF(계획인구!R163=사업별물량!$F163,계획인구!AG163,0))))</f>
        <v>0</v>
      </c>
      <c r="V163" s="152">
        <f>IF(계획인구!S163="미급수",0,IF(계획인구!S163="마을",0,IF(계획인구!S163="소규모",0,IF(계획인구!S163=사업별물량!$F163,계획인구!AH163,0))))</f>
        <v>0</v>
      </c>
      <c r="W163" s="152">
        <f>IF(계획인구!T163="미급수",0,IF(계획인구!T163="마을",0,IF(계획인구!T163="소규모",0,IF(계획인구!T163=사업별물량!$F163,계획인구!AI163,0))))</f>
        <v>0</v>
      </c>
      <c r="X163" s="152">
        <f>IF(계획인구!U163="미급수",0,IF(계획인구!U163="마을",0,IF(계획인구!U163="소규모",0,IF(계획인구!U163=사업별물량!$F163,계획인구!AJ163,0))))</f>
        <v>0</v>
      </c>
      <c r="Y163" s="15" t="str">
        <f t="shared" si="19"/>
        <v>2단계</v>
      </c>
      <c r="AH163" s="11"/>
      <c r="AI163" s="10"/>
    </row>
    <row r="164" spans="1:36" ht="16.350000000000001" customHeight="1">
      <c r="A164" s="308" t="s">
        <v>171</v>
      </c>
      <c r="B164" s="52" t="s">
        <v>184</v>
      </c>
      <c r="C164" s="52" t="s">
        <v>185</v>
      </c>
      <c r="D164" s="53">
        <f>계획인구!J164</f>
        <v>18</v>
      </c>
      <c r="E164" s="53">
        <f>계획인구!K164</f>
        <v>40</v>
      </c>
      <c r="F164" s="54" t="str">
        <f>계획인구!L164</f>
        <v>지방</v>
      </c>
      <c r="G164" s="54" t="str">
        <f>계획인구!M164</f>
        <v>김천</v>
      </c>
      <c r="H164" s="54" t="str">
        <f>계획인구!N164</f>
        <v>공단</v>
      </c>
      <c r="I164" s="55">
        <f>IF(F164="마을",0,IF(F164="소규모",0,계획인구!P164))</f>
        <v>2015</v>
      </c>
      <c r="J164" s="135">
        <f t="shared" si="23"/>
        <v>40</v>
      </c>
      <c r="K164" s="135">
        <f t="shared" si="23"/>
        <v>38</v>
      </c>
      <c r="L164" s="135">
        <f t="shared" si="23"/>
        <v>38</v>
      </c>
      <c r="M164" s="135">
        <f t="shared" si="23"/>
        <v>38</v>
      </c>
      <c r="N164" s="136">
        <f t="shared" si="23"/>
        <v>38</v>
      </c>
      <c r="O164" s="152">
        <f>IF(계획인구!Q164="미급수",0,IF(계획인구!Q164="마을",0,IF(계획인구!Q164="소규모",0,IF(계획인구!Q164=사업별물량!$F164,계획인구!AA164,0))))</f>
        <v>40</v>
      </c>
      <c r="P164" s="152">
        <f>IF(계획인구!R164="미급수",0,IF(계획인구!R164="마을",0,IF(계획인구!R164="소규모",0,IF(계획인구!R164=사업별물량!$F164,계획인구!AB164,0))))</f>
        <v>38</v>
      </c>
      <c r="Q164" s="152">
        <f>IF(계획인구!S164="미급수",0,IF(계획인구!S164="마을",0,IF(계획인구!S164="소규모",0,IF(계획인구!S164=사업별물량!$F164,계획인구!AC164,0))))</f>
        <v>38</v>
      </c>
      <c r="R164" s="152">
        <f>IF(계획인구!T164="미급수",0,IF(계획인구!T164="마을",0,IF(계획인구!T164="소규모",0,IF(계획인구!T164=사업별물량!$F164,계획인구!AD164,0))))</f>
        <v>38</v>
      </c>
      <c r="S164" s="152">
        <f>IF(계획인구!U164="미급수",0,IF(계획인구!U164="마을",0,IF(계획인구!U164="소규모",0,IF(계획인구!U164=사업별물량!$F164,계획인구!AE164,0))))</f>
        <v>38</v>
      </c>
      <c r="T164" s="152">
        <f>IF(계획인구!Q164="미급수",0,IF(계획인구!Q164="마을",0,IF(계획인구!Q164="소규모",0,IF(계획인구!Q164=사업별물량!$F164,계획인구!AF164,0))))</f>
        <v>0</v>
      </c>
      <c r="U164" s="152">
        <f>IF(계획인구!R164="미급수",0,IF(계획인구!R164="마을",0,IF(계획인구!R164="소규모",0,IF(계획인구!R164=사업별물량!$F164,계획인구!AG164,0))))</f>
        <v>0</v>
      </c>
      <c r="V164" s="152">
        <f>IF(계획인구!S164="미급수",0,IF(계획인구!S164="마을",0,IF(계획인구!S164="소규모",0,IF(계획인구!S164=사업별물량!$F164,계획인구!AH164,0))))</f>
        <v>0</v>
      </c>
      <c r="W164" s="152">
        <f>IF(계획인구!T164="미급수",0,IF(계획인구!T164="마을",0,IF(계획인구!T164="소규모",0,IF(계획인구!T164=사업별물량!$F164,계획인구!AI164,0))))</f>
        <v>0</v>
      </c>
      <c r="X164" s="152">
        <f>IF(계획인구!U164="미급수",0,IF(계획인구!U164="마을",0,IF(계획인구!U164="소규모",0,IF(계획인구!U164=사업별물량!$F164,계획인구!AJ164,0))))</f>
        <v>0</v>
      </c>
      <c r="Y164" s="15" t="str">
        <f t="shared" si="19"/>
        <v>기존</v>
      </c>
    </row>
    <row r="165" spans="1:36" ht="16.350000000000001" customHeight="1">
      <c r="A165" s="308" t="s">
        <v>171</v>
      </c>
      <c r="B165" s="52" t="s">
        <v>1460</v>
      </c>
      <c r="C165" s="52" t="s">
        <v>90</v>
      </c>
      <c r="D165" s="53">
        <f>계획인구!J165</f>
        <v>109</v>
      </c>
      <c r="E165" s="53">
        <f>계획인구!K165</f>
        <v>215</v>
      </c>
      <c r="F165" s="54" t="str">
        <f>계획인구!L165</f>
        <v>미급수</v>
      </c>
      <c r="G165" s="54" t="str">
        <f>계획인구!M165</f>
        <v>미급수</v>
      </c>
      <c r="H165" s="54" t="str">
        <f>계획인구!N165</f>
        <v>미급수</v>
      </c>
      <c r="I165" s="55">
        <f>IF(F165="마을",0,IF(F165="소규모",0,계획인구!P165))</f>
        <v>0</v>
      </c>
      <c r="J165" s="135">
        <f t="shared" si="23"/>
        <v>0</v>
      </c>
      <c r="K165" s="135">
        <f t="shared" si="23"/>
        <v>0</v>
      </c>
      <c r="L165" s="135">
        <f t="shared" si="23"/>
        <v>0</v>
      </c>
      <c r="M165" s="135">
        <f t="shared" si="23"/>
        <v>0</v>
      </c>
      <c r="N165" s="136">
        <f t="shared" si="23"/>
        <v>0</v>
      </c>
      <c r="O165" s="152">
        <f>IF(계획인구!Q165="미급수",0,IF(계획인구!Q165="마을",0,IF(계획인구!Q165="소규모",0,IF(계획인구!Q165=사업별물량!$F165,계획인구!AA165,0))))</f>
        <v>0</v>
      </c>
      <c r="P165" s="152">
        <f>IF(계획인구!R165="미급수",0,IF(계획인구!R165="마을",0,IF(계획인구!R165="소규모",0,IF(계획인구!R165=사업별물량!$F165,계획인구!AB165,0))))</f>
        <v>0</v>
      </c>
      <c r="Q165" s="152">
        <f>IF(계획인구!S165="미급수",0,IF(계획인구!S165="마을",0,IF(계획인구!S165="소규모",0,IF(계획인구!S165=사업별물량!$F165,계획인구!AC165,0))))</f>
        <v>0</v>
      </c>
      <c r="R165" s="152">
        <f>IF(계획인구!T165="미급수",0,IF(계획인구!T165="마을",0,IF(계획인구!T165="소규모",0,IF(계획인구!T165=사업별물량!$F165,계획인구!AD165,0))))</f>
        <v>0</v>
      </c>
      <c r="S165" s="152">
        <f>IF(계획인구!U165="미급수",0,IF(계획인구!U165="마을",0,IF(계획인구!U165="소규모",0,IF(계획인구!U165=사업별물량!$F165,계획인구!AE165,0))))</f>
        <v>0</v>
      </c>
      <c r="T165" s="152">
        <f>IF(계획인구!Q165="미급수",0,IF(계획인구!Q165="마을",0,IF(계획인구!Q165="소규모",0,IF(계획인구!Q165=사업별물량!$F165,계획인구!AF165,0))))</f>
        <v>0</v>
      </c>
      <c r="U165" s="152">
        <f>IF(계획인구!R165="미급수",0,IF(계획인구!R165="마을",0,IF(계획인구!R165="소규모",0,IF(계획인구!R165=사업별물량!$F165,계획인구!AG165,0))))</f>
        <v>0</v>
      </c>
      <c r="V165" s="152">
        <f>IF(계획인구!S165="미급수",0,IF(계획인구!S165="마을",0,IF(계획인구!S165="소규모",0,IF(계획인구!S165=사업별물량!$F165,계획인구!AH165,0))))</f>
        <v>0</v>
      </c>
      <c r="W165" s="152">
        <f>IF(계획인구!T165="미급수",0,IF(계획인구!T165="마을",0,IF(계획인구!T165="소규모",0,IF(계획인구!T165=사업별물량!$F165,계획인구!AI165,0))))</f>
        <v>0</v>
      </c>
      <c r="X165" s="152">
        <f>IF(계획인구!U165="미급수",0,IF(계획인구!U165="마을",0,IF(계획인구!U165="소규모",0,IF(계획인구!U165=사업별물량!$F165,계획인구!AJ165,0))))</f>
        <v>0</v>
      </c>
      <c r="Y165" s="15" t="str">
        <f t="shared" si="19"/>
        <v/>
      </c>
    </row>
    <row r="166" spans="1:36" ht="16.350000000000001" customHeight="1">
      <c r="A166" s="308" t="s">
        <v>171</v>
      </c>
      <c r="B166" s="52" t="s">
        <v>186</v>
      </c>
      <c r="C166" s="52" t="s">
        <v>187</v>
      </c>
      <c r="D166" s="53">
        <f>계획인구!J166</f>
        <v>48</v>
      </c>
      <c r="E166" s="53">
        <f>계획인구!K166</f>
        <v>114</v>
      </c>
      <c r="F166" s="54" t="str">
        <f>계획인구!L166</f>
        <v>소규모</v>
      </c>
      <c r="G166" s="54" t="str">
        <f>계획인구!M166</f>
        <v>소규모</v>
      </c>
      <c r="H166" s="54" t="str">
        <f>계획인구!N166</f>
        <v>송문</v>
      </c>
      <c r="I166" s="55">
        <f>IF(F166="마을",0,IF(F166="소규모",0,계획인구!P166))</f>
        <v>0</v>
      </c>
      <c r="J166" s="135">
        <f t="shared" si="23"/>
        <v>0</v>
      </c>
      <c r="K166" s="135">
        <f t="shared" si="23"/>
        <v>0</v>
      </c>
      <c r="L166" s="135">
        <f t="shared" si="23"/>
        <v>0</v>
      </c>
      <c r="M166" s="135">
        <f t="shared" si="23"/>
        <v>0</v>
      </c>
      <c r="N166" s="136">
        <f t="shared" si="23"/>
        <v>0</v>
      </c>
      <c r="O166" s="152">
        <f>IF(계획인구!Q166="미급수",0,IF(계획인구!Q166="마을",0,IF(계획인구!Q166="소규모",0,IF(계획인구!Q166=사업별물량!$F166,계획인구!AA166,0))))</f>
        <v>0</v>
      </c>
      <c r="P166" s="152">
        <f>IF(계획인구!R166="미급수",0,IF(계획인구!R166="마을",0,IF(계획인구!R166="소규모",0,IF(계획인구!R166=사업별물량!$F166,계획인구!AB166,0))))</f>
        <v>0</v>
      </c>
      <c r="Q166" s="152">
        <f>IF(계획인구!S166="미급수",0,IF(계획인구!S166="마을",0,IF(계획인구!S166="소규모",0,IF(계획인구!S166=사업별물량!$F166,계획인구!AC166,0))))</f>
        <v>0</v>
      </c>
      <c r="R166" s="152">
        <f>IF(계획인구!T166="미급수",0,IF(계획인구!T166="마을",0,IF(계획인구!T166="소규모",0,IF(계획인구!T166=사업별물량!$F166,계획인구!AD166,0))))</f>
        <v>0</v>
      </c>
      <c r="S166" s="152">
        <f>IF(계획인구!U166="미급수",0,IF(계획인구!U166="마을",0,IF(계획인구!U166="소규모",0,IF(계획인구!U166=사업별물량!$F166,계획인구!AE166,0))))</f>
        <v>0</v>
      </c>
      <c r="T166" s="152">
        <f>IF(계획인구!Q166="미급수",0,IF(계획인구!Q166="마을",0,IF(계획인구!Q166="소규모",0,IF(계획인구!Q166=사업별물량!$F166,계획인구!AF166,0))))</f>
        <v>0</v>
      </c>
      <c r="U166" s="152">
        <f>IF(계획인구!R166="미급수",0,IF(계획인구!R166="마을",0,IF(계획인구!R166="소규모",0,IF(계획인구!R166=사업별물량!$F166,계획인구!AG166,0))))</f>
        <v>0</v>
      </c>
      <c r="V166" s="152">
        <f>IF(계획인구!S166="미급수",0,IF(계획인구!S166="마을",0,IF(계획인구!S166="소규모",0,IF(계획인구!S166=사업별물량!$F166,계획인구!AH166,0))))</f>
        <v>0</v>
      </c>
      <c r="W166" s="152">
        <f>IF(계획인구!T166="미급수",0,IF(계획인구!T166="마을",0,IF(계획인구!T166="소규모",0,IF(계획인구!T166=사업별물량!$F166,계획인구!AI166,0))))</f>
        <v>0</v>
      </c>
      <c r="X166" s="152">
        <f>IF(계획인구!U166="미급수",0,IF(계획인구!U166="마을",0,IF(계획인구!U166="소규모",0,IF(계획인구!U166=사업별물량!$F166,계획인구!AJ166,0))))</f>
        <v>0</v>
      </c>
      <c r="Y166" s="15" t="str">
        <f t="shared" si="19"/>
        <v/>
      </c>
    </row>
    <row r="167" spans="1:36" ht="16.350000000000001" customHeight="1">
      <c r="A167" s="308" t="s">
        <v>171</v>
      </c>
      <c r="B167" s="52" t="s">
        <v>188</v>
      </c>
      <c r="C167" s="52" t="s">
        <v>189</v>
      </c>
      <c r="D167" s="53">
        <f>계획인구!J167</f>
        <v>20</v>
      </c>
      <c r="E167" s="53">
        <f>계획인구!K167</f>
        <v>36</v>
      </c>
      <c r="F167" s="54" t="str">
        <f>계획인구!L167</f>
        <v>미급수</v>
      </c>
      <c r="G167" s="54" t="str">
        <f>계획인구!M167</f>
        <v>미급수</v>
      </c>
      <c r="H167" s="54" t="str">
        <f>계획인구!N167</f>
        <v>미급수</v>
      </c>
      <c r="I167" s="55">
        <f>IF(F167="마을",0,IF(F167="소규모",0,계획인구!P167))</f>
        <v>0</v>
      </c>
      <c r="J167" s="135">
        <f t="shared" si="23"/>
        <v>0</v>
      </c>
      <c r="K167" s="135">
        <f t="shared" si="23"/>
        <v>0</v>
      </c>
      <c r="L167" s="135">
        <f t="shared" si="23"/>
        <v>0</v>
      </c>
      <c r="M167" s="135">
        <f t="shared" si="23"/>
        <v>0</v>
      </c>
      <c r="N167" s="136">
        <f t="shared" si="23"/>
        <v>0</v>
      </c>
      <c r="O167" s="152">
        <f>IF(계획인구!Q167="미급수",0,IF(계획인구!Q167="마을",0,IF(계획인구!Q167="소규모",0,IF(계획인구!Q167=사업별물량!$F167,계획인구!AA167,0))))</f>
        <v>0</v>
      </c>
      <c r="P167" s="152">
        <f>IF(계획인구!R167="미급수",0,IF(계획인구!R167="마을",0,IF(계획인구!R167="소규모",0,IF(계획인구!R167=사업별물량!$F167,계획인구!AB167,0))))</f>
        <v>0</v>
      </c>
      <c r="Q167" s="152">
        <f>IF(계획인구!S167="미급수",0,IF(계획인구!S167="마을",0,IF(계획인구!S167="소규모",0,IF(계획인구!S167=사업별물량!$F167,계획인구!AC167,0))))</f>
        <v>0</v>
      </c>
      <c r="R167" s="152">
        <f>IF(계획인구!T167="미급수",0,IF(계획인구!T167="마을",0,IF(계획인구!T167="소규모",0,IF(계획인구!T167=사업별물량!$F167,계획인구!AD167,0))))</f>
        <v>0</v>
      </c>
      <c r="S167" s="152">
        <f>IF(계획인구!U167="미급수",0,IF(계획인구!U167="마을",0,IF(계획인구!U167="소규모",0,IF(계획인구!U167=사업별물량!$F167,계획인구!AE167,0))))</f>
        <v>0</v>
      </c>
      <c r="T167" s="152">
        <f>IF(계획인구!Q167="미급수",0,IF(계획인구!Q167="마을",0,IF(계획인구!Q167="소규모",0,IF(계획인구!Q167=사업별물량!$F167,계획인구!AF167,0))))</f>
        <v>0</v>
      </c>
      <c r="U167" s="152">
        <f>IF(계획인구!R167="미급수",0,IF(계획인구!R167="마을",0,IF(계획인구!R167="소규모",0,IF(계획인구!R167=사업별물량!$F167,계획인구!AG167,0))))</f>
        <v>0</v>
      </c>
      <c r="V167" s="152">
        <f>IF(계획인구!S167="미급수",0,IF(계획인구!S167="마을",0,IF(계획인구!S167="소규모",0,IF(계획인구!S167=사업별물량!$F167,계획인구!AH167,0))))</f>
        <v>0</v>
      </c>
      <c r="W167" s="152">
        <f>IF(계획인구!T167="미급수",0,IF(계획인구!T167="마을",0,IF(계획인구!T167="소규모",0,IF(계획인구!T167=사업별물량!$F167,계획인구!AI167,0))))</f>
        <v>0</v>
      </c>
      <c r="X167" s="152">
        <f>IF(계획인구!U167="미급수",0,IF(계획인구!U167="마을",0,IF(계획인구!U167="소규모",0,IF(계획인구!U167=사업별물량!$F167,계획인구!AJ167,0))))</f>
        <v>0</v>
      </c>
      <c r="Y167" s="15" t="str">
        <f t="shared" si="19"/>
        <v/>
      </c>
      <c r="AB167" s="11"/>
      <c r="AC167" s="11"/>
      <c r="AD167" s="11"/>
      <c r="AE167" s="11"/>
      <c r="AF167" s="11"/>
      <c r="AG167" s="11"/>
    </row>
    <row r="168" spans="1:36" ht="16.350000000000001" customHeight="1">
      <c r="A168" s="308" t="s">
        <v>171</v>
      </c>
      <c r="B168" s="52" t="s">
        <v>190</v>
      </c>
      <c r="C168" s="52" t="s">
        <v>684</v>
      </c>
      <c r="D168" s="53">
        <f>계획인구!J168</f>
        <v>60</v>
      </c>
      <c r="E168" s="53">
        <f>계획인구!K168</f>
        <v>137</v>
      </c>
      <c r="F168" s="54" t="str">
        <f>계획인구!L168</f>
        <v>마을</v>
      </c>
      <c r="G168" s="54" t="str">
        <f>계획인구!M168</f>
        <v>마을</v>
      </c>
      <c r="H168" s="54" t="str">
        <f>계획인구!N168</f>
        <v>노오래</v>
      </c>
      <c r="I168" s="55">
        <f>IF(F168="마을",0,IF(F168="소규모",0,계획인구!P168))</f>
        <v>0</v>
      </c>
      <c r="J168" s="135">
        <f t="shared" si="23"/>
        <v>0</v>
      </c>
      <c r="K168" s="135">
        <f t="shared" si="23"/>
        <v>0</v>
      </c>
      <c r="L168" s="135">
        <f t="shared" si="23"/>
        <v>0</v>
      </c>
      <c r="M168" s="135">
        <f t="shared" si="23"/>
        <v>0</v>
      </c>
      <c r="N168" s="136">
        <f t="shared" si="23"/>
        <v>0</v>
      </c>
      <c r="O168" s="152">
        <f>IF(계획인구!Q168="미급수",0,IF(계획인구!Q168="마을",0,IF(계획인구!Q168="소규모",0,IF(계획인구!Q168=사업별물량!$F168,계획인구!AA168,0))))</f>
        <v>0</v>
      </c>
      <c r="P168" s="152">
        <f>IF(계획인구!R168="미급수",0,IF(계획인구!R168="마을",0,IF(계획인구!R168="소규모",0,IF(계획인구!R168=사업별물량!$F168,계획인구!AB168,0))))</f>
        <v>0</v>
      </c>
      <c r="Q168" s="152">
        <f>IF(계획인구!S168="미급수",0,IF(계획인구!S168="마을",0,IF(계획인구!S168="소규모",0,IF(계획인구!S168=사업별물량!$F168,계획인구!AC168,0))))</f>
        <v>0</v>
      </c>
      <c r="R168" s="152">
        <f>IF(계획인구!T168="미급수",0,IF(계획인구!T168="마을",0,IF(계획인구!T168="소규모",0,IF(계획인구!T168=사업별물량!$F168,계획인구!AD168,0))))</f>
        <v>0</v>
      </c>
      <c r="S168" s="152">
        <f>IF(계획인구!U168="미급수",0,IF(계획인구!U168="마을",0,IF(계획인구!U168="소규모",0,IF(계획인구!U168=사업별물량!$F168,계획인구!AE168,0))))</f>
        <v>0</v>
      </c>
      <c r="T168" s="152">
        <f>IF(계획인구!Q168="미급수",0,IF(계획인구!Q168="마을",0,IF(계획인구!Q168="소규모",0,IF(계획인구!Q168=사업별물량!$F168,계획인구!AF168,0))))</f>
        <v>0</v>
      </c>
      <c r="U168" s="152">
        <f>IF(계획인구!R168="미급수",0,IF(계획인구!R168="마을",0,IF(계획인구!R168="소규모",0,IF(계획인구!R168=사업별물량!$F168,계획인구!AG168,0))))</f>
        <v>0</v>
      </c>
      <c r="V168" s="152">
        <f>IF(계획인구!S168="미급수",0,IF(계획인구!S168="마을",0,IF(계획인구!S168="소규모",0,IF(계획인구!S168=사업별물량!$F168,계획인구!AH168,0))))</f>
        <v>0</v>
      </c>
      <c r="W168" s="152">
        <f>IF(계획인구!T168="미급수",0,IF(계획인구!T168="마을",0,IF(계획인구!T168="소규모",0,IF(계획인구!T168=사업별물량!$F168,계획인구!AI168,0))))</f>
        <v>0</v>
      </c>
      <c r="X168" s="152">
        <f>IF(계획인구!U168="미급수",0,IF(계획인구!U168="마을",0,IF(계획인구!U168="소규모",0,IF(계획인구!U168=사업별물량!$F168,계획인구!AJ168,0))))</f>
        <v>0</v>
      </c>
      <c r="Y168" s="15" t="str">
        <f t="shared" si="19"/>
        <v/>
      </c>
      <c r="AB168" s="11"/>
      <c r="AC168" s="11"/>
      <c r="AD168" s="11"/>
      <c r="AE168" s="11"/>
      <c r="AF168" s="11"/>
      <c r="AG168" s="11"/>
    </row>
    <row r="169" spans="1:36" ht="16.350000000000001" customHeight="1">
      <c r="A169" s="308" t="s">
        <v>171</v>
      </c>
      <c r="B169" s="52" t="s">
        <v>191</v>
      </c>
      <c r="C169" s="52" t="s">
        <v>688</v>
      </c>
      <c r="D169" s="53">
        <f>계획인구!J169</f>
        <v>47</v>
      </c>
      <c r="E169" s="53">
        <f>계획인구!K169</f>
        <v>124</v>
      </c>
      <c r="F169" s="54" t="str">
        <f>계획인구!L169</f>
        <v>지방</v>
      </c>
      <c r="G169" s="54" t="str">
        <f>계획인구!M169</f>
        <v>김천</v>
      </c>
      <c r="H169" s="54" t="str">
        <f>계획인구!N169</f>
        <v>공단</v>
      </c>
      <c r="I169" s="55">
        <f>IF(F169="마을",0,IF(F169="소규모",0,계획인구!P169))</f>
        <v>2015</v>
      </c>
      <c r="J169" s="135">
        <f t="shared" si="23"/>
        <v>124</v>
      </c>
      <c r="K169" s="135">
        <f t="shared" si="23"/>
        <v>119</v>
      </c>
      <c r="L169" s="135">
        <f t="shared" si="23"/>
        <v>119</v>
      </c>
      <c r="M169" s="135">
        <f t="shared" si="23"/>
        <v>118</v>
      </c>
      <c r="N169" s="136">
        <f t="shared" si="23"/>
        <v>117</v>
      </c>
      <c r="O169" s="152">
        <f>IF(계획인구!Q169="미급수",0,IF(계획인구!Q169="마을",0,IF(계획인구!Q169="소규모",0,IF(계획인구!Q169=사업별물량!$F169,계획인구!AA169,0))))</f>
        <v>124</v>
      </c>
      <c r="P169" s="152">
        <f>IF(계획인구!R169="미급수",0,IF(계획인구!R169="마을",0,IF(계획인구!R169="소규모",0,IF(계획인구!R169=사업별물량!$F169,계획인구!AB169,0))))</f>
        <v>119</v>
      </c>
      <c r="Q169" s="152">
        <f>IF(계획인구!S169="미급수",0,IF(계획인구!S169="마을",0,IF(계획인구!S169="소규모",0,IF(계획인구!S169=사업별물량!$F169,계획인구!AC169,0))))</f>
        <v>119</v>
      </c>
      <c r="R169" s="152">
        <f>IF(계획인구!T169="미급수",0,IF(계획인구!T169="마을",0,IF(계획인구!T169="소규모",0,IF(계획인구!T169=사업별물량!$F169,계획인구!AD169,0))))</f>
        <v>118</v>
      </c>
      <c r="S169" s="152">
        <f>IF(계획인구!U169="미급수",0,IF(계획인구!U169="마을",0,IF(계획인구!U169="소규모",0,IF(계획인구!U169=사업별물량!$F169,계획인구!AE169,0))))</f>
        <v>117</v>
      </c>
      <c r="T169" s="152">
        <f>IF(계획인구!Q169="미급수",0,IF(계획인구!Q169="마을",0,IF(계획인구!Q169="소규모",0,IF(계획인구!Q169=사업별물량!$F169,계획인구!AF169,0))))</f>
        <v>0</v>
      </c>
      <c r="U169" s="152">
        <f>IF(계획인구!R169="미급수",0,IF(계획인구!R169="마을",0,IF(계획인구!R169="소규모",0,IF(계획인구!R169=사업별물량!$F169,계획인구!AG169,0))))</f>
        <v>0</v>
      </c>
      <c r="V169" s="152">
        <f>IF(계획인구!S169="미급수",0,IF(계획인구!S169="마을",0,IF(계획인구!S169="소규모",0,IF(계획인구!S169=사업별물량!$F169,계획인구!AH169,0))))</f>
        <v>0</v>
      </c>
      <c r="W169" s="152">
        <f>IF(계획인구!T169="미급수",0,IF(계획인구!T169="마을",0,IF(계획인구!T169="소규모",0,IF(계획인구!T169=사업별물량!$F169,계획인구!AI169,0))))</f>
        <v>0</v>
      </c>
      <c r="X169" s="152">
        <f>IF(계획인구!U169="미급수",0,IF(계획인구!U169="마을",0,IF(계획인구!U169="소규모",0,IF(계획인구!U169=사업별물량!$F169,계획인구!AJ169,0))))</f>
        <v>0</v>
      </c>
      <c r="Y169" s="15" t="str">
        <f t="shared" si="19"/>
        <v>기존</v>
      </c>
    </row>
    <row r="170" spans="1:36" ht="16.350000000000001" customHeight="1">
      <c r="A170" s="308" t="s">
        <v>171</v>
      </c>
      <c r="B170" s="233" t="s">
        <v>192</v>
      </c>
      <c r="C170" s="52" t="s">
        <v>767</v>
      </c>
      <c r="D170" s="53">
        <f>계획인구!J170</f>
        <v>57</v>
      </c>
      <c r="E170" s="53">
        <f>계획인구!K170</f>
        <v>125</v>
      </c>
      <c r="F170" s="54" t="str">
        <f>계획인구!L170</f>
        <v>지방</v>
      </c>
      <c r="G170" s="54" t="str">
        <f>계획인구!M170</f>
        <v>김천</v>
      </c>
      <c r="H170" s="54" t="str">
        <f>계획인구!N170</f>
        <v>공단</v>
      </c>
      <c r="I170" s="55">
        <f>IF(F170="마을",0,IF(F170="소규모",0,계획인구!P170))</f>
        <v>2015</v>
      </c>
      <c r="J170" s="135">
        <f t="shared" si="23"/>
        <v>125</v>
      </c>
      <c r="K170" s="135">
        <f t="shared" si="23"/>
        <v>120</v>
      </c>
      <c r="L170" s="135">
        <f t="shared" si="23"/>
        <v>120</v>
      </c>
      <c r="M170" s="135">
        <f t="shared" si="23"/>
        <v>119</v>
      </c>
      <c r="N170" s="136">
        <f t="shared" si="23"/>
        <v>118</v>
      </c>
      <c r="O170" s="152">
        <f>IF(계획인구!Q170="미급수",0,IF(계획인구!Q170="마을",0,IF(계획인구!Q170="소규모",0,IF(계획인구!Q170=사업별물량!$F170,계획인구!AA170,0))))</f>
        <v>125</v>
      </c>
      <c r="P170" s="152">
        <f>IF(계획인구!R170="미급수",0,IF(계획인구!R170="마을",0,IF(계획인구!R170="소규모",0,IF(계획인구!R170=사업별물량!$F170,계획인구!AB170,0))))</f>
        <v>120</v>
      </c>
      <c r="Q170" s="152">
        <f>IF(계획인구!S170="미급수",0,IF(계획인구!S170="마을",0,IF(계획인구!S170="소규모",0,IF(계획인구!S170=사업별물량!$F170,계획인구!AC170,0))))</f>
        <v>120</v>
      </c>
      <c r="R170" s="152">
        <f>IF(계획인구!T170="미급수",0,IF(계획인구!T170="마을",0,IF(계획인구!T170="소규모",0,IF(계획인구!T170=사업별물량!$F170,계획인구!AD170,0))))</f>
        <v>119</v>
      </c>
      <c r="S170" s="152">
        <f>IF(계획인구!U170="미급수",0,IF(계획인구!U170="마을",0,IF(계획인구!U170="소규모",0,IF(계획인구!U170=사업별물량!$F170,계획인구!AE170,0))))</f>
        <v>118</v>
      </c>
      <c r="T170" s="152">
        <f>IF(계획인구!Q170="미급수",0,IF(계획인구!Q170="마을",0,IF(계획인구!Q170="소규모",0,IF(계획인구!Q170=사업별물량!$F170,계획인구!AF170,0))))</f>
        <v>0</v>
      </c>
      <c r="U170" s="152">
        <f>IF(계획인구!R170="미급수",0,IF(계획인구!R170="마을",0,IF(계획인구!R170="소규모",0,IF(계획인구!R170=사업별물량!$F170,계획인구!AG170,0))))</f>
        <v>0</v>
      </c>
      <c r="V170" s="152">
        <f>IF(계획인구!S170="미급수",0,IF(계획인구!S170="마을",0,IF(계획인구!S170="소규모",0,IF(계획인구!S170=사업별물량!$F170,계획인구!AH170,0))))</f>
        <v>0</v>
      </c>
      <c r="W170" s="152">
        <f>IF(계획인구!T170="미급수",0,IF(계획인구!T170="마을",0,IF(계획인구!T170="소규모",0,IF(계획인구!T170=사업별물량!$F170,계획인구!AI170,0))))</f>
        <v>0</v>
      </c>
      <c r="X170" s="152">
        <f>IF(계획인구!U170="미급수",0,IF(계획인구!U170="마을",0,IF(계획인구!U170="소규모",0,IF(계획인구!U170=사업별물량!$F170,계획인구!AJ170,0))))</f>
        <v>0</v>
      </c>
      <c r="Y170" s="15" t="str">
        <f t="shared" si="19"/>
        <v>기존</v>
      </c>
      <c r="AH170" s="10"/>
    </row>
    <row r="171" spans="1:36" ht="16.350000000000001" customHeight="1">
      <c r="A171" s="308" t="s">
        <v>171</v>
      </c>
      <c r="B171" s="312"/>
      <c r="C171" s="52" t="s">
        <v>193</v>
      </c>
      <c r="D171" s="53">
        <f>계획인구!J171</f>
        <v>34</v>
      </c>
      <c r="E171" s="53">
        <f>계획인구!K171</f>
        <v>63</v>
      </c>
      <c r="F171" s="54" t="str">
        <f>계획인구!L171</f>
        <v>지방</v>
      </c>
      <c r="G171" s="54" t="str">
        <f>계획인구!M171</f>
        <v>김천</v>
      </c>
      <c r="H171" s="54" t="str">
        <f>계획인구!N171</f>
        <v>공단</v>
      </c>
      <c r="I171" s="55">
        <f>IF(F171="마을",0,IF(F171="소규모",0,계획인구!P171))</f>
        <v>2015</v>
      </c>
      <c r="J171" s="135">
        <f t="shared" si="23"/>
        <v>63</v>
      </c>
      <c r="K171" s="135">
        <f t="shared" si="23"/>
        <v>60</v>
      </c>
      <c r="L171" s="135">
        <f t="shared" si="23"/>
        <v>60</v>
      </c>
      <c r="M171" s="135">
        <f t="shared" si="23"/>
        <v>60</v>
      </c>
      <c r="N171" s="136">
        <f t="shared" si="23"/>
        <v>60</v>
      </c>
      <c r="O171" s="152">
        <f>IF(계획인구!Q171="미급수",0,IF(계획인구!Q171="마을",0,IF(계획인구!Q171="소규모",0,IF(계획인구!Q171=사업별물량!$F171,계획인구!AA171,0))))</f>
        <v>63</v>
      </c>
      <c r="P171" s="152">
        <f>IF(계획인구!R171="미급수",0,IF(계획인구!R171="마을",0,IF(계획인구!R171="소규모",0,IF(계획인구!R171=사업별물량!$F171,계획인구!AB171,0))))</f>
        <v>60</v>
      </c>
      <c r="Q171" s="152">
        <f>IF(계획인구!S171="미급수",0,IF(계획인구!S171="마을",0,IF(계획인구!S171="소규모",0,IF(계획인구!S171=사업별물량!$F171,계획인구!AC171,0))))</f>
        <v>60</v>
      </c>
      <c r="R171" s="152">
        <f>IF(계획인구!T171="미급수",0,IF(계획인구!T171="마을",0,IF(계획인구!T171="소규모",0,IF(계획인구!T171=사업별물량!$F171,계획인구!AD171,0))))</f>
        <v>60</v>
      </c>
      <c r="S171" s="152">
        <f>IF(계획인구!U171="미급수",0,IF(계획인구!U171="마을",0,IF(계획인구!U171="소규모",0,IF(계획인구!U171=사업별물량!$F171,계획인구!AE171,0))))</f>
        <v>60</v>
      </c>
      <c r="T171" s="152">
        <f>IF(계획인구!Q171="미급수",0,IF(계획인구!Q171="마을",0,IF(계획인구!Q171="소규모",0,IF(계획인구!Q171=사업별물량!$F171,계획인구!AF171,0))))</f>
        <v>0</v>
      </c>
      <c r="U171" s="152">
        <f>IF(계획인구!R171="미급수",0,IF(계획인구!R171="마을",0,IF(계획인구!R171="소규모",0,IF(계획인구!R171=사업별물량!$F171,계획인구!AG171,0))))</f>
        <v>0</v>
      </c>
      <c r="V171" s="152">
        <f>IF(계획인구!S171="미급수",0,IF(계획인구!S171="마을",0,IF(계획인구!S171="소규모",0,IF(계획인구!S171=사업별물량!$F171,계획인구!AH171,0))))</f>
        <v>0</v>
      </c>
      <c r="W171" s="152">
        <f>IF(계획인구!T171="미급수",0,IF(계획인구!T171="마을",0,IF(계획인구!T171="소규모",0,IF(계획인구!T171=사업별물량!$F171,계획인구!AI171,0))))</f>
        <v>0</v>
      </c>
      <c r="X171" s="152">
        <f>IF(계획인구!U171="미급수",0,IF(계획인구!U171="마을",0,IF(계획인구!U171="소규모",0,IF(계획인구!U171=사업별물량!$F171,계획인구!AJ171,0))))</f>
        <v>0</v>
      </c>
      <c r="Y171" s="15" t="str">
        <f t="shared" si="19"/>
        <v>기존</v>
      </c>
    </row>
    <row r="172" spans="1:36" ht="16.350000000000001" customHeight="1">
      <c r="A172" s="308" t="s">
        <v>171</v>
      </c>
      <c r="B172" s="233" t="s">
        <v>194</v>
      </c>
      <c r="C172" s="52" t="s">
        <v>195</v>
      </c>
      <c r="D172" s="53">
        <f>계획인구!J172</f>
        <v>44</v>
      </c>
      <c r="E172" s="53">
        <f>계획인구!K172</f>
        <v>89</v>
      </c>
      <c r="F172" s="54" t="str">
        <f>계획인구!L172</f>
        <v>마을</v>
      </c>
      <c r="G172" s="54" t="str">
        <f>계획인구!M172</f>
        <v>마을</v>
      </c>
      <c r="H172" s="54" t="str">
        <f>계획인구!N172</f>
        <v>오성</v>
      </c>
      <c r="I172" s="55">
        <f>IF(F172="마을",0,IF(F172="소규모",0,계획인구!P172))</f>
        <v>0</v>
      </c>
      <c r="J172" s="135">
        <f t="shared" si="23"/>
        <v>0</v>
      </c>
      <c r="K172" s="135">
        <f t="shared" si="23"/>
        <v>0</v>
      </c>
      <c r="L172" s="135">
        <f t="shared" si="23"/>
        <v>0</v>
      </c>
      <c r="M172" s="135">
        <f t="shared" si="23"/>
        <v>0</v>
      </c>
      <c r="N172" s="136">
        <f t="shared" si="23"/>
        <v>0</v>
      </c>
      <c r="O172" s="152">
        <f>IF(계획인구!Q172="미급수",0,IF(계획인구!Q172="마을",0,IF(계획인구!Q172="소규모",0,IF(계획인구!Q172=사업별물량!$F172,계획인구!AA172,0))))</f>
        <v>0</v>
      </c>
      <c r="P172" s="152">
        <f>IF(계획인구!R172="미급수",0,IF(계획인구!R172="마을",0,IF(계획인구!R172="소규모",0,IF(계획인구!R172=사업별물량!$F172,계획인구!AB172,0))))</f>
        <v>0</v>
      </c>
      <c r="Q172" s="152">
        <f>IF(계획인구!S172="미급수",0,IF(계획인구!S172="마을",0,IF(계획인구!S172="소규모",0,IF(계획인구!S172=사업별물량!$F172,계획인구!AC172,0))))</f>
        <v>0</v>
      </c>
      <c r="R172" s="152">
        <f>IF(계획인구!T172="미급수",0,IF(계획인구!T172="마을",0,IF(계획인구!T172="소규모",0,IF(계획인구!T172=사업별물량!$F172,계획인구!AD172,0))))</f>
        <v>0</v>
      </c>
      <c r="S172" s="152">
        <f>IF(계획인구!U172="미급수",0,IF(계획인구!U172="마을",0,IF(계획인구!U172="소규모",0,IF(계획인구!U172=사업별물량!$F172,계획인구!AE172,0))))</f>
        <v>0</v>
      </c>
      <c r="T172" s="152">
        <f>IF(계획인구!Q172="미급수",0,IF(계획인구!Q172="마을",0,IF(계획인구!Q172="소규모",0,IF(계획인구!Q172=사업별물량!$F172,계획인구!AF172,0))))</f>
        <v>0</v>
      </c>
      <c r="U172" s="152">
        <f>IF(계획인구!R172="미급수",0,IF(계획인구!R172="마을",0,IF(계획인구!R172="소규모",0,IF(계획인구!R172=사업별물량!$F172,계획인구!AG172,0))))</f>
        <v>0</v>
      </c>
      <c r="V172" s="152">
        <f>IF(계획인구!S172="미급수",0,IF(계획인구!S172="마을",0,IF(계획인구!S172="소규모",0,IF(계획인구!S172=사업별물량!$F172,계획인구!AH172,0))))</f>
        <v>0</v>
      </c>
      <c r="W172" s="152">
        <f>IF(계획인구!T172="미급수",0,IF(계획인구!T172="마을",0,IF(계획인구!T172="소규모",0,IF(계획인구!T172=사업별물량!$F172,계획인구!AI172,0))))</f>
        <v>0</v>
      </c>
      <c r="X172" s="152">
        <f>IF(계획인구!U172="미급수",0,IF(계획인구!U172="마을",0,IF(계획인구!U172="소규모",0,IF(계획인구!U172=사업별물량!$F172,계획인구!AJ172,0))))</f>
        <v>0</v>
      </c>
      <c r="Y172" s="15" t="str">
        <f t="shared" si="19"/>
        <v/>
      </c>
    </row>
    <row r="173" spans="1:36" ht="16.350000000000001" customHeight="1">
      <c r="A173" s="308" t="s">
        <v>171</v>
      </c>
      <c r="B173" s="312"/>
      <c r="C173" s="52" t="s">
        <v>345</v>
      </c>
      <c r="D173" s="53">
        <f>계획인구!J173</f>
        <v>10</v>
      </c>
      <c r="E173" s="53">
        <f>계획인구!K173</f>
        <v>23</v>
      </c>
      <c r="F173" s="54" t="str">
        <f>계획인구!L173</f>
        <v>지방</v>
      </c>
      <c r="G173" s="54" t="str">
        <f>계획인구!M173</f>
        <v>김천</v>
      </c>
      <c r="H173" s="54" t="str">
        <f>계획인구!N173</f>
        <v>공단</v>
      </c>
      <c r="I173" s="55">
        <f>IF(F173="마을",0,IF(F173="소규모",0,계획인구!P173))</f>
        <v>2015</v>
      </c>
      <c r="J173" s="135">
        <f t="shared" si="23"/>
        <v>23</v>
      </c>
      <c r="K173" s="135">
        <f t="shared" si="23"/>
        <v>22</v>
      </c>
      <c r="L173" s="135">
        <f t="shared" si="23"/>
        <v>22</v>
      </c>
      <c r="M173" s="135">
        <f t="shared" si="23"/>
        <v>22</v>
      </c>
      <c r="N173" s="136">
        <f t="shared" si="23"/>
        <v>22</v>
      </c>
      <c r="O173" s="152">
        <f>IF(계획인구!Q173="미급수",0,IF(계획인구!Q173="마을",0,IF(계획인구!Q173="소규모",0,IF(계획인구!Q173=사업별물량!$F173,계획인구!AA173,0))))</f>
        <v>23</v>
      </c>
      <c r="P173" s="152">
        <f>IF(계획인구!R173="미급수",0,IF(계획인구!R173="마을",0,IF(계획인구!R173="소규모",0,IF(계획인구!R173=사업별물량!$F173,계획인구!AB173,0))))</f>
        <v>22</v>
      </c>
      <c r="Q173" s="152">
        <f>IF(계획인구!S173="미급수",0,IF(계획인구!S173="마을",0,IF(계획인구!S173="소규모",0,IF(계획인구!S173=사업별물량!$F173,계획인구!AC173,0))))</f>
        <v>22</v>
      </c>
      <c r="R173" s="152">
        <f>IF(계획인구!T173="미급수",0,IF(계획인구!T173="마을",0,IF(계획인구!T173="소규모",0,IF(계획인구!T173=사업별물량!$F173,계획인구!AD173,0))))</f>
        <v>22</v>
      </c>
      <c r="S173" s="152">
        <f>IF(계획인구!U173="미급수",0,IF(계획인구!U173="마을",0,IF(계획인구!U173="소규모",0,IF(계획인구!U173=사업별물량!$F173,계획인구!AE173,0))))</f>
        <v>22</v>
      </c>
      <c r="T173" s="152">
        <f>IF(계획인구!Q173="미급수",0,IF(계획인구!Q173="마을",0,IF(계획인구!Q173="소규모",0,IF(계획인구!Q173=사업별물량!$F173,계획인구!AF173,0))))</f>
        <v>0</v>
      </c>
      <c r="U173" s="152">
        <f>IF(계획인구!R173="미급수",0,IF(계획인구!R173="마을",0,IF(계획인구!R173="소규모",0,IF(계획인구!R173=사업별물량!$F173,계획인구!AG173,0))))</f>
        <v>0</v>
      </c>
      <c r="V173" s="152">
        <f>IF(계획인구!S173="미급수",0,IF(계획인구!S173="마을",0,IF(계획인구!S173="소규모",0,IF(계획인구!S173=사업별물량!$F173,계획인구!AH173,0))))</f>
        <v>0</v>
      </c>
      <c r="W173" s="152">
        <f>IF(계획인구!T173="미급수",0,IF(계획인구!T173="마을",0,IF(계획인구!T173="소규모",0,IF(계획인구!T173=사업별물량!$F173,계획인구!AI173,0))))</f>
        <v>0</v>
      </c>
      <c r="X173" s="152">
        <f>IF(계획인구!U173="미급수",0,IF(계획인구!U173="마을",0,IF(계획인구!U173="소규모",0,IF(계획인구!U173=사업별물량!$F173,계획인구!AJ173,0))))</f>
        <v>0</v>
      </c>
      <c r="Y173" s="15" t="str">
        <f t="shared" si="19"/>
        <v>기존</v>
      </c>
    </row>
    <row r="174" spans="1:36" ht="16.350000000000001" customHeight="1">
      <c r="A174" s="308" t="s">
        <v>171</v>
      </c>
      <c r="B174" s="52" t="s">
        <v>196</v>
      </c>
      <c r="C174" s="52" t="s">
        <v>329</v>
      </c>
      <c r="D174" s="53">
        <f>계획인구!J174</f>
        <v>49</v>
      </c>
      <c r="E174" s="53">
        <f>계획인구!K174</f>
        <v>86</v>
      </c>
      <c r="F174" s="54" t="str">
        <f>계획인구!L174</f>
        <v>소규모</v>
      </c>
      <c r="G174" s="54" t="str">
        <f>계획인구!M174</f>
        <v>소규모</v>
      </c>
      <c r="H174" s="54" t="str">
        <f>계획인구!N174</f>
        <v>가척</v>
      </c>
      <c r="I174" s="55">
        <f>IF(F174="마을",0,IF(F174="소규모",0,계획인구!P174))</f>
        <v>0</v>
      </c>
      <c r="J174" s="135">
        <f t="shared" si="23"/>
        <v>0</v>
      </c>
      <c r="K174" s="135">
        <f t="shared" si="23"/>
        <v>0</v>
      </c>
      <c r="L174" s="135">
        <f t="shared" si="23"/>
        <v>0</v>
      </c>
      <c r="M174" s="135">
        <f t="shared" si="23"/>
        <v>0</v>
      </c>
      <c r="N174" s="136">
        <f t="shared" si="23"/>
        <v>0</v>
      </c>
      <c r="O174" s="152">
        <f>IF(계획인구!Q174="미급수",0,IF(계획인구!Q174="마을",0,IF(계획인구!Q174="소규모",0,IF(계획인구!Q174=사업별물량!$F174,계획인구!AA174,0))))</f>
        <v>0</v>
      </c>
      <c r="P174" s="152">
        <f>IF(계획인구!R174="미급수",0,IF(계획인구!R174="마을",0,IF(계획인구!R174="소규모",0,IF(계획인구!R174=사업별물량!$F174,계획인구!AB174,0))))</f>
        <v>0</v>
      </c>
      <c r="Q174" s="152">
        <f>IF(계획인구!S174="미급수",0,IF(계획인구!S174="마을",0,IF(계획인구!S174="소규모",0,IF(계획인구!S174=사업별물량!$F174,계획인구!AC174,0))))</f>
        <v>0</v>
      </c>
      <c r="R174" s="152">
        <f>IF(계획인구!T174="미급수",0,IF(계획인구!T174="마을",0,IF(계획인구!T174="소규모",0,IF(계획인구!T174=사업별물량!$F174,계획인구!AD174,0))))</f>
        <v>0</v>
      </c>
      <c r="S174" s="152">
        <f>IF(계획인구!U174="미급수",0,IF(계획인구!U174="마을",0,IF(계획인구!U174="소규모",0,IF(계획인구!U174=사업별물량!$F174,계획인구!AE174,0))))</f>
        <v>0</v>
      </c>
      <c r="T174" s="152">
        <f>IF(계획인구!Q174="미급수",0,IF(계획인구!Q174="마을",0,IF(계획인구!Q174="소규모",0,IF(계획인구!Q174=사업별물량!$F174,계획인구!AF174,0))))</f>
        <v>0</v>
      </c>
      <c r="U174" s="152">
        <f>IF(계획인구!R174="미급수",0,IF(계획인구!R174="마을",0,IF(계획인구!R174="소규모",0,IF(계획인구!R174=사업별물량!$F174,계획인구!AG174,0))))</f>
        <v>0</v>
      </c>
      <c r="V174" s="152">
        <f>IF(계획인구!S174="미급수",0,IF(계획인구!S174="마을",0,IF(계획인구!S174="소규모",0,IF(계획인구!S174=사업별물량!$F174,계획인구!AH174,0))))</f>
        <v>0</v>
      </c>
      <c r="W174" s="152">
        <f>IF(계획인구!T174="미급수",0,IF(계획인구!T174="마을",0,IF(계획인구!T174="소규모",0,IF(계획인구!T174=사업별물량!$F174,계획인구!AI174,0))))</f>
        <v>0</v>
      </c>
      <c r="X174" s="152">
        <f>IF(계획인구!U174="미급수",0,IF(계획인구!U174="마을",0,IF(계획인구!U174="소규모",0,IF(계획인구!U174=사업별물량!$F174,계획인구!AJ174,0))))</f>
        <v>0</v>
      </c>
      <c r="Y174" s="15" t="str">
        <f t="shared" si="19"/>
        <v/>
      </c>
    </row>
    <row r="175" spans="1:36" ht="16.350000000000001" customHeight="1">
      <c r="A175" s="308" t="s">
        <v>171</v>
      </c>
      <c r="B175" s="233" t="s">
        <v>197</v>
      </c>
      <c r="C175" s="52" t="s">
        <v>198</v>
      </c>
      <c r="D175" s="53">
        <f>계획인구!J175</f>
        <v>48</v>
      </c>
      <c r="E175" s="53">
        <f>계획인구!K175</f>
        <v>95</v>
      </c>
      <c r="F175" s="54" t="str">
        <f>계획인구!L175</f>
        <v>지방</v>
      </c>
      <c r="G175" s="54" t="str">
        <f>계획인구!M175</f>
        <v>김천</v>
      </c>
      <c r="H175" s="54" t="str">
        <f>계획인구!N175</f>
        <v>공단</v>
      </c>
      <c r="I175" s="55">
        <f>IF(F175="마을",0,IF(F175="소규모",0,계획인구!P175))</f>
        <v>2015</v>
      </c>
      <c r="J175" s="135">
        <f t="shared" si="23"/>
        <v>95</v>
      </c>
      <c r="K175" s="135">
        <f t="shared" si="23"/>
        <v>91</v>
      </c>
      <c r="L175" s="135">
        <f t="shared" si="23"/>
        <v>91</v>
      </c>
      <c r="M175" s="135">
        <f t="shared" si="23"/>
        <v>91</v>
      </c>
      <c r="N175" s="136">
        <f t="shared" si="23"/>
        <v>90</v>
      </c>
      <c r="O175" s="152">
        <f>IF(계획인구!Q175="미급수",0,IF(계획인구!Q175="마을",0,IF(계획인구!Q175="소규모",0,IF(계획인구!Q175=사업별물량!$F175,계획인구!AA175,0))))</f>
        <v>95</v>
      </c>
      <c r="P175" s="152">
        <f>IF(계획인구!R175="미급수",0,IF(계획인구!R175="마을",0,IF(계획인구!R175="소규모",0,IF(계획인구!R175=사업별물량!$F175,계획인구!AB175,0))))</f>
        <v>91</v>
      </c>
      <c r="Q175" s="152">
        <f>IF(계획인구!S175="미급수",0,IF(계획인구!S175="마을",0,IF(계획인구!S175="소규모",0,IF(계획인구!S175=사업별물량!$F175,계획인구!AC175,0))))</f>
        <v>91</v>
      </c>
      <c r="R175" s="152">
        <f>IF(계획인구!T175="미급수",0,IF(계획인구!T175="마을",0,IF(계획인구!T175="소규모",0,IF(계획인구!T175=사업별물량!$F175,계획인구!AD175,0))))</f>
        <v>91</v>
      </c>
      <c r="S175" s="152">
        <f>IF(계획인구!U175="미급수",0,IF(계획인구!U175="마을",0,IF(계획인구!U175="소규모",0,IF(계획인구!U175=사업별물량!$F175,계획인구!AE175,0))))</f>
        <v>90</v>
      </c>
      <c r="T175" s="152">
        <f>IF(계획인구!Q175="미급수",0,IF(계획인구!Q175="마을",0,IF(계획인구!Q175="소규모",0,IF(계획인구!Q175=사업별물량!$F175,계획인구!AF175,0))))</f>
        <v>0</v>
      </c>
      <c r="U175" s="152">
        <f>IF(계획인구!R175="미급수",0,IF(계획인구!R175="마을",0,IF(계획인구!R175="소규모",0,IF(계획인구!R175=사업별물량!$F175,계획인구!AG175,0))))</f>
        <v>0</v>
      </c>
      <c r="V175" s="152">
        <f>IF(계획인구!S175="미급수",0,IF(계획인구!S175="마을",0,IF(계획인구!S175="소규모",0,IF(계획인구!S175=사업별물량!$F175,계획인구!AH175,0))))</f>
        <v>0</v>
      </c>
      <c r="W175" s="152">
        <f>IF(계획인구!T175="미급수",0,IF(계획인구!T175="마을",0,IF(계획인구!T175="소규모",0,IF(계획인구!T175=사업별물량!$F175,계획인구!AI175,0))))</f>
        <v>0</v>
      </c>
      <c r="X175" s="152">
        <f>IF(계획인구!U175="미급수",0,IF(계획인구!U175="마을",0,IF(계획인구!U175="소규모",0,IF(계획인구!U175=사업별물량!$F175,계획인구!AJ175,0))))</f>
        <v>0</v>
      </c>
      <c r="Y175" s="15" t="str">
        <f t="shared" si="19"/>
        <v>기존</v>
      </c>
      <c r="AB175" s="10"/>
      <c r="AC175" s="10"/>
      <c r="AD175" s="10"/>
      <c r="AE175" s="10"/>
      <c r="AF175" s="10"/>
      <c r="AG175" s="10"/>
    </row>
    <row r="176" spans="1:36" ht="16.350000000000001" customHeight="1">
      <c r="A176" s="308" t="s">
        <v>171</v>
      </c>
      <c r="B176" s="312"/>
      <c r="C176" s="52" t="s">
        <v>199</v>
      </c>
      <c r="D176" s="53">
        <f>계획인구!J176</f>
        <v>26</v>
      </c>
      <c r="E176" s="53">
        <f>계획인구!K176</f>
        <v>52</v>
      </c>
      <c r="F176" s="54" t="str">
        <f>계획인구!L176</f>
        <v>지방</v>
      </c>
      <c r="G176" s="54" t="str">
        <f>계획인구!M176</f>
        <v>김천</v>
      </c>
      <c r="H176" s="54" t="str">
        <f>계획인구!N176</f>
        <v>공단</v>
      </c>
      <c r="I176" s="55">
        <f>IF(F176="마을",0,IF(F176="소규모",0,계획인구!P176))</f>
        <v>2015</v>
      </c>
      <c r="J176" s="135">
        <f t="shared" si="23"/>
        <v>52</v>
      </c>
      <c r="K176" s="135">
        <f t="shared" si="23"/>
        <v>50</v>
      </c>
      <c r="L176" s="135">
        <f t="shared" si="23"/>
        <v>50</v>
      </c>
      <c r="M176" s="135">
        <f t="shared" si="23"/>
        <v>50</v>
      </c>
      <c r="N176" s="136">
        <f t="shared" si="23"/>
        <v>49</v>
      </c>
      <c r="O176" s="152">
        <f>IF(계획인구!Q176="미급수",0,IF(계획인구!Q176="마을",0,IF(계획인구!Q176="소규모",0,IF(계획인구!Q176=사업별물량!$F176,계획인구!AA176,0))))</f>
        <v>52</v>
      </c>
      <c r="P176" s="152">
        <f>IF(계획인구!R176="미급수",0,IF(계획인구!R176="마을",0,IF(계획인구!R176="소규모",0,IF(계획인구!R176=사업별물량!$F176,계획인구!AB176,0))))</f>
        <v>50</v>
      </c>
      <c r="Q176" s="152">
        <f>IF(계획인구!S176="미급수",0,IF(계획인구!S176="마을",0,IF(계획인구!S176="소규모",0,IF(계획인구!S176=사업별물량!$F176,계획인구!AC176,0))))</f>
        <v>50</v>
      </c>
      <c r="R176" s="152">
        <f>IF(계획인구!T176="미급수",0,IF(계획인구!T176="마을",0,IF(계획인구!T176="소규모",0,IF(계획인구!T176=사업별물량!$F176,계획인구!AD176,0))))</f>
        <v>50</v>
      </c>
      <c r="S176" s="152">
        <f>IF(계획인구!U176="미급수",0,IF(계획인구!U176="마을",0,IF(계획인구!U176="소규모",0,IF(계획인구!U176=사업별물량!$F176,계획인구!AE176,0))))</f>
        <v>49</v>
      </c>
      <c r="T176" s="152">
        <f>IF(계획인구!Q176="미급수",0,IF(계획인구!Q176="마을",0,IF(계획인구!Q176="소규모",0,IF(계획인구!Q176=사업별물량!$F176,계획인구!AF176,0))))</f>
        <v>0</v>
      </c>
      <c r="U176" s="152">
        <f>IF(계획인구!R176="미급수",0,IF(계획인구!R176="마을",0,IF(계획인구!R176="소규모",0,IF(계획인구!R176=사업별물량!$F176,계획인구!AG176,0))))</f>
        <v>0</v>
      </c>
      <c r="V176" s="152">
        <f>IF(계획인구!S176="미급수",0,IF(계획인구!S176="마을",0,IF(계획인구!S176="소규모",0,IF(계획인구!S176=사업별물량!$F176,계획인구!AH176,0))))</f>
        <v>0</v>
      </c>
      <c r="W176" s="152">
        <f>IF(계획인구!T176="미급수",0,IF(계획인구!T176="마을",0,IF(계획인구!T176="소규모",0,IF(계획인구!T176=사업별물량!$F176,계획인구!AI176,0))))</f>
        <v>0</v>
      </c>
      <c r="X176" s="152">
        <f>IF(계획인구!U176="미급수",0,IF(계획인구!U176="마을",0,IF(계획인구!U176="소규모",0,IF(계획인구!U176=사업별물량!$F176,계획인구!AJ176,0))))</f>
        <v>0</v>
      </c>
      <c r="Y176" s="15" t="str">
        <f t="shared" si="19"/>
        <v>기존</v>
      </c>
    </row>
    <row r="177" spans="1:36" ht="16.350000000000001" customHeight="1">
      <c r="A177" s="308" t="s">
        <v>171</v>
      </c>
      <c r="B177" s="52" t="s">
        <v>200</v>
      </c>
      <c r="C177" s="52" t="s">
        <v>201</v>
      </c>
      <c r="D177" s="53">
        <f>계획인구!J177</f>
        <v>90</v>
      </c>
      <c r="E177" s="53">
        <f>계획인구!K177</f>
        <v>191</v>
      </c>
      <c r="F177" s="54" t="str">
        <f>계획인구!L177</f>
        <v>지방</v>
      </c>
      <c r="G177" s="54" t="str">
        <f>계획인구!M177</f>
        <v>김천</v>
      </c>
      <c r="H177" s="54" t="str">
        <f>계획인구!N177</f>
        <v>공단</v>
      </c>
      <c r="I177" s="55">
        <f>IF(F177="마을",0,IF(F177="소규모",0,계획인구!P177))</f>
        <v>2015</v>
      </c>
      <c r="J177" s="135">
        <f t="shared" si="23"/>
        <v>191</v>
      </c>
      <c r="K177" s="135">
        <f t="shared" si="23"/>
        <v>183</v>
      </c>
      <c r="L177" s="135">
        <f t="shared" si="23"/>
        <v>183</v>
      </c>
      <c r="M177" s="135">
        <f t="shared" si="23"/>
        <v>182</v>
      </c>
      <c r="N177" s="136">
        <f t="shared" si="23"/>
        <v>181</v>
      </c>
      <c r="O177" s="152">
        <f>IF(계획인구!Q177="미급수",0,IF(계획인구!Q177="마을",0,IF(계획인구!Q177="소규모",0,IF(계획인구!Q177=사업별물량!$F177,계획인구!AA177,0))))</f>
        <v>191</v>
      </c>
      <c r="P177" s="152">
        <f>IF(계획인구!R177="미급수",0,IF(계획인구!R177="마을",0,IF(계획인구!R177="소규모",0,IF(계획인구!R177=사업별물량!$F177,계획인구!AB177,0))))</f>
        <v>183</v>
      </c>
      <c r="Q177" s="152">
        <f>IF(계획인구!S177="미급수",0,IF(계획인구!S177="마을",0,IF(계획인구!S177="소규모",0,IF(계획인구!S177=사업별물량!$F177,계획인구!AC177,0))))</f>
        <v>183</v>
      </c>
      <c r="R177" s="152">
        <f>IF(계획인구!T177="미급수",0,IF(계획인구!T177="마을",0,IF(계획인구!T177="소규모",0,IF(계획인구!T177=사업별물량!$F177,계획인구!AD177,0))))</f>
        <v>182</v>
      </c>
      <c r="S177" s="152">
        <f>IF(계획인구!U177="미급수",0,IF(계획인구!U177="마을",0,IF(계획인구!U177="소규모",0,IF(계획인구!U177=사업별물량!$F177,계획인구!AE177,0))))</f>
        <v>181</v>
      </c>
      <c r="T177" s="152">
        <f>IF(계획인구!Q177="미급수",0,IF(계획인구!Q177="마을",0,IF(계획인구!Q177="소규모",0,IF(계획인구!Q177=사업별물량!$F177,계획인구!AF177,0))))</f>
        <v>0</v>
      </c>
      <c r="U177" s="152">
        <f>IF(계획인구!R177="미급수",0,IF(계획인구!R177="마을",0,IF(계획인구!R177="소규모",0,IF(계획인구!R177=사업별물량!$F177,계획인구!AG177,0))))</f>
        <v>0</v>
      </c>
      <c r="V177" s="152">
        <f>IF(계획인구!S177="미급수",0,IF(계획인구!S177="마을",0,IF(계획인구!S177="소규모",0,IF(계획인구!S177=사업별물량!$F177,계획인구!AH177,0))))</f>
        <v>0</v>
      </c>
      <c r="W177" s="152">
        <f>IF(계획인구!T177="미급수",0,IF(계획인구!T177="마을",0,IF(계획인구!T177="소규모",0,IF(계획인구!T177=사업별물량!$F177,계획인구!AI177,0))))</f>
        <v>0</v>
      </c>
      <c r="X177" s="152">
        <f>IF(계획인구!U177="미급수",0,IF(계획인구!U177="마을",0,IF(계획인구!U177="소규모",0,IF(계획인구!U177=사업별물량!$F177,계획인구!AJ177,0))))</f>
        <v>0</v>
      </c>
      <c r="Y177" s="15" t="str">
        <f t="shared" si="19"/>
        <v>기존</v>
      </c>
    </row>
    <row r="178" spans="1:36" ht="16.350000000000001" customHeight="1">
      <c r="A178" s="308" t="s">
        <v>171</v>
      </c>
      <c r="B178" s="52" t="s">
        <v>202</v>
      </c>
      <c r="C178" s="52" t="s">
        <v>330</v>
      </c>
      <c r="D178" s="53">
        <f>계획인구!J178</f>
        <v>94</v>
      </c>
      <c r="E178" s="53">
        <f>계획인구!K178</f>
        <v>191</v>
      </c>
      <c r="F178" s="54" t="str">
        <f>계획인구!L178</f>
        <v>지방</v>
      </c>
      <c r="G178" s="54" t="str">
        <f>계획인구!M178</f>
        <v>김천</v>
      </c>
      <c r="H178" s="54" t="str">
        <f>계획인구!N178</f>
        <v>공단</v>
      </c>
      <c r="I178" s="55">
        <f>IF(F178="마을",0,IF(F178="소규모",0,계획인구!P178))</f>
        <v>2015</v>
      </c>
      <c r="J178" s="135">
        <f t="shared" si="23"/>
        <v>191</v>
      </c>
      <c r="K178" s="135">
        <f t="shared" si="23"/>
        <v>183</v>
      </c>
      <c r="L178" s="135">
        <f t="shared" si="23"/>
        <v>183</v>
      </c>
      <c r="M178" s="135">
        <f t="shared" si="23"/>
        <v>182</v>
      </c>
      <c r="N178" s="136">
        <f t="shared" si="23"/>
        <v>181</v>
      </c>
      <c r="O178" s="152">
        <f>IF(계획인구!Q178="미급수",0,IF(계획인구!Q178="마을",0,IF(계획인구!Q178="소규모",0,IF(계획인구!Q178=사업별물량!$F178,계획인구!AA178,0))))</f>
        <v>191</v>
      </c>
      <c r="P178" s="152">
        <f>IF(계획인구!R178="미급수",0,IF(계획인구!R178="마을",0,IF(계획인구!R178="소규모",0,IF(계획인구!R178=사업별물량!$F178,계획인구!AB178,0))))</f>
        <v>183</v>
      </c>
      <c r="Q178" s="152">
        <f>IF(계획인구!S178="미급수",0,IF(계획인구!S178="마을",0,IF(계획인구!S178="소규모",0,IF(계획인구!S178=사업별물량!$F178,계획인구!AC178,0))))</f>
        <v>183</v>
      </c>
      <c r="R178" s="152">
        <f>IF(계획인구!T178="미급수",0,IF(계획인구!T178="마을",0,IF(계획인구!T178="소규모",0,IF(계획인구!T178=사업별물량!$F178,계획인구!AD178,0))))</f>
        <v>182</v>
      </c>
      <c r="S178" s="152">
        <f>IF(계획인구!U178="미급수",0,IF(계획인구!U178="마을",0,IF(계획인구!U178="소규모",0,IF(계획인구!U178=사업별물량!$F178,계획인구!AE178,0))))</f>
        <v>181</v>
      </c>
      <c r="T178" s="152">
        <f>IF(계획인구!Q178="미급수",0,IF(계획인구!Q178="마을",0,IF(계획인구!Q178="소규모",0,IF(계획인구!Q178=사업별물량!$F178,계획인구!AF178,0))))</f>
        <v>0</v>
      </c>
      <c r="U178" s="152">
        <f>IF(계획인구!R178="미급수",0,IF(계획인구!R178="마을",0,IF(계획인구!R178="소규모",0,IF(계획인구!R178=사업별물량!$F178,계획인구!AG178,0))))</f>
        <v>0</v>
      </c>
      <c r="V178" s="152">
        <f>IF(계획인구!S178="미급수",0,IF(계획인구!S178="마을",0,IF(계획인구!S178="소규모",0,IF(계획인구!S178=사업별물량!$F178,계획인구!AH178,0))))</f>
        <v>0</v>
      </c>
      <c r="W178" s="152">
        <f>IF(계획인구!T178="미급수",0,IF(계획인구!T178="마을",0,IF(계획인구!T178="소규모",0,IF(계획인구!T178=사업별물량!$F178,계획인구!AI178,0))))</f>
        <v>0</v>
      </c>
      <c r="X178" s="152">
        <f>IF(계획인구!U178="미급수",0,IF(계획인구!U178="마을",0,IF(계획인구!U178="소규모",0,IF(계획인구!U178=사업별물량!$F178,계획인구!AJ178,0))))</f>
        <v>0</v>
      </c>
      <c r="Y178" s="15" t="str">
        <f t="shared" si="19"/>
        <v>기존</v>
      </c>
    </row>
    <row r="179" spans="1:36" ht="16.350000000000001" customHeight="1">
      <c r="A179" s="308" t="s">
        <v>171</v>
      </c>
      <c r="B179" s="52" t="s">
        <v>203</v>
      </c>
      <c r="C179" s="52" t="s">
        <v>204</v>
      </c>
      <c r="D179" s="53">
        <f>계획인구!J179</f>
        <v>60</v>
      </c>
      <c r="E179" s="53">
        <f>계획인구!K179</f>
        <v>126</v>
      </c>
      <c r="F179" s="54" t="str">
        <f>계획인구!L179</f>
        <v>지방</v>
      </c>
      <c r="G179" s="54" t="str">
        <f>계획인구!M179</f>
        <v>김천</v>
      </c>
      <c r="H179" s="54" t="str">
        <f>계획인구!N179</f>
        <v>공단</v>
      </c>
      <c r="I179" s="55">
        <f>IF(F179="마을",0,IF(F179="소규모",0,계획인구!P179))</f>
        <v>2015</v>
      </c>
      <c r="J179" s="135">
        <f t="shared" si="23"/>
        <v>126</v>
      </c>
      <c r="K179" s="135">
        <f t="shared" si="23"/>
        <v>121</v>
      </c>
      <c r="L179" s="135">
        <f t="shared" si="23"/>
        <v>121</v>
      </c>
      <c r="M179" s="135">
        <f t="shared" si="23"/>
        <v>120</v>
      </c>
      <c r="N179" s="136">
        <f t="shared" si="23"/>
        <v>119</v>
      </c>
      <c r="O179" s="152">
        <f>IF(계획인구!Q179="미급수",0,IF(계획인구!Q179="마을",0,IF(계획인구!Q179="소규모",0,IF(계획인구!Q179=사업별물량!$F179,계획인구!AA179,0))))</f>
        <v>126</v>
      </c>
      <c r="P179" s="152">
        <f>IF(계획인구!R179="미급수",0,IF(계획인구!R179="마을",0,IF(계획인구!R179="소규모",0,IF(계획인구!R179=사업별물량!$F179,계획인구!AB179,0))))</f>
        <v>121</v>
      </c>
      <c r="Q179" s="152">
        <f>IF(계획인구!S179="미급수",0,IF(계획인구!S179="마을",0,IF(계획인구!S179="소규모",0,IF(계획인구!S179=사업별물량!$F179,계획인구!AC179,0))))</f>
        <v>121</v>
      </c>
      <c r="R179" s="152">
        <f>IF(계획인구!T179="미급수",0,IF(계획인구!T179="마을",0,IF(계획인구!T179="소규모",0,IF(계획인구!T179=사업별물량!$F179,계획인구!AD179,0))))</f>
        <v>120</v>
      </c>
      <c r="S179" s="152">
        <f>IF(계획인구!U179="미급수",0,IF(계획인구!U179="마을",0,IF(계획인구!U179="소규모",0,IF(계획인구!U179=사업별물량!$F179,계획인구!AE179,0))))</f>
        <v>119</v>
      </c>
      <c r="T179" s="152">
        <f>IF(계획인구!Q179="미급수",0,IF(계획인구!Q179="마을",0,IF(계획인구!Q179="소규모",0,IF(계획인구!Q179=사업별물량!$F179,계획인구!AF179,0))))</f>
        <v>0</v>
      </c>
      <c r="U179" s="152">
        <f>IF(계획인구!R179="미급수",0,IF(계획인구!R179="마을",0,IF(계획인구!R179="소규모",0,IF(계획인구!R179=사업별물량!$F179,계획인구!AG179,0))))</f>
        <v>0</v>
      </c>
      <c r="V179" s="152">
        <f>IF(계획인구!S179="미급수",0,IF(계획인구!S179="마을",0,IF(계획인구!S179="소규모",0,IF(계획인구!S179=사업별물량!$F179,계획인구!AH179,0))))</f>
        <v>0</v>
      </c>
      <c r="W179" s="152">
        <f>IF(계획인구!T179="미급수",0,IF(계획인구!T179="마을",0,IF(계획인구!T179="소규모",0,IF(계획인구!T179=사업별물량!$F179,계획인구!AI179,0))))</f>
        <v>0</v>
      </c>
      <c r="X179" s="152">
        <f>IF(계획인구!U179="미급수",0,IF(계획인구!U179="마을",0,IF(계획인구!U179="소규모",0,IF(계획인구!U179=사업별물량!$F179,계획인구!AJ179,0))))</f>
        <v>0</v>
      </c>
      <c r="Y179" s="15" t="str">
        <f t="shared" si="19"/>
        <v>기존</v>
      </c>
    </row>
    <row r="180" spans="1:36" ht="16.350000000000001" customHeight="1">
      <c r="A180" s="308" t="s">
        <v>171</v>
      </c>
      <c r="B180" s="52" t="s">
        <v>205</v>
      </c>
      <c r="C180" s="52" t="s">
        <v>206</v>
      </c>
      <c r="D180" s="53">
        <f>계획인구!J180</f>
        <v>57</v>
      </c>
      <c r="E180" s="53">
        <f>계획인구!K180</f>
        <v>127</v>
      </c>
      <c r="F180" s="54" t="str">
        <f>계획인구!L180</f>
        <v>지방</v>
      </c>
      <c r="G180" s="54" t="str">
        <f>계획인구!M180</f>
        <v>김천</v>
      </c>
      <c r="H180" s="54" t="str">
        <f>계획인구!N180</f>
        <v>공단</v>
      </c>
      <c r="I180" s="55">
        <f>IF(F180="마을",0,IF(F180="소규모",0,계획인구!P180))</f>
        <v>2015</v>
      </c>
      <c r="J180" s="135">
        <f t="shared" si="23"/>
        <v>127</v>
      </c>
      <c r="K180" s="135">
        <f t="shared" si="23"/>
        <v>122</v>
      </c>
      <c r="L180" s="135">
        <f t="shared" si="23"/>
        <v>121</v>
      </c>
      <c r="M180" s="135">
        <f t="shared" si="23"/>
        <v>121</v>
      </c>
      <c r="N180" s="136">
        <f t="shared" si="23"/>
        <v>120</v>
      </c>
      <c r="O180" s="152">
        <f>IF(계획인구!Q180="미급수",0,IF(계획인구!Q180="마을",0,IF(계획인구!Q180="소규모",0,IF(계획인구!Q180=사업별물량!$F180,계획인구!AA180,0))))</f>
        <v>127</v>
      </c>
      <c r="P180" s="152">
        <f>IF(계획인구!R180="미급수",0,IF(계획인구!R180="마을",0,IF(계획인구!R180="소규모",0,IF(계획인구!R180=사업별물량!$F180,계획인구!AB180,0))))</f>
        <v>122</v>
      </c>
      <c r="Q180" s="152">
        <f>IF(계획인구!S180="미급수",0,IF(계획인구!S180="마을",0,IF(계획인구!S180="소규모",0,IF(계획인구!S180=사업별물량!$F180,계획인구!AC180,0))))</f>
        <v>121</v>
      </c>
      <c r="R180" s="152">
        <f>IF(계획인구!T180="미급수",0,IF(계획인구!T180="마을",0,IF(계획인구!T180="소규모",0,IF(계획인구!T180=사업별물량!$F180,계획인구!AD180,0))))</f>
        <v>121</v>
      </c>
      <c r="S180" s="152">
        <f>IF(계획인구!U180="미급수",0,IF(계획인구!U180="마을",0,IF(계획인구!U180="소규모",0,IF(계획인구!U180=사업별물량!$F180,계획인구!AE180,0))))</f>
        <v>120</v>
      </c>
      <c r="T180" s="152">
        <f>IF(계획인구!Q180="미급수",0,IF(계획인구!Q180="마을",0,IF(계획인구!Q180="소규모",0,IF(계획인구!Q180=사업별물량!$F180,계획인구!AF180,0))))</f>
        <v>0</v>
      </c>
      <c r="U180" s="152">
        <f>IF(계획인구!R180="미급수",0,IF(계획인구!R180="마을",0,IF(계획인구!R180="소규모",0,IF(계획인구!R180=사업별물량!$F180,계획인구!AG180,0))))</f>
        <v>0</v>
      </c>
      <c r="V180" s="152">
        <f>IF(계획인구!S180="미급수",0,IF(계획인구!S180="마을",0,IF(계획인구!S180="소규모",0,IF(계획인구!S180=사업별물량!$F180,계획인구!AH180,0))))</f>
        <v>0</v>
      </c>
      <c r="W180" s="152">
        <f>IF(계획인구!T180="미급수",0,IF(계획인구!T180="마을",0,IF(계획인구!T180="소규모",0,IF(계획인구!T180=사업별물량!$F180,계획인구!AI180,0))))</f>
        <v>0</v>
      </c>
      <c r="X180" s="152">
        <f>IF(계획인구!U180="미급수",0,IF(계획인구!U180="마을",0,IF(계획인구!U180="소규모",0,IF(계획인구!U180=사업별물량!$F180,계획인구!AJ180,0))))</f>
        <v>0</v>
      </c>
      <c r="Y180" s="15" t="str">
        <f t="shared" si="19"/>
        <v>기존</v>
      </c>
    </row>
    <row r="181" spans="1:36" ht="16.350000000000001" customHeight="1">
      <c r="A181" s="308" t="s">
        <v>171</v>
      </c>
      <c r="B181" s="52" t="s">
        <v>207</v>
      </c>
      <c r="C181" s="52" t="s">
        <v>208</v>
      </c>
      <c r="D181" s="53">
        <f>계획인구!J181</f>
        <v>104</v>
      </c>
      <c r="E181" s="53">
        <f>계획인구!K181</f>
        <v>194</v>
      </c>
      <c r="F181" s="54" t="str">
        <f>계획인구!L181</f>
        <v>지방</v>
      </c>
      <c r="G181" s="54" t="str">
        <f>계획인구!M181</f>
        <v>김천</v>
      </c>
      <c r="H181" s="54" t="str">
        <f>계획인구!N181</f>
        <v>공단</v>
      </c>
      <c r="I181" s="55">
        <f>IF(F181="마을",0,IF(F181="소규모",0,계획인구!P181))</f>
        <v>2015</v>
      </c>
      <c r="J181" s="135">
        <f t="shared" si="23"/>
        <v>194</v>
      </c>
      <c r="K181" s="135">
        <f t="shared" si="23"/>
        <v>186</v>
      </c>
      <c r="L181" s="135">
        <f t="shared" si="23"/>
        <v>186</v>
      </c>
      <c r="M181" s="135">
        <f t="shared" si="23"/>
        <v>185</v>
      </c>
      <c r="N181" s="136">
        <f t="shared" si="23"/>
        <v>183</v>
      </c>
      <c r="O181" s="152">
        <f>IF(계획인구!Q181="미급수",0,IF(계획인구!Q181="마을",0,IF(계획인구!Q181="소규모",0,IF(계획인구!Q181=사업별물량!$F181,계획인구!AA181,0))))</f>
        <v>194</v>
      </c>
      <c r="P181" s="152">
        <f>IF(계획인구!R181="미급수",0,IF(계획인구!R181="마을",0,IF(계획인구!R181="소규모",0,IF(계획인구!R181=사업별물량!$F181,계획인구!AB181,0))))</f>
        <v>186</v>
      </c>
      <c r="Q181" s="152">
        <f>IF(계획인구!S181="미급수",0,IF(계획인구!S181="마을",0,IF(계획인구!S181="소규모",0,IF(계획인구!S181=사업별물량!$F181,계획인구!AC181,0))))</f>
        <v>186</v>
      </c>
      <c r="R181" s="152">
        <f>IF(계획인구!T181="미급수",0,IF(계획인구!T181="마을",0,IF(계획인구!T181="소규모",0,IF(계획인구!T181=사업별물량!$F181,계획인구!AD181,0))))</f>
        <v>185</v>
      </c>
      <c r="S181" s="152">
        <f>IF(계획인구!U181="미급수",0,IF(계획인구!U181="마을",0,IF(계획인구!U181="소규모",0,IF(계획인구!U181=사업별물량!$F181,계획인구!AE181,0))))</f>
        <v>183</v>
      </c>
      <c r="T181" s="152">
        <f>IF(계획인구!Q181="미급수",0,IF(계획인구!Q181="마을",0,IF(계획인구!Q181="소규모",0,IF(계획인구!Q181=사업별물량!$F181,계획인구!AF181,0))))</f>
        <v>0</v>
      </c>
      <c r="U181" s="152">
        <f>IF(계획인구!R181="미급수",0,IF(계획인구!R181="마을",0,IF(계획인구!R181="소규모",0,IF(계획인구!R181=사업별물량!$F181,계획인구!AG181,0))))</f>
        <v>0</v>
      </c>
      <c r="V181" s="152">
        <f>IF(계획인구!S181="미급수",0,IF(계획인구!S181="마을",0,IF(계획인구!S181="소규모",0,IF(계획인구!S181=사업별물량!$F181,계획인구!AH181,0))))</f>
        <v>0</v>
      </c>
      <c r="W181" s="152">
        <f>IF(계획인구!T181="미급수",0,IF(계획인구!T181="마을",0,IF(계획인구!T181="소규모",0,IF(계획인구!T181=사업별물량!$F181,계획인구!AI181,0))))</f>
        <v>0</v>
      </c>
      <c r="X181" s="152">
        <f>IF(계획인구!U181="미급수",0,IF(계획인구!U181="마을",0,IF(계획인구!U181="소규모",0,IF(계획인구!U181=사업별물량!$F181,계획인구!AJ181,0))))</f>
        <v>0</v>
      </c>
      <c r="Y181" s="15" t="str">
        <f t="shared" si="19"/>
        <v>기존</v>
      </c>
    </row>
    <row r="182" spans="1:36" ht="16.350000000000001" customHeight="1">
      <c r="A182" s="308" t="s">
        <v>171</v>
      </c>
      <c r="B182" s="233" t="s">
        <v>209</v>
      </c>
      <c r="C182" s="52" t="s">
        <v>210</v>
      </c>
      <c r="D182" s="53">
        <f>계획인구!J182</f>
        <v>27</v>
      </c>
      <c r="E182" s="53">
        <f>계획인구!K182</f>
        <v>56</v>
      </c>
      <c r="F182" s="54" t="str">
        <f>계획인구!L182</f>
        <v>지방</v>
      </c>
      <c r="G182" s="54" t="str">
        <f>계획인구!M182</f>
        <v>김천</v>
      </c>
      <c r="H182" s="54" t="str">
        <f>계획인구!N182</f>
        <v>공단</v>
      </c>
      <c r="I182" s="55">
        <f>IF(F182="마을",0,IF(F182="소규모",0,계획인구!P182))</f>
        <v>2015</v>
      </c>
      <c r="J182" s="135">
        <f t="shared" si="23"/>
        <v>56</v>
      </c>
      <c r="K182" s="135">
        <f t="shared" si="23"/>
        <v>54</v>
      </c>
      <c r="L182" s="135">
        <f t="shared" si="23"/>
        <v>54</v>
      </c>
      <c r="M182" s="135">
        <f t="shared" si="23"/>
        <v>53</v>
      </c>
      <c r="N182" s="136">
        <f t="shared" si="23"/>
        <v>53</v>
      </c>
      <c r="O182" s="152">
        <f>IF(계획인구!Q182="미급수",0,IF(계획인구!Q182="마을",0,IF(계획인구!Q182="소규모",0,IF(계획인구!Q182=사업별물량!$F182,계획인구!AA182,0))))</f>
        <v>56</v>
      </c>
      <c r="P182" s="152">
        <f>IF(계획인구!R182="미급수",0,IF(계획인구!R182="마을",0,IF(계획인구!R182="소규모",0,IF(계획인구!R182=사업별물량!$F182,계획인구!AB182,0))))</f>
        <v>54</v>
      </c>
      <c r="Q182" s="152">
        <f>IF(계획인구!S182="미급수",0,IF(계획인구!S182="마을",0,IF(계획인구!S182="소규모",0,IF(계획인구!S182=사업별물량!$F182,계획인구!AC182,0))))</f>
        <v>54</v>
      </c>
      <c r="R182" s="152">
        <f>IF(계획인구!T182="미급수",0,IF(계획인구!T182="마을",0,IF(계획인구!T182="소규모",0,IF(계획인구!T182=사업별물량!$F182,계획인구!AD182,0))))</f>
        <v>53</v>
      </c>
      <c r="S182" s="152">
        <f>IF(계획인구!U182="미급수",0,IF(계획인구!U182="마을",0,IF(계획인구!U182="소규모",0,IF(계획인구!U182=사업별물량!$F182,계획인구!AE182,0))))</f>
        <v>53</v>
      </c>
      <c r="T182" s="152">
        <f>IF(계획인구!Q182="미급수",0,IF(계획인구!Q182="마을",0,IF(계획인구!Q182="소규모",0,IF(계획인구!Q182=사업별물량!$F182,계획인구!AF182,0))))</f>
        <v>0</v>
      </c>
      <c r="U182" s="152">
        <f>IF(계획인구!R182="미급수",0,IF(계획인구!R182="마을",0,IF(계획인구!R182="소규모",0,IF(계획인구!R182=사업별물량!$F182,계획인구!AG182,0))))</f>
        <v>0</v>
      </c>
      <c r="V182" s="152">
        <f>IF(계획인구!S182="미급수",0,IF(계획인구!S182="마을",0,IF(계획인구!S182="소규모",0,IF(계획인구!S182=사업별물량!$F182,계획인구!AH182,0))))</f>
        <v>0</v>
      </c>
      <c r="W182" s="152">
        <f>IF(계획인구!T182="미급수",0,IF(계획인구!T182="마을",0,IF(계획인구!T182="소규모",0,IF(계획인구!T182=사업별물량!$F182,계획인구!AI182,0))))</f>
        <v>0</v>
      </c>
      <c r="X182" s="152">
        <f>IF(계획인구!U182="미급수",0,IF(계획인구!U182="마을",0,IF(계획인구!U182="소규모",0,IF(계획인구!U182=사업별물량!$F182,계획인구!AJ182,0))))</f>
        <v>0</v>
      </c>
      <c r="Y182" s="15" t="str">
        <f t="shared" si="19"/>
        <v>기존</v>
      </c>
    </row>
    <row r="183" spans="1:36" ht="16.350000000000001" customHeight="1">
      <c r="A183" s="308" t="s">
        <v>171</v>
      </c>
      <c r="B183" s="330"/>
      <c r="C183" s="52" t="s">
        <v>211</v>
      </c>
      <c r="D183" s="53">
        <f>계획인구!J183</f>
        <v>54</v>
      </c>
      <c r="E183" s="53">
        <f>계획인구!K183</f>
        <v>114</v>
      </c>
      <c r="F183" s="54" t="str">
        <f>계획인구!L183</f>
        <v>지방</v>
      </c>
      <c r="G183" s="54" t="str">
        <f>계획인구!M183</f>
        <v>김천</v>
      </c>
      <c r="H183" s="54" t="str">
        <f>계획인구!N183</f>
        <v>공단</v>
      </c>
      <c r="I183" s="55">
        <f>IF(F183="마을",0,IF(F183="소규모",0,계획인구!P183))</f>
        <v>2015</v>
      </c>
      <c r="J183" s="135">
        <f t="shared" si="23"/>
        <v>114</v>
      </c>
      <c r="K183" s="135">
        <f t="shared" si="23"/>
        <v>109</v>
      </c>
      <c r="L183" s="135">
        <f t="shared" si="23"/>
        <v>109</v>
      </c>
      <c r="M183" s="135">
        <f t="shared" si="23"/>
        <v>109</v>
      </c>
      <c r="N183" s="136">
        <f t="shared" si="23"/>
        <v>108</v>
      </c>
      <c r="O183" s="152">
        <f>IF(계획인구!Q183="미급수",0,IF(계획인구!Q183="마을",0,IF(계획인구!Q183="소규모",0,IF(계획인구!Q183=사업별물량!$F183,계획인구!AA183,0))))</f>
        <v>114</v>
      </c>
      <c r="P183" s="152">
        <f>IF(계획인구!R183="미급수",0,IF(계획인구!R183="마을",0,IF(계획인구!R183="소규모",0,IF(계획인구!R183=사업별물량!$F183,계획인구!AB183,0))))</f>
        <v>109</v>
      </c>
      <c r="Q183" s="152">
        <f>IF(계획인구!S183="미급수",0,IF(계획인구!S183="마을",0,IF(계획인구!S183="소규모",0,IF(계획인구!S183=사업별물량!$F183,계획인구!AC183,0))))</f>
        <v>109</v>
      </c>
      <c r="R183" s="152">
        <f>IF(계획인구!T183="미급수",0,IF(계획인구!T183="마을",0,IF(계획인구!T183="소규모",0,IF(계획인구!T183=사업별물량!$F183,계획인구!AD183,0))))</f>
        <v>109</v>
      </c>
      <c r="S183" s="152">
        <f>IF(계획인구!U183="미급수",0,IF(계획인구!U183="마을",0,IF(계획인구!U183="소규모",0,IF(계획인구!U183=사업별물량!$F183,계획인구!AE183,0))))</f>
        <v>108</v>
      </c>
      <c r="T183" s="152">
        <f>IF(계획인구!Q183="미급수",0,IF(계획인구!Q183="마을",0,IF(계획인구!Q183="소규모",0,IF(계획인구!Q183=사업별물량!$F183,계획인구!AF183,0))))</f>
        <v>0</v>
      </c>
      <c r="U183" s="152">
        <f>IF(계획인구!R183="미급수",0,IF(계획인구!R183="마을",0,IF(계획인구!R183="소규모",0,IF(계획인구!R183=사업별물량!$F183,계획인구!AG183,0))))</f>
        <v>0</v>
      </c>
      <c r="V183" s="152">
        <f>IF(계획인구!S183="미급수",0,IF(계획인구!S183="마을",0,IF(계획인구!S183="소규모",0,IF(계획인구!S183=사업별물량!$F183,계획인구!AH183,0))))</f>
        <v>0</v>
      </c>
      <c r="W183" s="152">
        <f>IF(계획인구!T183="미급수",0,IF(계획인구!T183="마을",0,IF(계획인구!T183="소규모",0,IF(계획인구!T183=사업별물량!$F183,계획인구!AI183,0))))</f>
        <v>0</v>
      </c>
      <c r="X183" s="152">
        <f>IF(계획인구!U183="미급수",0,IF(계획인구!U183="마을",0,IF(계획인구!U183="소규모",0,IF(계획인구!U183=사업별물량!$F183,계획인구!AJ183,0))))</f>
        <v>0</v>
      </c>
      <c r="Y183" s="15" t="str">
        <f t="shared" si="19"/>
        <v>기존</v>
      </c>
    </row>
    <row r="184" spans="1:36" ht="16.350000000000001" customHeight="1">
      <c r="A184" s="308" t="s">
        <v>171</v>
      </c>
      <c r="B184" s="312"/>
      <c r="C184" s="52" t="s">
        <v>212</v>
      </c>
      <c r="D184" s="53">
        <f>계획인구!J184</f>
        <v>27</v>
      </c>
      <c r="E184" s="53">
        <f>계획인구!K184</f>
        <v>54</v>
      </c>
      <c r="F184" s="54" t="str">
        <f>계획인구!L184</f>
        <v>지방</v>
      </c>
      <c r="G184" s="54" t="str">
        <f>계획인구!M184</f>
        <v>김천</v>
      </c>
      <c r="H184" s="54" t="str">
        <f>계획인구!N184</f>
        <v>공단</v>
      </c>
      <c r="I184" s="55">
        <f>IF(F184="마을",0,IF(F184="소규모",0,계획인구!P184))</f>
        <v>2015</v>
      </c>
      <c r="J184" s="135">
        <f t="shared" si="23"/>
        <v>54</v>
      </c>
      <c r="K184" s="135">
        <f t="shared" si="23"/>
        <v>52</v>
      </c>
      <c r="L184" s="135">
        <f t="shared" si="23"/>
        <v>52</v>
      </c>
      <c r="M184" s="135">
        <f t="shared" si="23"/>
        <v>51</v>
      </c>
      <c r="N184" s="136">
        <f t="shared" si="23"/>
        <v>51</v>
      </c>
      <c r="O184" s="152">
        <f>IF(계획인구!Q184="미급수",0,IF(계획인구!Q184="마을",0,IF(계획인구!Q184="소규모",0,IF(계획인구!Q184=사업별물량!$F184,계획인구!AA184,0))))</f>
        <v>54</v>
      </c>
      <c r="P184" s="152">
        <f>IF(계획인구!R184="미급수",0,IF(계획인구!R184="마을",0,IF(계획인구!R184="소규모",0,IF(계획인구!R184=사업별물량!$F184,계획인구!AB184,0))))</f>
        <v>52</v>
      </c>
      <c r="Q184" s="152">
        <f>IF(계획인구!S184="미급수",0,IF(계획인구!S184="마을",0,IF(계획인구!S184="소규모",0,IF(계획인구!S184=사업별물량!$F184,계획인구!AC184,0))))</f>
        <v>52</v>
      </c>
      <c r="R184" s="152">
        <f>IF(계획인구!T184="미급수",0,IF(계획인구!T184="마을",0,IF(계획인구!T184="소규모",0,IF(계획인구!T184=사업별물량!$F184,계획인구!AD184,0))))</f>
        <v>51</v>
      </c>
      <c r="S184" s="152">
        <f>IF(계획인구!U184="미급수",0,IF(계획인구!U184="마을",0,IF(계획인구!U184="소규모",0,IF(계획인구!U184=사업별물량!$F184,계획인구!AE184,0))))</f>
        <v>51</v>
      </c>
      <c r="T184" s="152">
        <f>IF(계획인구!Q184="미급수",0,IF(계획인구!Q184="마을",0,IF(계획인구!Q184="소규모",0,IF(계획인구!Q184=사업별물량!$F184,계획인구!AF184,0))))</f>
        <v>0</v>
      </c>
      <c r="U184" s="152">
        <f>IF(계획인구!R184="미급수",0,IF(계획인구!R184="마을",0,IF(계획인구!R184="소규모",0,IF(계획인구!R184=사업별물량!$F184,계획인구!AG184,0))))</f>
        <v>0</v>
      </c>
      <c r="V184" s="152">
        <f>IF(계획인구!S184="미급수",0,IF(계획인구!S184="마을",0,IF(계획인구!S184="소규모",0,IF(계획인구!S184=사업별물량!$F184,계획인구!AH184,0))))</f>
        <v>0</v>
      </c>
      <c r="W184" s="152">
        <f>IF(계획인구!T184="미급수",0,IF(계획인구!T184="마을",0,IF(계획인구!T184="소규모",0,IF(계획인구!T184=사업별물량!$F184,계획인구!AI184,0))))</f>
        <v>0</v>
      </c>
      <c r="X184" s="152">
        <f>IF(계획인구!U184="미급수",0,IF(계획인구!U184="마을",0,IF(계획인구!U184="소규모",0,IF(계획인구!U184=사업별물량!$F184,계획인구!AJ184,0))))</f>
        <v>0</v>
      </c>
      <c r="Y184" s="15" t="str">
        <f t="shared" si="19"/>
        <v>기존</v>
      </c>
    </row>
    <row r="185" spans="1:36" ht="16.350000000000001" customHeight="1">
      <c r="A185" s="308" t="s">
        <v>171</v>
      </c>
      <c r="B185" s="52" t="s">
        <v>213</v>
      </c>
      <c r="C185" s="52" t="s">
        <v>331</v>
      </c>
      <c r="D185" s="53">
        <f>계획인구!J185</f>
        <v>51</v>
      </c>
      <c r="E185" s="53">
        <f>계획인구!K185</f>
        <v>106</v>
      </c>
      <c r="F185" s="54" t="str">
        <f>계획인구!L185</f>
        <v>지방</v>
      </c>
      <c r="G185" s="54" t="str">
        <f>계획인구!M185</f>
        <v>김천</v>
      </c>
      <c r="H185" s="54" t="str">
        <f>계획인구!N185</f>
        <v>공단</v>
      </c>
      <c r="I185" s="55">
        <f>IF(F185="마을",0,IF(F185="소규모",0,계획인구!P185))</f>
        <v>2015</v>
      </c>
      <c r="J185" s="135">
        <f t="shared" si="23"/>
        <v>106</v>
      </c>
      <c r="K185" s="135">
        <f t="shared" si="23"/>
        <v>102</v>
      </c>
      <c r="L185" s="135">
        <f t="shared" si="23"/>
        <v>101</v>
      </c>
      <c r="M185" s="135">
        <f t="shared" si="23"/>
        <v>101</v>
      </c>
      <c r="N185" s="136">
        <f t="shared" si="23"/>
        <v>100</v>
      </c>
      <c r="O185" s="152">
        <f>IF(계획인구!Q185="미급수",0,IF(계획인구!Q185="마을",0,IF(계획인구!Q185="소규모",0,IF(계획인구!Q185=사업별물량!$F185,계획인구!AA185,0))))</f>
        <v>106</v>
      </c>
      <c r="P185" s="152">
        <f>IF(계획인구!R185="미급수",0,IF(계획인구!R185="마을",0,IF(계획인구!R185="소규모",0,IF(계획인구!R185=사업별물량!$F185,계획인구!AB185,0))))</f>
        <v>102</v>
      </c>
      <c r="Q185" s="152">
        <f>IF(계획인구!S185="미급수",0,IF(계획인구!S185="마을",0,IF(계획인구!S185="소규모",0,IF(계획인구!S185=사업별물량!$F185,계획인구!AC185,0))))</f>
        <v>101</v>
      </c>
      <c r="R185" s="152">
        <f>IF(계획인구!T185="미급수",0,IF(계획인구!T185="마을",0,IF(계획인구!T185="소규모",0,IF(계획인구!T185=사업별물량!$F185,계획인구!AD185,0))))</f>
        <v>101</v>
      </c>
      <c r="S185" s="152">
        <f>IF(계획인구!U185="미급수",0,IF(계획인구!U185="마을",0,IF(계획인구!U185="소규모",0,IF(계획인구!U185=사업별물량!$F185,계획인구!AE185,0))))</f>
        <v>100</v>
      </c>
      <c r="T185" s="152">
        <f>IF(계획인구!Q185="미급수",0,IF(계획인구!Q185="마을",0,IF(계획인구!Q185="소규모",0,IF(계획인구!Q185=사업별물량!$F185,계획인구!AF185,0))))</f>
        <v>0</v>
      </c>
      <c r="U185" s="152">
        <f>IF(계획인구!R185="미급수",0,IF(계획인구!R185="마을",0,IF(계획인구!R185="소규모",0,IF(계획인구!R185=사업별물량!$F185,계획인구!AG185,0))))</f>
        <v>0</v>
      </c>
      <c r="V185" s="152">
        <f>IF(계획인구!S185="미급수",0,IF(계획인구!S185="마을",0,IF(계획인구!S185="소규모",0,IF(계획인구!S185=사업별물량!$F185,계획인구!AH185,0))))</f>
        <v>0</v>
      </c>
      <c r="W185" s="152">
        <f>IF(계획인구!T185="미급수",0,IF(계획인구!T185="마을",0,IF(계획인구!T185="소규모",0,IF(계획인구!T185=사업별물량!$F185,계획인구!AI185,0))))</f>
        <v>0</v>
      </c>
      <c r="X185" s="152">
        <f>IF(계획인구!U185="미급수",0,IF(계획인구!U185="마을",0,IF(계획인구!U185="소규모",0,IF(계획인구!U185=사업별물량!$F185,계획인구!AJ185,0))))</f>
        <v>0</v>
      </c>
      <c r="Y185" s="15" t="str">
        <f t="shared" si="19"/>
        <v>기존</v>
      </c>
    </row>
    <row r="186" spans="1:36" ht="16.350000000000001" customHeight="1">
      <c r="A186" s="309" t="s">
        <v>171</v>
      </c>
      <c r="B186" s="233" t="s">
        <v>214</v>
      </c>
      <c r="C186" s="233" t="s">
        <v>678</v>
      </c>
      <c r="D186" s="234">
        <f>계획인구!J186</f>
        <v>41</v>
      </c>
      <c r="E186" s="234">
        <f>계획인구!K186</f>
        <v>99</v>
      </c>
      <c r="F186" s="235" t="str">
        <f>계획인구!L186</f>
        <v>지방</v>
      </c>
      <c r="G186" s="235" t="str">
        <f>계획인구!M186</f>
        <v>김천</v>
      </c>
      <c r="H186" s="235" t="str">
        <f>계획인구!N186</f>
        <v>공단</v>
      </c>
      <c r="I186" s="237">
        <f>IF(F186="마을",0,IF(F186="소규모",0,계획인구!P186))</f>
        <v>2015</v>
      </c>
      <c r="J186" s="239">
        <f t="shared" si="23"/>
        <v>99</v>
      </c>
      <c r="K186" s="239">
        <f t="shared" si="23"/>
        <v>97</v>
      </c>
      <c r="L186" s="239">
        <f t="shared" si="23"/>
        <v>93</v>
      </c>
      <c r="M186" s="239">
        <f t="shared" si="23"/>
        <v>93</v>
      </c>
      <c r="N186" s="240">
        <f t="shared" si="23"/>
        <v>93</v>
      </c>
      <c r="O186" s="152">
        <f>IF(계획인구!Q186="미급수",0,IF(계획인구!Q186="마을",0,IF(계획인구!Q186="소규모",0,IF(계획인구!Q186=사업별물량!$F186,계획인구!AA186,0))))</f>
        <v>99</v>
      </c>
      <c r="P186" s="152">
        <f>IF(계획인구!R186="미급수",0,IF(계획인구!R186="마을",0,IF(계획인구!R186="소규모",0,IF(계획인구!R186=사업별물량!$F186,계획인구!AB186,0))))</f>
        <v>97</v>
      </c>
      <c r="Q186" s="152">
        <f>IF(계획인구!S186="미급수",0,IF(계획인구!S186="마을",0,IF(계획인구!S186="소규모",0,IF(계획인구!S186=사업별물량!$F186,계획인구!AC186,0))))</f>
        <v>93</v>
      </c>
      <c r="R186" s="152">
        <f>IF(계획인구!T186="미급수",0,IF(계획인구!T186="마을",0,IF(계획인구!T186="소규모",0,IF(계획인구!T186=사업별물량!$F186,계획인구!AD186,0))))</f>
        <v>93</v>
      </c>
      <c r="S186" s="152">
        <f>IF(계획인구!U186="미급수",0,IF(계획인구!U186="마을",0,IF(계획인구!U186="소규모",0,IF(계획인구!U186=사업별물량!$F186,계획인구!AE186,0))))</f>
        <v>93</v>
      </c>
      <c r="T186" s="152">
        <f>IF(계획인구!Q186="미급수",0,IF(계획인구!Q186="마을",0,IF(계획인구!Q186="소규모",0,IF(계획인구!Q186=사업별물량!$F186,계획인구!AF186,0))))</f>
        <v>0</v>
      </c>
      <c r="U186" s="152">
        <f>IF(계획인구!R186="미급수",0,IF(계획인구!R186="마을",0,IF(계획인구!R186="소규모",0,IF(계획인구!R186=사업별물량!$F186,계획인구!AG186,0))))</f>
        <v>0</v>
      </c>
      <c r="V186" s="152">
        <f>IF(계획인구!S186="미급수",0,IF(계획인구!S186="마을",0,IF(계획인구!S186="소규모",0,IF(계획인구!S186=사업별물량!$F186,계획인구!AH186,0))))</f>
        <v>0</v>
      </c>
      <c r="W186" s="152">
        <f>IF(계획인구!T186="미급수",0,IF(계획인구!T186="마을",0,IF(계획인구!T186="소규모",0,IF(계획인구!T186=사업별물량!$F186,계획인구!AI186,0))))</f>
        <v>0</v>
      </c>
      <c r="X186" s="152">
        <f>IF(계획인구!U186="미급수",0,IF(계획인구!U186="마을",0,IF(계획인구!U186="소규모",0,IF(계획인구!U186=사업별물량!$F186,계획인구!AJ186,0))))</f>
        <v>0</v>
      </c>
      <c r="Y186" s="15" t="str">
        <f t="shared" si="19"/>
        <v>기존</v>
      </c>
    </row>
    <row r="187" spans="1:36" ht="16.350000000000001" customHeight="1">
      <c r="A187" s="305" t="s">
        <v>215</v>
      </c>
      <c r="B187" s="243" t="s">
        <v>3</v>
      </c>
      <c r="C187" s="244"/>
      <c r="D187" s="218">
        <f>계획인구!J187</f>
        <v>2259</v>
      </c>
      <c r="E187" s="218">
        <f>계획인구!K187</f>
        <v>4921</v>
      </c>
      <c r="F187" s="218">
        <f>계획인구!L187</f>
        <v>0</v>
      </c>
      <c r="G187" s="218">
        <f>계획인구!M187</f>
        <v>0</v>
      </c>
      <c r="H187" s="218">
        <f>계획인구!N187</f>
        <v>0</v>
      </c>
      <c r="I187" s="218">
        <f>계획인구!P187</f>
        <v>0</v>
      </c>
      <c r="J187" s="218">
        <f>O187+T187</f>
        <v>2483</v>
      </c>
      <c r="K187" s="218">
        <f>P187+U187</f>
        <v>3551</v>
      </c>
      <c r="L187" s="218">
        <f>Q187+V187</f>
        <v>3836</v>
      </c>
      <c r="M187" s="218">
        <f>R187+W187</f>
        <v>3821</v>
      </c>
      <c r="N187" s="251">
        <f>S187+X187</f>
        <v>3791</v>
      </c>
      <c r="O187" s="152">
        <f>SUM(O188:O222)</f>
        <v>2483</v>
      </c>
      <c r="P187" s="135">
        <f t="shared" ref="P187:X187" si="24">SUM(P188:P222)</f>
        <v>3551</v>
      </c>
      <c r="Q187" s="135">
        <f t="shared" si="24"/>
        <v>3836</v>
      </c>
      <c r="R187" s="135">
        <f t="shared" si="24"/>
        <v>3821</v>
      </c>
      <c r="S187" s="135">
        <f t="shared" si="24"/>
        <v>3791</v>
      </c>
      <c r="T187" s="135">
        <f t="shared" si="24"/>
        <v>0</v>
      </c>
      <c r="U187" s="135">
        <f t="shared" si="24"/>
        <v>0</v>
      </c>
      <c r="V187" s="135">
        <f t="shared" si="24"/>
        <v>0</v>
      </c>
      <c r="W187" s="135">
        <f t="shared" si="24"/>
        <v>0</v>
      </c>
      <c r="X187" s="135">
        <f t="shared" si="24"/>
        <v>0</v>
      </c>
      <c r="Y187" s="15" t="str">
        <f t="shared" si="19"/>
        <v/>
      </c>
    </row>
    <row r="188" spans="1:36" ht="16.350000000000001" customHeight="1">
      <c r="A188" s="308" t="s">
        <v>951</v>
      </c>
      <c r="B188" s="52" t="s">
        <v>696</v>
      </c>
      <c r="C188" s="52" t="s">
        <v>216</v>
      </c>
      <c r="D188" s="53">
        <f>계획인구!J188</f>
        <v>170</v>
      </c>
      <c r="E188" s="53">
        <f>계획인구!K188</f>
        <v>398</v>
      </c>
      <c r="F188" s="54" t="str">
        <f>계획인구!L188</f>
        <v>지방</v>
      </c>
      <c r="G188" s="54" t="str">
        <f>계획인구!M188</f>
        <v>김천</v>
      </c>
      <c r="H188" s="54" t="str">
        <f>계획인구!N188</f>
        <v>공단</v>
      </c>
      <c r="I188" s="55">
        <f>IF(F188="마을",0,IF(F188="소규모",0,계획인구!P188))</f>
        <v>2015</v>
      </c>
      <c r="J188" s="135">
        <f t="shared" ref="J188:N222" si="25">O188+T188</f>
        <v>398</v>
      </c>
      <c r="K188" s="135">
        <f t="shared" si="25"/>
        <v>382</v>
      </c>
      <c r="L188" s="135">
        <f t="shared" si="25"/>
        <v>381</v>
      </c>
      <c r="M188" s="135">
        <f t="shared" si="25"/>
        <v>379</v>
      </c>
      <c r="N188" s="136">
        <f t="shared" si="25"/>
        <v>376</v>
      </c>
      <c r="O188" s="152">
        <f>IF(계획인구!Q188="미급수",0,IF(계획인구!Q188="마을",0,IF(계획인구!Q188="소규모",0,IF(계획인구!Q188=사업별물량!$F188,계획인구!AA188,0))))</f>
        <v>398</v>
      </c>
      <c r="P188" s="152">
        <f>IF(계획인구!R188="미급수",0,IF(계획인구!R188="마을",0,IF(계획인구!R188="소규모",0,IF(계획인구!R188=사업별물량!$F188,계획인구!AB188,0))))</f>
        <v>382</v>
      </c>
      <c r="Q188" s="152">
        <f>IF(계획인구!S188="미급수",0,IF(계획인구!S188="마을",0,IF(계획인구!S188="소규모",0,IF(계획인구!S188=사업별물량!$F188,계획인구!AC188,0))))</f>
        <v>381</v>
      </c>
      <c r="R188" s="152">
        <f>IF(계획인구!T188="미급수",0,IF(계획인구!T188="마을",0,IF(계획인구!T188="소규모",0,IF(계획인구!T188=사업별물량!$F188,계획인구!AD188,0))))</f>
        <v>379</v>
      </c>
      <c r="S188" s="152">
        <f>IF(계획인구!U188="미급수",0,IF(계획인구!U188="마을",0,IF(계획인구!U188="소규모",0,IF(계획인구!U188=사업별물량!$F188,계획인구!AE188,0))))</f>
        <v>376</v>
      </c>
      <c r="T188" s="152">
        <f>IF(계획인구!Q188="미급수",0,IF(계획인구!Q188="마을",0,IF(계획인구!Q188="소규모",0,IF(계획인구!Q188=사업별물량!$F188,계획인구!AF188,0))))</f>
        <v>0</v>
      </c>
      <c r="U188" s="152">
        <f>IF(계획인구!R188="미급수",0,IF(계획인구!R188="마을",0,IF(계획인구!R188="소규모",0,IF(계획인구!R188=사업별물량!$F188,계획인구!AG188,0))))</f>
        <v>0</v>
      </c>
      <c r="V188" s="152">
        <f>IF(계획인구!S188="미급수",0,IF(계획인구!S188="마을",0,IF(계획인구!S188="소규모",0,IF(계획인구!S188=사업별물량!$F188,계획인구!AH188,0))))</f>
        <v>0</v>
      </c>
      <c r="W188" s="152">
        <f>IF(계획인구!T188="미급수",0,IF(계획인구!T188="마을",0,IF(계획인구!T188="소규모",0,IF(계획인구!T188=사업별물량!$F188,계획인구!AI188,0))))</f>
        <v>0</v>
      </c>
      <c r="X188" s="152">
        <f>IF(계획인구!U188="미급수",0,IF(계획인구!U188="마을",0,IF(계획인구!U188="소규모",0,IF(계획인구!U188=사업별물량!$F188,계획인구!AJ188,0))))</f>
        <v>0</v>
      </c>
      <c r="Y188" s="15" t="str">
        <f t="shared" si="19"/>
        <v>기존</v>
      </c>
    </row>
    <row r="189" spans="1:36" ht="16.350000000000001" customHeight="1">
      <c r="A189" s="308" t="s">
        <v>215</v>
      </c>
      <c r="B189" s="52" t="s">
        <v>697</v>
      </c>
      <c r="C189" s="52" t="s">
        <v>332</v>
      </c>
      <c r="D189" s="53">
        <f>계획인구!J189</f>
        <v>71</v>
      </c>
      <c r="E189" s="53">
        <f>계획인구!K189</f>
        <v>141</v>
      </c>
      <c r="F189" s="54" t="str">
        <f>계획인구!L189</f>
        <v>지방</v>
      </c>
      <c r="G189" s="54" t="str">
        <f>계획인구!M189</f>
        <v>김천</v>
      </c>
      <c r="H189" s="54" t="str">
        <f>계획인구!N189</f>
        <v>공단</v>
      </c>
      <c r="I189" s="55">
        <f>IF(F189="마을",0,IF(F189="소규모",0,계획인구!P189))</f>
        <v>2015</v>
      </c>
      <c r="J189" s="135">
        <f t="shared" si="25"/>
        <v>141</v>
      </c>
      <c r="K189" s="135">
        <f t="shared" si="25"/>
        <v>135</v>
      </c>
      <c r="L189" s="135">
        <f t="shared" si="25"/>
        <v>135</v>
      </c>
      <c r="M189" s="135">
        <f t="shared" si="25"/>
        <v>134</v>
      </c>
      <c r="N189" s="136">
        <f t="shared" si="25"/>
        <v>133</v>
      </c>
      <c r="O189" s="152">
        <f>IF(계획인구!Q189="미급수",0,IF(계획인구!Q189="마을",0,IF(계획인구!Q189="소규모",0,IF(계획인구!Q189=사업별물량!$F189,계획인구!AA189,0))))</f>
        <v>141</v>
      </c>
      <c r="P189" s="152">
        <f>IF(계획인구!R189="미급수",0,IF(계획인구!R189="마을",0,IF(계획인구!R189="소규모",0,IF(계획인구!R189=사업별물량!$F189,계획인구!AB189,0))))</f>
        <v>135</v>
      </c>
      <c r="Q189" s="152">
        <f>IF(계획인구!S189="미급수",0,IF(계획인구!S189="마을",0,IF(계획인구!S189="소규모",0,IF(계획인구!S189=사업별물량!$F189,계획인구!AC189,0))))</f>
        <v>135</v>
      </c>
      <c r="R189" s="152">
        <f>IF(계획인구!T189="미급수",0,IF(계획인구!T189="마을",0,IF(계획인구!T189="소규모",0,IF(계획인구!T189=사업별물량!$F189,계획인구!AD189,0))))</f>
        <v>134</v>
      </c>
      <c r="S189" s="152">
        <f>IF(계획인구!U189="미급수",0,IF(계획인구!U189="마을",0,IF(계획인구!U189="소규모",0,IF(계획인구!U189=사업별물량!$F189,계획인구!AE189,0))))</f>
        <v>133</v>
      </c>
      <c r="T189" s="152">
        <f>IF(계획인구!Q189="미급수",0,IF(계획인구!Q189="마을",0,IF(계획인구!Q189="소규모",0,IF(계획인구!Q189=사업별물량!$F189,계획인구!AF189,0))))</f>
        <v>0</v>
      </c>
      <c r="U189" s="152">
        <f>IF(계획인구!R189="미급수",0,IF(계획인구!R189="마을",0,IF(계획인구!R189="소규모",0,IF(계획인구!R189=사업별물량!$F189,계획인구!AG189,0))))</f>
        <v>0</v>
      </c>
      <c r="V189" s="152">
        <f>IF(계획인구!S189="미급수",0,IF(계획인구!S189="마을",0,IF(계획인구!S189="소규모",0,IF(계획인구!S189=사업별물량!$F189,계획인구!AH189,0))))</f>
        <v>0</v>
      </c>
      <c r="W189" s="152">
        <f>IF(계획인구!T189="미급수",0,IF(계획인구!T189="마을",0,IF(계획인구!T189="소규모",0,IF(계획인구!T189=사업별물량!$F189,계획인구!AI189,0))))</f>
        <v>0</v>
      </c>
      <c r="X189" s="152">
        <f>IF(계획인구!U189="미급수",0,IF(계획인구!U189="마을",0,IF(계획인구!U189="소규모",0,IF(계획인구!U189=사업별물량!$F189,계획인구!AJ189,0))))</f>
        <v>0</v>
      </c>
      <c r="Y189" s="15" t="str">
        <f t="shared" si="19"/>
        <v>기존</v>
      </c>
    </row>
    <row r="190" spans="1:36" ht="16.350000000000001" customHeight="1">
      <c r="A190" s="308" t="s">
        <v>951</v>
      </c>
      <c r="B190" s="52" t="s">
        <v>698</v>
      </c>
      <c r="C190" s="52" t="s">
        <v>333</v>
      </c>
      <c r="D190" s="53">
        <f>계획인구!J190</f>
        <v>352</v>
      </c>
      <c r="E190" s="53">
        <f>계획인구!K190</f>
        <v>918</v>
      </c>
      <c r="F190" s="54" t="str">
        <f>계획인구!L190</f>
        <v>지방</v>
      </c>
      <c r="G190" s="54" t="str">
        <f>계획인구!M190</f>
        <v>김천</v>
      </c>
      <c r="H190" s="54" t="str">
        <f>계획인구!N190</f>
        <v>공단</v>
      </c>
      <c r="I190" s="55">
        <f>IF(F190="마을",0,IF(F190="소규모",0,계획인구!P190))</f>
        <v>2015</v>
      </c>
      <c r="J190" s="135">
        <f t="shared" si="25"/>
        <v>918</v>
      </c>
      <c r="K190" s="135">
        <f t="shared" si="25"/>
        <v>881</v>
      </c>
      <c r="L190" s="135">
        <f t="shared" si="25"/>
        <v>878</v>
      </c>
      <c r="M190" s="135">
        <f t="shared" si="25"/>
        <v>875</v>
      </c>
      <c r="N190" s="136">
        <f t="shared" si="25"/>
        <v>868</v>
      </c>
      <c r="O190" s="152">
        <f>IF(계획인구!Q190="미급수",0,IF(계획인구!Q190="마을",0,IF(계획인구!Q190="소규모",0,IF(계획인구!Q190=사업별물량!$F190,계획인구!AA190,0))))</f>
        <v>918</v>
      </c>
      <c r="P190" s="152">
        <f>IF(계획인구!R190="미급수",0,IF(계획인구!R190="마을",0,IF(계획인구!R190="소규모",0,IF(계획인구!R190=사업별물량!$F190,계획인구!AB190,0))))</f>
        <v>881</v>
      </c>
      <c r="Q190" s="152">
        <f>IF(계획인구!S190="미급수",0,IF(계획인구!S190="마을",0,IF(계획인구!S190="소규모",0,IF(계획인구!S190=사업별물량!$F190,계획인구!AC190,0))))</f>
        <v>878</v>
      </c>
      <c r="R190" s="152">
        <f>IF(계획인구!T190="미급수",0,IF(계획인구!T190="마을",0,IF(계획인구!T190="소규모",0,IF(계획인구!T190=사업별물량!$F190,계획인구!AD190,0))))</f>
        <v>875</v>
      </c>
      <c r="S190" s="152">
        <f>IF(계획인구!U190="미급수",0,IF(계획인구!U190="마을",0,IF(계획인구!U190="소규모",0,IF(계획인구!U190=사업별물량!$F190,계획인구!AE190,0))))</f>
        <v>868</v>
      </c>
      <c r="T190" s="152">
        <f>IF(계획인구!Q190="미급수",0,IF(계획인구!Q190="마을",0,IF(계획인구!Q190="소규모",0,IF(계획인구!Q190=사업별물량!$F190,계획인구!AF190,0))))</f>
        <v>0</v>
      </c>
      <c r="U190" s="152">
        <f>IF(계획인구!R190="미급수",0,IF(계획인구!R190="마을",0,IF(계획인구!R190="소규모",0,IF(계획인구!R190=사업별물량!$F190,계획인구!AG190,0))))</f>
        <v>0</v>
      </c>
      <c r="V190" s="152">
        <f>IF(계획인구!S190="미급수",0,IF(계획인구!S190="마을",0,IF(계획인구!S190="소규모",0,IF(계획인구!S190=사업별물량!$F190,계획인구!AH190,0))))</f>
        <v>0</v>
      </c>
      <c r="W190" s="152">
        <f>IF(계획인구!T190="미급수",0,IF(계획인구!T190="마을",0,IF(계획인구!T190="소규모",0,IF(계획인구!T190=사업별물량!$F190,계획인구!AI190,0))))</f>
        <v>0</v>
      </c>
      <c r="X190" s="152">
        <f>IF(계획인구!U190="미급수",0,IF(계획인구!U190="마을",0,IF(계획인구!U190="소규모",0,IF(계획인구!U190=사업별물량!$F190,계획인구!AJ190,0))))</f>
        <v>0</v>
      </c>
      <c r="Y190" s="15" t="str">
        <f t="shared" si="19"/>
        <v>기존</v>
      </c>
    </row>
    <row r="191" spans="1:36" ht="16.350000000000001" customHeight="1">
      <c r="A191" s="308" t="s">
        <v>951</v>
      </c>
      <c r="B191" s="52" t="s">
        <v>699</v>
      </c>
      <c r="C191" s="52" t="s">
        <v>217</v>
      </c>
      <c r="D191" s="53">
        <f>계획인구!J191</f>
        <v>99</v>
      </c>
      <c r="E191" s="53">
        <f>계획인구!K191</f>
        <v>249</v>
      </c>
      <c r="F191" s="54" t="str">
        <f>계획인구!L191</f>
        <v>지방</v>
      </c>
      <c r="G191" s="54" t="str">
        <f>계획인구!M191</f>
        <v>김천</v>
      </c>
      <c r="H191" s="54" t="str">
        <f>계획인구!N191</f>
        <v>공단</v>
      </c>
      <c r="I191" s="55">
        <f>IF(F191="마을",0,IF(F191="소규모",0,계획인구!P191))</f>
        <v>2020</v>
      </c>
      <c r="J191" s="135">
        <f t="shared" si="25"/>
        <v>0</v>
      </c>
      <c r="K191" s="135">
        <f t="shared" si="25"/>
        <v>239</v>
      </c>
      <c r="L191" s="135">
        <f t="shared" si="25"/>
        <v>238</v>
      </c>
      <c r="M191" s="135">
        <f t="shared" si="25"/>
        <v>237</v>
      </c>
      <c r="N191" s="136">
        <f t="shared" si="25"/>
        <v>235</v>
      </c>
      <c r="O191" s="152">
        <f>IF(계획인구!Q191="미급수",0,IF(계획인구!Q191="마을",0,IF(계획인구!Q191="소규모",0,IF(계획인구!Q191=사업별물량!$F191,계획인구!AA191,0))))</f>
        <v>0</v>
      </c>
      <c r="P191" s="152">
        <f>IF(계획인구!R191="미급수",0,IF(계획인구!R191="마을",0,IF(계획인구!R191="소규모",0,IF(계획인구!R191=사업별물량!$F191,계획인구!AB191,0))))</f>
        <v>239</v>
      </c>
      <c r="Q191" s="152">
        <f>IF(계획인구!S191="미급수",0,IF(계획인구!S191="마을",0,IF(계획인구!S191="소규모",0,IF(계획인구!S191=사업별물량!$F191,계획인구!AC191,0))))</f>
        <v>238</v>
      </c>
      <c r="R191" s="152">
        <f>IF(계획인구!T191="미급수",0,IF(계획인구!T191="마을",0,IF(계획인구!T191="소규모",0,IF(계획인구!T191=사업별물량!$F191,계획인구!AD191,0))))</f>
        <v>237</v>
      </c>
      <c r="S191" s="152">
        <f>IF(계획인구!U191="미급수",0,IF(계획인구!U191="마을",0,IF(계획인구!U191="소규모",0,IF(계획인구!U191=사업별물량!$F191,계획인구!AE191,0))))</f>
        <v>235</v>
      </c>
      <c r="T191" s="152">
        <f>IF(계획인구!Q191="미급수",0,IF(계획인구!Q191="마을",0,IF(계획인구!Q191="소규모",0,IF(계획인구!Q191=사업별물량!$F191,계획인구!AF191,0))))</f>
        <v>0</v>
      </c>
      <c r="U191" s="152">
        <f>IF(계획인구!R191="미급수",0,IF(계획인구!R191="마을",0,IF(계획인구!R191="소규모",0,IF(계획인구!R191=사업별물량!$F191,계획인구!AG191,0))))</f>
        <v>0</v>
      </c>
      <c r="V191" s="152">
        <f>IF(계획인구!S191="미급수",0,IF(계획인구!S191="마을",0,IF(계획인구!S191="소규모",0,IF(계획인구!S191=사업별물량!$F191,계획인구!AH191,0))))</f>
        <v>0</v>
      </c>
      <c r="W191" s="152">
        <f>IF(계획인구!T191="미급수",0,IF(계획인구!T191="마을",0,IF(계획인구!T191="소규모",0,IF(계획인구!T191=사업별물량!$F191,계획인구!AI191,0))))</f>
        <v>0</v>
      </c>
      <c r="X191" s="152">
        <f>IF(계획인구!U191="미급수",0,IF(계획인구!U191="마을",0,IF(계획인구!U191="소규모",0,IF(계획인구!U191=사업별물량!$F191,계획인구!AJ191,0))))</f>
        <v>0</v>
      </c>
      <c r="Y191" s="15" t="str">
        <f t="shared" si="19"/>
        <v>1단계</v>
      </c>
    </row>
    <row r="192" spans="1:36" s="10" customFormat="1" ht="16.350000000000001" customHeight="1">
      <c r="A192" s="308" t="s">
        <v>951</v>
      </c>
      <c r="B192" s="233" t="s">
        <v>700</v>
      </c>
      <c r="C192" s="52" t="s">
        <v>334</v>
      </c>
      <c r="D192" s="53">
        <f>계획인구!J192</f>
        <v>35</v>
      </c>
      <c r="E192" s="53">
        <f>계획인구!K192</f>
        <v>61</v>
      </c>
      <c r="F192" s="54" t="str">
        <f>계획인구!L192</f>
        <v>지방</v>
      </c>
      <c r="G192" s="54" t="str">
        <f>계획인구!M192</f>
        <v>김천</v>
      </c>
      <c r="H192" s="54" t="str">
        <f>계획인구!N192</f>
        <v>공단</v>
      </c>
      <c r="I192" s="55">
        <f>IF(F192="마을",0,IF(F192="소규모",0,계획인구!P192))</f>
        <v>2020</v>
      </c>
      <c r="J192" s="135">
        <f t="shared" si="25"/>
        <v>0</v>
      </c>
      <c r="K192" s="135">
        <f t="shared" si="25"/>
        <v>59</v>
      </c>
      <c r="L192" s="135">
        <f t="shared" si="25"/>
        <v>58</v>
      </c>
      <c r="M192" s="135">
        <f t="shared" si="25"/>
        <v>58</v>
      </c>
      <c r="N192" s="136">
        <f t="shared" si="25"/>
        <v>58</v>
      </c>
      <c r="O192" s="152">
        <f>IF(계획인구!Q192="미급수",0,IF(계획인구!Q192="마을",0,IF(계획인구!Q192="소규모",0,IF(계획인구!Q192=사업별물량!$F192,계획인구!AA192,0))))</f>
        <v>0</v>
      </c>
      <c r="P192" s="152">
        <f>IF(계획인구!R192="미급수",0,IF(계획인구!R192="마을",0,IF(계획인구!R192="소규모",0,IF(계획인구!R192=사업별물량!$F192,계획인구!AB192,0))))</f>
        <v>59</v>
      </c>
      <c r="Q192" s="152">
        <f>IF(계획인구!S192="미급수",0,IF(계획인구!S192="마을",0,IF(계획인구!S192="소규모",0,IF(계획인구!S192=사업별물량!$F192,계획인구!AC192,0))))</f>
        <v>58</v>
      </c>
      <c r="R192" s="152">
        <f>IF(계획인구!T192="미급수",0,IF(계획인구!T192="마을",0,IF(계획인구!T192="소규모",0,IF(계획인구!T192=사업별물량!$F192,계획인구!AD192,0))))</f>
        <v>58</v>
      </c>
      <c r="S192" s="152">
        <f>IF(계획인구!U192="미급수",0,IF(계획인구!U192="마을",0,IF(계획인구!U192="소규모",0,IF(계획인구!U192=사업별물량!$F192,계획인구!AE192,0))))</f>
        <v>58</v>
      </c>
      <c r="T192" s="152">
        <f>IF(계획인구!Q192="미급수",0,IF(계획인구!Q192="마을",0,IF(계획인구!Q192="소규모",0,IF(계획인구!Q192=사업별물량!$F192,계획인구!AF192,0))))</f>
        <v>0</v>
      </c>
      <c r="U192" s="152">
        <f>IF(계획인구!R192="미급수",0,IF(계획인구!R192="마을",0,IF(계획인구!R192="소규모",0,IF(계획인구!R192=사업별물량!$F192,계획인구!AG192,0))))</f>
        <v>0</v>
      </c>
      <c r="V192" s="152">
        <f>IF(계획인구!S192="미급수",0,IF(계획인구!S192="마을",0,IF(계획인구!S192="소규모",0,IF(계획인구!S192=사업별물량!$F192,계획인구!AH192,0))))</f>
        <v>0</v>
      </c>
      <c r="W192" s="152">
        <f>IF(계획인구!T192="미급수",0,IF(계획인구!T192="마을",0,IF(계획인구!T192="소규모",0,IF(계획인구!T192=사업별물량!$F192,계획인구!AI192,0))))</f>
        <v>0</v>
      </c>
      <c r="X192" s="152">
        <f>IF(계획인구!U192="미급수",0,IF(계획인구!U192="마을",0,IF(계획인구!U192="소규모",0,IF(계획인구!U192=사업별물량!$F192,계획인구!AJ192,0))))</f>
        <v>0</v>
      </c>
      <c r="Y192" s="360" t="str">
        <f t="shared" si="19"/>
        <v>1단계</v>
      </c>
      <c r="AB192" s="9"/>
      <c r="AC192" s="9"/>
      <c r="AD192" s="9"/>
      <c r="AE192" s="9"/>
      <c r="AF192" s="9"/>
      <c r="AG192" s="9"/>
      <c r="AH192" s="9"/>
      <c r="AI192" s="9"/>
      <c r="AJ192" s="9"/>
    </row>
    <row r="193" spans="1:36" ht="16.350000000000001" customHeight="1">
      <c r="A193" s="308" t="s">
        <v>951</v>
      </c>
      <c r="B193" s="312"/>
      <c r="C193" s="52" t="s">
        <v>335</v>
      </c>
      <c r="D193" s="53">
        <f>계획인구!J193</f>
        <v>17</v>
      </c>
      <c r="E193" s="53">
        <f>계획인구!K193</f>
        <v>59</v>
      </c>
      <c r="F193" s="54" t="str">
        <f>계획인구!L193</f>
        <v>지방</v>
      </c>
      <c r="G193" s="54" t="str">
        <f>계획인구!M193</f>
        <v>김천</v>
      </c>
      <c r="H193" s="54" t="str">
        <f>계획인구!N193</f>
        <v>공단</v>
      </c>
      <c r="I193" s="55">
        <f>IF(F193="마을",0,IF(F193="소규모",0,계획인구!P193))</f>
        <v>2015</v>
      </c>
      <c r="J193" s="135">
        <f t="shared" si="25"/>
        <v>59</v>
      </c>
      <c r="K193" s="135">
        <f t="shared" si="25"/>
        <v>57</v>
      </c>
      <c r="L193" s="135">
        <f t="shared" si="25"/>
        <v>56</v>
      </c>
      <c r="M193" s="135">
        <f t="shared" si="25"/>
        <v>56</v>
      </c>
      <c r="N193" s="136">
        <f t="shared" si="25"/>
        <v>56</v>
      </c>
      <c r="O193" s="152">
        <f>IF(계획인구!Q193="미급수",0,IF(계획인구!Q193="마을",0,IF(계획인구!Q193="소규모",0,IF(계획인구!Q193=사업별물량!$F193,계획인구!AA193,0))))</f>
        <v>59</v>
      </c>
      <c r="P193" s="152">
        <f>IF(계획인구!R193="미급수",0,IF(계획인구!R193="마을",0,IF(계획인구!R193="소규모",0,IF(계획인구!R193=사업별물량!$F193,계획인구!AB193,0))))</f>
        <v>57</v>
      </c>
      <c r="Q193" s="152">
        <f>IF(계획인구!S193="미급수",0,IF(계획인구!S193="마을",0,IF(계획인구!S193="소규모",0,IF(계획인구!S193=사업별물량!$F193,계획인구!AC193,0))))</f>
        <v>56</v>
      </c>
      <c r="R193" s="152">
        <f>IF(계획인구!T193="미급수",0,IF(계획인구!T193="마을",0,IF(계획인구!T193="소규모",0,IF(계획인구!T193=사업별물량!$F193,계획인구!AD193,0))))</f>
        <v>56</v>
      </c>
      <c r="S193" s="152">
        <f>IF(계획인구!U193="미급수",0,IF(계획인구!U193="마을",0,IF(계획인구!U193="소규모",0,IF(계획인구!U193=사업별물량!$F193,계획인구!AE193,0))))</f>
        <v>56</v>
      </c>
      <c r="T193" s="152">
        <f>IF(계획인구!Q193="미급수",0,IF(계획인구!Q193="마을",0,IF(계획인구!Q193="소규모",0,IF(계획인구!Q193=사업별물량!$F193,계획인구!AF193,0))))</f>
        <v>0</v>
      </c>
      <c r="U193" s="152">
        <f>IF(계획인구!R193="미급수",0,IF(계획인구!R193="마을",0,IF(계획인구!R193="소규모",0,IF(계획인구!R193=사업별물량!$F193,계획인구!AG193,0))))</f>
        <v>0</v>
      </c>
      <c r="V193" s="152">
        <f>IF(계획인구!S193="미급수",0,IF(계획인구!S193="마을",0,IF(계획인구!S193="소규모",0,IF(계획인구!S193=사업별물량!$F193,계획인구!AH193,0))))</f>
        <v>0</v>
      </c>
      <c r="W193" s="152">
        <f>IF(계획인구!T193="미급수",0,IF(계획인구!T193="마을",0,IF(계획인구!T193="소규모",0,IF(계획인구!T193=사업별물량!$F193,계획인구!AI193,0))))</f>
        <v>0</v>
      </c>
      <c r="X193" s="152">
        <f>IF(계획인구!U193="미급수",0,IF(계획인구!U193="마을",0,IF(계획인구!U193="소규모",0,IF(계획인구!U193=사업별물량!$F193,계획인구!AJ193,0))))</f>
        <v>0</v>
      </c>
      <c r="Y193" s="15" t="str">
        <f t="shared" si="19"/>
        <v>기존</v>
      </c>
      <c r="AJ193" s="10"/>
    </row>
    <row r="194" spans="1:36" ht="16.350000000000001" customHeight="1">
      <c r="A194" s="308" t="s">
        <v>951</v>
      </c>
      <c r="B194" s="52" t="s">
        <v>701</v>
      </c>
      <c r="C194" s="52" t="s">
        <v>218</v>
      </c>
      <c r="D194" s="53">
        <f>계획인구!J194</f>
        <v>104</v>
      </c>
      <c r="E194" s="53">
        <f>계획인구!K194</f>
        <v>206</v>
      </c>
      <c r="F194" s="54" t="str">
        <f>계획인구!L194</f>
        <v>지방</v>
      </c>
      <c r="G194" s="54" t="str">
        <f>계획인구!M194</f>
        <v>김천</v>
      </c>
      <c r="H194" s="54" t="str">
        <f>계획인구!N194</f>
        <v>공단</v>
      </c>
      <c r="I194" s="55">
        <f>IF(F194="마을",0,IF(F194="소규모",0,계획인구!P194))</f>
        <v>2015</v>
      </c>
      <c r="J194" s="135">
        <f t="shared" si="25"/>
        <v>206</v>
      </c>
      <c r="K194" s="135">
        <f t="shared" si="25"/>
        <v>198</v>
      </c>
      <c r="L194" s="135">
        <f t="shared" si="25"/>
        <v>197</v>
      </c>
      <c r="M194" s="135">
        <f t="shared" si="25"/>
        <v>196</v>
      </c>
      <c r="N194" s="136">
        <f t="shared" si="25"/>
        <v>195</v>
      </c>
      <c r="O194" s="152">
        <f>IF(계획인구!Q194="미급수",0,IF(계획인구!Q194="마을",0,IF(계획인구!Q194="소규모",0,IF(계획인구!Q194=사업별물량!$F194,계획인구!AA194,0))))</f>
        <v>206</v>
      </c>
      <c r="P194" s="152">
        <f>IF(계획인구!R194="미급수",0,IF(계획인구!R194="마을",0,IF(계획인구!R194="소규모",0,IF(계획인구!R194=사업별물량!$F194,계획인구!AB194,0))))</f>
        <v>198</v>
      </c>
      <c r="Q194" s="152">
        <f>IF(계획인구!S194="미급수",0,IF(계획인구!S194="마을",0,IF(계획인구!S194="소규모",0,IF(계획인구!S194=사업별물량!$F194,계획인구!AC194,0))))</f>
        <v>197</v>
      </c>
      <c r="R194" s="152">
        <f>IF(계획인구!T194="미급수",0,IF(계획인구!T194="마을",0,IF(계획인구!T194="소규모",0,IF(계획인구!T194=사업별물량!$F194,계획인구!AD194,0))))</f>
        <v>196</v>
      </c>
      <c r="S194" s="152">
        <f>IF(계획인구!U194="미급수",0,IF(계획인구!U194="마을",0,IF(계획인구!U194="소규모",0,IF(계획인구!U194=사업별물량!$F194,계획인구!AE194,0))))</f>
        <v>195</v>
      </c>
      <c r="T194" s="152">
        <f>IF(계획인구!Q194="미급수",0,IF(계획인구!Q194="마을",0,IF(계획인구!Q194="소규모",0,IF(계획인구!Q194=사업별물량!$F194,계획인구!AF194,0))))</f>
        <v>0</v>
      </c>
      <c r="U194" s="152">
        <f>IF(계획인구!R194="미급수",0,IF(계획인구!R194="마을",0,IF(계획인구!R194="소규모",0,IF(계획인구!R194=사업별물량!$F194,계획인구!AG194,0))))</f>
        <v>0</v>
      </c>
      <c r="V194" s="152">
        <f>IF(계획인구!S194="미급수",0,IF(계획인구!S194="마을",0,IF(계획인구!S194="소규모",0,IF(계획인구!S194=사업별물량!$F194,계획인구!AH194,0))))</f>
        <v>0</v>
      </c>
      <c r="W194" s="152">
        <f>IF(계획인구!T194="미급수",0,IF(계획인구!T194="마을",0,IF(계획인구!T194="소규모",0,IF(계획인구!T194=사업별물량!$F194,계획인구!AI194,0))))</f>
        <v>0</v>
      </c>
      <c r="X194" s="152">
        <f>IF(계획인구!U194="미급수",0,IF(계획인구!U194="마을",0,IF(계획인구!U194="소규모",0,IF(계획인구!U194=사업별물량!$F194,계획인구!AJ194,0))))</f>
        <v>0</v>
      </c>
      <c r="Y194" s="15" t="str">
        <f t="shared" si="19"/>
        <v>기존</v>
      </c>
      <c r="AI194" s="10"/>
    </row>
    <row r="195" spans="1:36" ht="16.350000000000001" customHeight="1">
      <c r="A195" s="308" t="s">
        <v>951</v>
      </c>
      <c r="B195" s="52" t="s">
        <v>702</v>
      </c>
      <c r="C195" s="52" t="s">
        <v>219</v>
      </c>
      <c r="D195" s="53">
        <f>계획인구!J195</f>
        <v>74</v>
      </c>
      <c r="E195" s="53">
        <f>계획인구!K195</f>
        <v>152</v>
      </c>
      <c r="F195" s="54" t="str">
        <f>계획인구!L195</f>
        <v>지방</v>
      </c>
      <c r="G195" s="54" t="str">
        <f>계획인구!M195</f>
        <v>김천</v>
      </c>
      <c r="H195" s="54" t="str">
        <f>계획인구!N195</f>
        <v>공단</v>
      </c>
      <c r="I195" s="55">
        <f>IF(F195="마을",0,IF(F195="소규모",0,계획인구!P195))</f>
        <v>2015</v>
      </c>
      <c r="J195" s="135">
        <f t="shared" si="25"/>
        <v>152</v>
      </c>
      <c r="K195" s="135">
        <f t="shared" si="25"/>
        <v>146</v>
      </c>
      <c r="L195" s="135">
        <f t="shared" si="25"/>
        <v>145</v>
      </c>
      <c r="M195" s="135">
        <f t="shared" si="25"/>
        <v>145</v>
      </c>
      <c r="N195" s="136">
        <f t="shared" si="25"/>
        <v>144</v>
      </c>
      <c r="O195" s="152">
        <f>IF(계획인구!Q195="미급수",0,IF(계획인구!Q195="마을",0,IF(계획인구!Q195="소규모",0,IF(계획인구!Q195=사업별물량!$F195,계획인구!AA195,0))))</f>
        <v>152</v>
      </c>
      <c r="P195" s="152">
        <f>IF(계획인구!R195="미급수",0,IF(계획인구!R195="마을",0,IF(계획인구!R195="소규모",0,IF(계획인구!R195=사업별물량!$F195,계획인구!AB195,0))))</f>
        <v>146</v>
      </c>
      <c r="Q195" s="152">
        <f>IF(계획인구!S195="미급수",0,IF(계획인구!S195="마을",0,IF(계획인구!S195="소규모",0,IF(계획인구!S195=사업별물량!$F195,계획인구!AC195,0))))</f>
        <v>145</v>
      </c>
      <c r="R195" s="152">
        <f>IF(계획인구!T195="미급수",0,IF(계획인구!T195="마을",0,IF(계획인구!T195="소규모",0,IF(계획인구!T195=사업별물량!$F195,계획인구!AD195,0))))</f>
        <v>145</v>
      </c>
      <c r="S195" s="152">
        <f>IF(계획인구!U195="미급수",0,IF(계획인구!U195="마을",0,IF(계획인구!U195="소규모",0,IF(계획인구!U195=사업별물량!$F195,계획인구!AE195,0))))</f>
        <v>144</v>
      </c>
      <c r="T195" s="152">
        <f>IF(계획인구!Q195="미급수",0,IF(계획인구!Q195="마을",0,IF(계획인구!Q195="소규모",0,IF(계획인구!Q195=사업별물량!$F195,계획인구!AF195,0))))</f>
        <v>0</v>
      </c>
      <c r="U195" s="152">
        <f>IF(계획인구!R195="미급수",0,IF(계획인구!R195="마을",0,IF(계획인구!R195="소규모",0,IF(계획인구!R195=사업별물량!$F195,계획인구!AG195,0))))</f>
        <v>0</v>
      </c>
      <c r="V195" s="152">
        <f>IF(계획인구!S195="미급수",0,IF(계획인구!S195="마을",0,IF(계획인구!S195="소규모",0,IF(계획인구!S195=사업별물량!$F195,계획인구!AH195,0))))</f>
        <v>0</v>
      </c>
      <c r="W195" s="152">
        <f>IF(계획인구!T195="미급수",0,IF(계획인구!T195="마을",0,IF(계획인구!T195="소규모",0,IF(계획인구!T195=사업별물량!$F195,계획인구!AI195,0))))</f>
        <v>0</v>
      </c>
      <c r="X195" s="152">
        <f>IF(계획인구!U195="미급수",0,IF(계획인구!U195="마을",0,IF(계획인구!U195="소규모",0,IF(계획인구!U195=사업별물량!$F195,계획인구!AJ195,0))))</f>
        <v>0</v>
      </c>
      <c r="Y195" s="15" t="str">
        <f t="shared" si="19"/>
        <v>기존</v>
      </c>
    </row>
    <row r="196" spans="1:36" ht="16.350000000000001" customHeight="1">
      <c r="A196" s="308" t="s">
        <v>951</v>
      </c>
      <c r="B196" s="52" t="s">
        <v>703</v>
      </c>
      <c r="C196" s="52" t="s">
        <v>220</v>
      </c>
      <c r="D196" s="53">
        <f>계획인구!J196</f>
        <v>113</v>
      </c>
      <c r="E196" s="53">
        <f>계획인구!K196</f>
        <v>173</v>
      </c>
      <c r="F196" s="54" t="str">
        <f>계획인구!L196</f>
        <v>지방</v>
      </c>
      <c r="G196" s="54" t="str">
        <f>계획인구!M196</f>
        <v>김천</v>
      </c>
      <c r="H196" s="54" t="str">
        <f>계획인구!N196</f>
        <v>공단</v>
      </c>
      <c r="I196" s="55">
        <f>IF(F196="마을",0,IF(F196="소규모",0,계획인구!P196))</f>
        <v>2015</v>
      </c>
      <c r="J196" s="135">
        <f t="shared" si="25"/>
        <v>173</v>
      </c>
      <c r="K196" s="135">
        <f t="shared" si="25"/>
        <v>166</v>
      </c>
      <c r="L196" s="135">
        <f t="shared" si="25"/>
        <v>165</v>
      </c>
      <c r="M196" s="135">
        <f t="shared" si="25"/>
        <v>165</v>
      </c>
      <c r="N196" s="136">
        <f t="shared" si="25"/>
        <v>164</v>
      </c>
      <c r="O196" s="152">
        <f>IF(계획인구!Q196="미급수",0,IF(계획인구!Q196="마을",0,IF(계획인구!Q196="소규모",0,IF(계획인구!Q196=사업별물량!$F196,계획인구!AA196,0))))</f>
        <v>173</v>
      </c>
      <c r="P196" s="152">
        <f>IF(계획인구!R196="미급수",0,IF(계획인구!R196="마을",0,IF(계획인구!R196="소규모",0,IF(계획인구!R196=사업별물량!$F196,계획인구!AB196,0))))</f>
        <v>166</v>
      </c>
      <c r="Q196" s="152">
        <f>IF(계획인구!S196="미급수",0,IF(계획인구!S196="마을",0,IF(계획인구!S196="소규모",0,IF(계획인구!S196=사업별물량!$F196,계획인구!AC196,0))))</f>
        <v>165</v>
      </c>
      <c r="R196" s="152">
        <f>IF(계획인구!T196="미급수",0,IF(계획인구!T196="마을",0,IF(계획인구!T196="소규모",0,IF(계획인구!T196=사업별물량!$F196,계획인구!AD196,0))))</f>
        <v>165</v>
      </c>
      <c r="S196" s="152">
        <f>IF(계획인구!U196="미급수",0,IF(계획인구!U196="마을",0,IF(계획인구!U196="소규모",0,IF(계획인구!U196=사업별물량!$F196,계획인구!AE196,0))))</f>
        <v>164</v>
      </c>
      <c r="T196" s="152">
        <f>IF(계획인구!Q196="미급수",0,IF(계획인구!Q196="마을",0,IF(계획인구!Q196="소규모",0,IF(계획인구!Q196=사업별물량!$F196,계획인구!AF196,0))))</f>
        <v>0</v>
      </c>
      <c r="U196" s="152">
        <f>IF(계획인구!R196="미급수",0,IF(계획인구!R196="마을",0,IF(계획인구!R196="소규모",0,IF(계획인구!R196=사업별물량!$F196,계획인구!AG196,0))))</f>
        <v>0</v>
      </c>
      <c r="V196" s="152">
        <f>IF(계획인구!S196="미급수",0,IF(계획인구!S196="마을",0,IF(계획인구!S196="소규모",0,IF(계획인구!S196=사업별물량!$F196,계획인구!AH196,0))))</f>
        <v>0</v>
      </c>
      <c r="W196" s="152">
        <f>IF(계획인구!T196="미급수",0,IF(계획인구!T196="마을",0,IF(계획인구!T196="소규모",0,IF(계획인구!T196=사업별물량!$F196,계획인구!AI196,0))))</f>
        <v>0</v>
      </c>
      <c r="X196" s="152">
        <f>IF(계획인구!U196="미급수",0,IF(계획인구!U196="마을",0,IF(계획인구!U196="소규모",0,IF(계획인구!U196=사업별물량!$F196,계획인구!AJ196,0))))</f>
        <v>0</v>
      </c>
      <c r="Y196" s="15" t="str">
        <f t="shared" si="19"/>
        <v>기존</v>
      </c>
    </row>
    <row r="197" spans="1:36" ht="16.350000000000001" customHeight="1">
      <c r="A197" s="308" t="s">
        <v>951</v>
      </c>
      <c r="B197" s="52" t="s">
        <v>704</v>
      </c>
      <c r="C197" s="52" t="s">
        <v>221</v>
      </c>
      <c r="D197" s="53">
        <f>계획인구!J197</f>
        <v>53</v>
      </c>
      <c r="E197" s="53">
        <f>계획인구!K197</f>
        <v>84</v>
      </c>
      <c r="F197" s="54" t="str">
        <f>계획인구!L197</f>
        <v>지방</v>
      </c>
      <c r="G197" s="54" t="str">
        <f>계획인구!M197</f>
        <v>김천</v>
      </c>
      <c r="H197" s="54" t="str">
        <f>계획인구!N197</f>
        <v>공단</v>
      </c>
      <c r="I197" s="55">
        <f>IF(F197="마을",0,IF(F197="소규모",0,계획인구!P197))</f>
        <v>2015</v>
      </c>
      <c r="J197" s="135">
        <f t="shared" si="25"/>
        <v>84</v>
      </c>
      <c r="K197" s="135">
        <f t="shared" si="25"/>
        <v>81</v>
      </c>
      <c r="L197" s="135">
        <f t="shared" si="25"/>
        <v>80</v>
      </c>
      <c r="M197" s="135">
        <f t="shared" si="25"/>
        <v>80</v>
      </c>
      <c r="N197" s="136">
        <f t="shared" si="25"/>
        <v>79</v>
      </c>
      <c r="O197" s="152">
        <f>IF(계획인구!Q197="미급수",0,IF(계획인구!Q197="마을",0,IF(계획인구!Q197="소규모",0,IF(계획인구!Q197=사업별물량!$F197,계획인구!AA197,0))))</f>
        <v>84</v>
      </c>
      <c r="P197" s="152">
        <f>IF(계획인구!R197="미급수",0,IF(계획인구!R197="마을",0,IF(계획인구!R197="소규모",0,IF(계획인구!R197=사업별물량!$F197,계획인구!AB197,0))))</f>
        <v>81</v>
      </c>
      <c r="Q197" s="152">
        <f>IF(계획인구!S197="미급수",0,IF(계획인구!S197="마을",0,IF(계획인구!S197="소규모",0,IF(계획인구!S197=사업별물량!$F197,계획인구!AC197,0))))</f>
        <v>80</v>
      </c>
      <c r="R197" s="152">
        <f>IF(계획인구!T197="미급수",0,IF(계획인구!T197="마을",0,IF(계획인구!T197="소규모",0,IF(계획인구!T197=사업별물량!$F197,계획인구!AD197,0))))</f>
        <v>80</v>
      </c>
      <c r="S197" s="152">
        <f>IF(계획인구!U197="미급수",0,IF(계획인구!U197="마을",0,IF(계획인구!U197="소규모",0,IF(계획인구!U197=사업별물량!$F197,계획인구!AE197,0))))</f>
        <v>79</v>
      </c>
      <c r="T197" s="152">
        <f>IF(계획인구!Q197="미급수",0,IF(계획인구!Q197="마을",0,IF(계획인구!Q197="소규모",0,IF(계획인구!Q197=사업별물량!$F197,계획인구!AF197,0))))</f>
        <v>0</v>
      </c>
      <c r="U197" s="152">
        <f>IF(계획인구!R197="미급수",0,IF(계획인구!R197="마을",0,IF(계획인구!R197="소규모",0,IF(계획인구!R197=사업별물량!$F197,계획인구!AG197,0))))</f>
        <v>0</v>
      </c>
      <c r="V197" s="152">
        <f>IF(계획인구!S197="미급수",0,IF(계획인구!S197="마을",0,IF(계획인구!S197="소규모",0,IF(계획인구!S197=사업별물량!$F197,계획인구!AH197,0))))</f>
        <v>0</v>
      </c>
      <c r="W197" s="152">
        <f>IF(계획인구!T197="미급수",0,IF(계획인구!T197="마을",0,IF(계획인구!T197="소규모",0,IF(계획인구!T197=사업별물량!$F197,계획인구!AI197,0))))</f>
        <v>0</v>
      </c>
      <c r="X197" s="152">
        <f>IF(계획인구!U197="미급수",0,IF(계획인구!U197="마을",0,IF(계획인구!U197="소규모",0,IF(계획인구!U197=사업별물량!$F197,계획인구!AJ197,0))))</f>
        <v>0</v>
      </c>
      <c r="Y197" s="15" t="str">
        <f t="shared" si="19"/>
        <v>기존</v>
      </c>
    </row>
    <row r="198" spans="1:36" ht="16.350000000000001" customHeight="1">
      <c r="A198" s="308" t="s">
        <v>951</v>
      </c>
      <c r="B198" s="52" t="s">
        <v>705</v>
      </c>
      <c r="C198" s="52" t="s">
        <v>222</v>
      </c>
      <c r="D198" s="53">
        <f>계획인구!J198</f>
        <v>50</v>
      </c>
      <c r="E198" s="53">
        <f>계획인구!K198</f>
        <v>117</v>
      </c>
      <c r="F198" s="54" t="str">
        <f>계획인구!L198</f>
        <v>지방</v>
      </c>
      <c r="G198" s="54" t="str">
        <f>계획인구!M198</f>
        <v>김천</v>
      </c>
      <c r="H198" s="54" t="str">
        <f>계획인구!N198</f>
        <v>공단</v>
      </c>
      <c r="I198" s="55">
        <f>IF(F198="마을",0,IF(F198="소규모",0,계획인구!P198))</f>
        <v>2015</v>
      </c>
      <c r="J198" s="135">
        <f t="shared" si="25"/>
        <v>117</v>
      </c>
      <c r="K198" s="135">
        <f t="shared" si="25"/>
        <v>112</v>
      </c>
      <c r="L198" s="135">
        <f t="shared" si="25"/>
        <v>112</v>
      </c>
      <c r="M198" s="135">
        <f t="shared" si="25"/>
        <v>112</v>
      </c>
      <c r="N198" s="136">
        <f t="shared" si="25"/>
        <v>111</v>
      </c>
      <c r="O198" s="152">
        <f>IF(계획인구!Q198="미급수",0,IF(계획인구!Q198="마을",0,IF(계획인구!Q198="소규모",0,IF(계획인구!Q198=사업별물량!$F198,계획인구!AA198,0))))</f>
        <v>117</v>
      </c>
      <c r="P198" s="152">
        <f>IF(계획인구!R198="미급수",0,IF(계획인구!R198="마을",0,IF(계획인구!R198="소규모",0,IF(계획인구!R198=사업별물량!$F198,계획인구!AB198,0))))</f>
        <v>112</v>
      </c>
      <c r="Q198" s="152">
        <f>IF(계획인구!S198="미급수",0,IF(계획인구!S198="마을",0,IF(계획인구!S198="소규모",0,IF(계획인구!S198=사업별물량!$F198,계획인구!AC198,0))))</f>
        <v>112</v>
      </c>
      <c r="R198" s="152">
        <f>IF(계획인구!T198="미급수",0,IF(계획인구!T198="마을",0,IF(계획인구!T198="소규모",0,IF(계획인구!T198=사업별물량!$F198,계획인구!AD198,0))))</f>
        <v>112</v>
      </c>
      <c r="S198" s="152">
        <f>IF(계획인구!U198="미급수",0,IF(계획인구!U198="마을",0,IF(계획인구!U198="소규모",0,IF(계획인구!U198=사업별물량!$F198,계획인구!AE198,0))))</f>
        <v>111</v>
      </c>
      <c r="T198" s="152">
        <f>IF(계획인구!Q198="미급수",0,IF(계획인구!Q198="마을",0,IF(계획인구!Q198="소규모",0,IF(계획인구!Q198=사업별물량!$F198,계획인구!AF198,0))))</f>
        <v>0</v>
      </c>
      <c r="U198" s="152">
        <f>IF(계획인구!R198="미급수",0,IF(계획인구!R198="마을",0,IF(계획인구!R198="소규모",0,IF(계획인구!R198=사업별물량!$F198,계획인구!AG198,0))))</f>
        <v>0</v>
      </c>
      <c r="V198" s="152">
        <f>IF(계획인구!S198="미급수",0,IF(계획인구!S198="마을",0,IF(계획인구!S198="소규모",0,IF(계획인구!S198=사업별물량!$F198,계획인구!AH198,0))))</f>
        <v>0</v>
      </c>
      <c r="W198" s="152">
        <f>IF(계획인구!T198="미급수",0,IF(계획인구!T198="마을",0,IF(계획인구!T198="소규모",0,IF(계획인구!T198=사업별물량!$F198,계획인구!AI198,0))))</f>
        <v>0</v>
      </c>
      <c r="X198" s="152">
        <f>IF(계획인구!U198="미급수",0,IF(계획인구!U198="마을",0,IF(계획인구!U198="소규모",0,IF(계획인구!U198=사업별물량!$F198,계획인구!AJ198,0))))</f>
        <v>0</v>
      </c>
      <c r="Y198" s="15" t="str">
        <f t="shared" si="19"/>
        <v>기존</v>
      </c>
    </row>
    <row r="199" spans="1:36" ht="16.350000000000001" customHeight="1">
      <c r="A199" s="308" t="s">
        <v>951</v>
      </c>
      <c r="B199" s="52" t="s">
        <v>706</v>
      </c>
      <c r="C199" s="52" t="s">
        <v>1141</v>
      </c>
      <c r="D199" s="53">
        <f>계획인구!J199</f>
        <v>16</v>
      </c>
      <c r="E199" s="53">
        <f>계획인구!K199</f>
        <v>36</v>
      </c>
      <c r="F199" s="54" t="str">
        <f>계획인구!L199</f>
        <v>지방</v>
      </c>
      <c r="G199" s="54" t="str">
        <f>계획인구!M199</f>
        <v>김천</v>
      </c>
      <c r="H199" s="54" t="str">
        <f>계획인구!N199</f>
        <v>공단</v>
      </c>
      <c r="I199" s="55">
        <f>IF(F199="마을",0,IF(F199="소규모",0,계획인구!P199))</f>
        <v>2015</v>
      </c>
      <c r="J199" s="135">
        <f t="shared" si="25"/>
        <v>36</v>
      </c>
      <c r="K199" s="135">
        <f t="shared" si="25"/>
        <v>35</v>
      </c>
      <c r="L199" s="135">
        <f t="shared" si="25"/>
        <v>34</v>
      </c>
      <c r="M199" s="135">
        <f t="shared" si="25"/>
        <v>34</v>
      </c>
      <c r="N199" s="136">
        <f t="shared" si="25"/>
        <v>34</v>
      </c>
      <c r="O199" s="152">
        <f>IF(계획인구!Q199="미급수",0,IF(계획인구!Q199="마을",0,IF(계획인구!Q199="소규모",0,IF(계획인구!Q199=사업별물량!$F199,계획인구!AA199,0))))</f>
        <v>36</v>
      </c>
      <c r="P199" s="152">
        <f>IF(계획인구!R199="미급수",0,IF(계획인구!R199="마을",0,IF(계획인구!R199="소규모",0,IF(계획인구!R199=사업별물량!$F199,계획인구!AB199,0))))</f>
        <v>35</v>
      </c>
      <c r="Q199" s="152">
        <f>IF(계획인구!S199="미급수",0,IF(계획인구!S199="마을",0,IF(계획인구!S199="소규모",0,IF(계획인구!S199=사업별물량!$F199,계획인구!AC199,0))))</f>
        <v>34</v>
      </c>
      <c r="R199" s="152">
        <f>IF(계획인구!T199="미급수",0,IF(계획인구!T199="마을",0,IF(계획인구!T199="소규모",0,IF(계획인구!T199=사업별물량!$F199,계획인구!AD199,0))))</f>
        <v>34</v>
      </c>
      <c r="S199" s="152">
        <f>IF(계획인구!U199="미급수",0,IF(계획인구!U199="마을",0,IF(계획인구!U199="소규모",0,IF(계획인구!U199=사업별물량!$F199,계획인구!AE199,0))))</f>
        <v>34</v>
      </c>
      <c r="T199" s="152">
        <f>IF(계획인구!Q199="미급수",0,IF(계획인구!Q199="마을",0,IF(계획인구!Q199="소규모",0,IF(계획인구!Q199=사업별물량!$F199,계획인구!AF199,0))))</f>
        <v>0</v>
      </c>
      <c r="U199" s="152">
        <f>IF(계획인구!R199="미급수",0,IF(계획인구!R199="마을",0,IF(계획인구!R199="소규모",0,IF(계획인구!R199=사업별물량!$F199,계획인구!AG199,0))))</f>
        <v>0</v>
      </c>
      <c r="V199" s="152">
        <f>IF(계획인구!S199="미급수",0,IF(계획인구!S199="마을",0,IF(계획인구!S199="소규모",0,IF(계획인구!S199=사업별물량!$F199,계획인구!AH199,0))))</f>
        <v>0</v>
      </c>
      <c r="W199" s="152">
        <f>IF(계획인구!T199="미급수",0,IF(계획인구!T199="마을",0,IF(계획인구!T199="소규모",0,IF(계획인구!T199=사업별물량!$F199,계획인구!AI199,0))))</f>
        <v>0</v>
      </c>
      <c r="X199" s="152">
        <f>IF(계획인구!U199="미급수",0,IF(계획인구!U199="마을",0,IF(계획인구!U199="소규모",0,IF(계획인구!U199=사업별물량!$F199,계획인구!AJ199,0))))</f>
        <v>0</v>
      </c>
      <c r="Y199" s="15" t="str">
        <f t="shared" si="19"/>
        <v>기존</v>
      </c>
    </row>
    <row r="200" spans="1:36" ht="16.350000000000001" customHeight="1">
      <c r="A200" s="308" t="s">
        <v>951</v>
      </c>
      <c r="B200" s="52" t="s">
        <v>707</v>
      </c>
      <c r="C200" s="52" t="s">
        <v>223</v>
      </c>
      <c r="D200" s="53">
        <f>계획인구!J200</f>
        <v>16</v>
      </c>
      <c r="E200" s="53">
        <f>계획인구!K200</f>
        <v>36</v>
      </c>
      <c r="F200" s="54" t="str">
        <f>계획인구!L200</f>
        <v>지방</v>
      </c>
      <c r="G200" s="54" t="str">
        <f>계획인구!M200</f>
        <v>김천</v>
      </c>
      <c r="H200" s="54" t="str">
        <f>계획인구!N200</f>
        <v>공단</v>
      </c>
      <c r="I200" s="55">
        <f>IF(F200="마을",0,IF(F200="소규모",0,계획인구!P200))</f>
        <v>2015</v>
      </c>
      <c r="J200" s="135">
        <f t="shared" si="25"/>
        <v>36</v>
      </c>
      <c r="K200" s="135">
        <f t="shared" si="25"/>
        <v>35</v>
      </c>
      <c r="L200" s="135">
        <f t="shared" si="25"/>
        <v>34</v>
      </c>
      <c r="M200" s="135">
        <f t="shared" si="25"/>
        <v>34</v>
      </c>
      <c r="N200" s="136">
        <f t="shared" si="25"/>
        <v>34</v>
      </c>
      <c r="O200" s="152">
        <f>IF(계획인구!Q200="미급수",0,IF(계획인구!Q200="마을",0,IF(계획인구!Q200="소규모",0,IF(계획인구!Q200=사업별물량!$F200,계획인구!AA200,0))))</f>
        <v>36</v>
      </c>
      <c r="P200" s="152">
        <f>IF(계획인구!R200="미급수",0,IF(계획인구!R200="마을",0,IF(계획인구!R200="소규모",0,IF(계획인구!R200=사업별물량!$F200,계획인구!AB200,0))))</f>
        <v>35</v>
      </c>
      <c r="Q200" s="152">
        <f>IF(계획인구!S200="미급수",0,IF(계획인구!S200="마을",0,IF(계획인구!S200="소규모",0,IF(계획인구!S200=사업별물량!$F200,계획인구!AC200,0))))</f>
        <v>34</v>
      </c>
      <c r="R200" s="152">
        <f>IF(계획인구!T200="미급수",0,IF(계획인구!T200="마을",0,IF(계획인구!T200="소규모",0,IF(계획인구!T200=사업별물량!$F200,계획인구!AD200,0))))</f>
        <v>34</v>
      </c>
      <c r="S200" s="152">
        <f>IF(계획인구!U200="미급수",0,IF(계획인구!U200="마을",0,IF(계획인구!U200="소규모",0,IF(계획인구!U200=사업별물량!$F200,계획인구!AE200,0))))</f>
        <v>34</v>
      </c>
      <c r="T200" s="152">
        <f>IF(계획인구!Q200="미급수",0,IF(계획인구!Q200="마을",0,IF(계획인구!Q200="소규모",0,IF(계획인구!Q200=사업별물량!$F200,계획인구!AF200,0))))</f>
        <v>0</v>
      </c>
      <c r="U200" s="152">
        <f>IF(계획인구!R200="미급수",0,IF(계획인구!R200="마을",0,IF(계획인구!R200="소규모",0,IF(계획인구!R200=사업별물량!$F200,계획인구!AG200,0))))</f>
        <v>0</v>
      </c>
      <c r="V200" s="152">
        <f>IF(계획인구!S200="미급수",0,IF(계획인구!S200="마을",0,IF(계획인구!S200="소규모",0,IF(계획인구!S200=사업별물량!$F200,계획인구!AH200,0))))</f>
        <v>0</v>
      </c>
      <c r="W200" s="152">
        <f>IF(계획인구!T200="미급수",0,IF(계획인구!T200="마을",0,IF(계획인구!T200="소규모",0,IF(계획인구!T200=사업별물량!$F200,계획인구!AI200,0))))</f>
        <v>0</v>
      </c>
      <c r="X200" s="152">
        <f>IF(계획인구!U200="미급수",0,IF(계획인구!U200="마을",0,IF(계획인구!U200="소규모",0,IF(계획인구!U200=사업별물량!$F200,계획인구!AJ200,0))))</f>
        <v>0</v>
      </c>
      <c r="Y200" s="15" t="str">
        <f t="shared" si="19"/>
        <v>기존</v>
      </c>
    </row>
    <row r="201" spans="1:36" ht="16.350000000000001" customHeight="1">
      <c r="A201" s="308" t="s">
        <v>951</v>
      </c>
      <c r="B201" s="52" t="s">
        <v>708</v>
      </c>
      <c r="C201" s="52" t="s">
        <v>224</v>
      </c>
      <c r="D201" s="53">
        <f>계획인구!J201</f>
        <v>18</v>
      </c>
      <c r="E201" s="53">
        <f>계획인구!K201</f>
        <v>35</v>
      </c>
      <c r="F201" s="54" t="str">
        <f>계획인구!L201</f>
        <v>지방</v>
      </c>
      <c r="G201" s="54" t="str">
        <f>계획인구!M201</f>
        <v>김천</v>
      </c>
      <c r="H201" s="54" t="str">
        <f>계획인구!N201</f>
        <v>공단</v>
      </c>
      <c r="I201" s="55">
        <f>IF(F201="마을",0,IF(F201="소규모",0,계획인구!P201))</f>
        <v>2020</v>
      </c>
      <c r="J201" s="135">
        <f t="shared" si="25"/>
        <v>0</v>
      </c>
      <c r="K201" s="135">
        <f t="shared" si="25"/>
        <v>34</v>
      </c>
      <c r="L201" s="135">
        <f t="shared" si="25"/>
        <v>33</v>
      </c>
      <c r="M201" s="135">
        <f t="shared" si="25"/>
        <v>33</v>
      </c>
      <c r="N201" s="136">
        <f t="shared" si="25"/>
        <v>33</v>
      </c>
      <c r="O201" s="152">
        <f>IF(계획인구!Q201="미급수",0,IF(계획인구!Q201="마을",0,IF(계획인구!Q201="소규모",0,IF(계획인구!Q201=사업별물량!$F201,계획인구!AA201,0))))</f>
        <v>0</v>
      </c>
      <c r="P201" s="152">
        <f>IF(계획인구!R201="미급수",0,IF(계획인구!R201="마을",0,IF(계획인구!R201="소규모",0,IF(계획인구!R201=사업별물량!$F201,계획인구!AB201,0))))</f>
        <v>34</v>
      </c>
      <c r="Q201" s="152">
        <f>IF(계획인구!S201="미급수",0,IF(계획인구!S201="마을",0,IF(계획인구!S201="소규모",0,IF(계획인구!S201=사업별물량!$F201,계획인구!AC201,0))))</f>
        <v>33</v>
      </c>
      <c r="R201" s="152">
        <f>IF(계획인구!T201="미급수",0,IF(계획인구!T201="마을",0,IF(계획인구!T201="소규모",0,IF(계획인구!T201=사업별물량!$F201,계획인구!AD201,0))))</f>
        <v>33</v>
      </c>
      <c r="S201" s="152">
        <f>IF(계획인구!U201="미급수",0,IF(계획인구!U201="마을",0,IF(계획인구!U201="소규모",0,IF(계획인구!U201=사업별물량!$F201,계획인구!AE201,0))))</f>
        <v>33</v>
      </c>
      <c r="T201" s="152">
        <f>IF(계획인구!Q201="미급수",0,IF(계획인구!Q201="마을",0,IF(계획인구!Q201="소규모",0,IF(계획인구!Q201=사업별물량!$F201,계획인구!AF201,0))))</f>
        <v>0</v>
      </c>
      <c r="U201" s="152">
        <f>IF(계획인구!R201="미급수",0,IF(계획인구!R201="마을",0,IF(계획인구!R201="소규모",0,IF(계획인구!R201=사업별물량!$F201,계획인구!AG201,0))))</f>
        <v>0</v>
      </c>
      <c r="V201" s="152">
        <f>IF(계획인구!S201="미급수",0,IF(계획인구!S201="마을",0,IF(계획인구!S201="소규모",0,IF(계획인구!S201=사업별물량!$F201,계획인구!AH201,0))))</f>
        <v>0</v>
      </c>
      <c r="W201" s="152">
        <f>IF(계획인구!T201="미급수",0,IF(계획인구!T201="마을",0,IF(계획인구!T201="소규모",0,IF(계획인구!T201=사업별물량!$F201,계획인구!AI201,0))))</f>
        <v>0</v>
      </c>
      <c r="X201" s="152">
        <f>IF(계획인구!U201="미급수",0,IF(계획인구!U201="마을",0,IF(계획인구!U201="소규모",0,IF(계획인구!U201=사업별물량!$F201,계획인구!AJ201,0))))</f>
        <v>0</v>
      </c>
      <c r="Y201" s="15" t="str">
        <f t="shared" ref="Y201:Y264" si="26">IF(I201=2015,"기존",IF(I201=2020,"1단계",IF(I201=2025,"2단계",IF(I201=2030,"3단계",""))))</f>
        <v>1단계</v>
      </c>
      <c r="AH201" s="10"/>
    </row>
    <row r="202" spans="1:36" ht="16.350000000000001" customHeight="1">
      <c r="A202" s="308" t="s">
        <v>951</v>
      </c>
      <c r="B202" s="52" t="s">
        <v>709</v>
      </c>
      <c r="C202" s="52" t="s">
        <v>225</v>
      </c>
      <c r="D202" s="53">
        <f>계획인구!J202</f>
        <v>21</v>
      </c>
      <c r="E202" s="53">
        <f>계획인구!K202</f>
        <v>49</v>
      </c>
      <c r="F202" s="54" t="str">
        <f>계획인구!L202</f>
        <v>미급수</v>
      </c>
      <c r="G202" s="54" t="str">
        <f>계획인구!M202</f>
        <v>미급수</v>
      </c>
      <c r="H202" s="54" t="str">
        <f>계획인구!N202</f>
        <v>미급수</v>
      </c>
      <c r="I202" s="55">
        <f>IF(F202="마을",0,IF(F202="소규모",0,계획인구!P202))</f>
        <v>0</v>
      </c>
      <c r="J202" s="135">
        <f t="shared" si="25"/>
        <v>0</v>
      </c>
      <c r="K202" s="135">
        <f t="shared" si="25"/>
        <v>0</v>
      </c>
      <c r="L202" s="135">
        <f t="shared" si="25"/>
        <v>0</v>
      </c>
      <c r="M202" s="135">
        <f t="shared" si="25"/>
        <v>0</v>
      </c>
      <c r="N202" s="136">
        <f t="shared" si="25"/>
        <v>0</v>
      </c>
      <c r="O202" s="152">
        <f>IF(계획인구!Q202="미급수",0,IF(계획인구!Q202="마을",0,IF(계획인구!Q202="소규모",0,IF(계획인구!Q202=사업별물량!$F202,계획인구!AA202,0))))</f>
        <v>0</v>
      </c>
      <c r="P202" s="152">
        <f>IF(계획인구!R202="미급수",0,IF(계획인구!R202="마을",0,IF(계획인구!R202="소규모",0,IF(계획인구!R202=사업별물량!$F202,계획인구!AB202,0))))</f>
        <v>0</v>
      </c>
      <c r="Q202" s="152">
        <f>IF(계획인구!S202="미급수",0,IF(계획인구!S202="마을",0,IF(계획인구!S202="소규모",0,IF(계획인구!S202=사업별물량!$F202,계획인구!AC202,0))))</f>
        <v>0</v>
      </c>
      <c r="R202" s="152">
        <f>IF(계획인구!T202="미급수",0,IF(계획인구!T202="마을",0,IF(계획인구!T202="소규모",0,IF(계획인구!T202=사업별물량!$F202,계획인구!AD202,0))))</f>
        <v>0</v>
      </c>
      <c r="S202" s="152">
        <f>IF(계획인구!U202="미급수",0,IF(계획인구!U202="마을",0,IF(계획인구!U202="소규모",0,IF(계획인구!U202=사업별물량!$F202,계획인구!AE202,0))))</f>
        <v>0</v>
      </c>
      <c r="T202" s="152">
        <f>IF(계획인구!Q202="미급수",0,IF(계획인구!Q202="마을",0,IF(계획인구!Q202="소규모",0,IF(계획인구!Q202=사업별물량!$F202,계획인구!AF202,0))))</f>
        <v>0</v>
      </c>
      <c r="U202" s="152">
        <f>IF(계획인구!R202="미급수",0,IF(계획인구!R202="마을",0,IF(계획인구!R202="소규모",0,IF(계획인구!R202=사업별물량!$F202,계획인구!AG202,0))))</f>
        <v>0</v>
      </c>
      <c r="V202" s="152">
        <f>IF(계획인구!S202="미급수",0,IF(계획인구!S202="마을",0,IF(계획인구!S202="소규모",0,IF(계획인구!S202=사업별물량!$F202,계획인구!AH202,0))))</f>
        <v>0</v>
      </c>
      <c r="W202" s="152">
        <f>IF(계획인구!T202="미급수",0,IF(계획인구!T202="마을",0,IF(계획인구!T202="소규모",0,IF(계획인구!T202=사업별물량!$F202,계획인구!AI202,0))))</f>
        <v>0</v>
      </c>
      <c r="X202" s="152">
        <f>IF(계획인구!U202="미급수",0,IF(계획인구!U202="마을",0,IF(계획인구!U202="소규모",0,IF(계획인구!U202=사업별물량!$F202,계획인구!AJ202,0))))</f>
        <v>0</v>
      </c>
      <c r="Y202" s="15" t="str">
        <f t="shared" si="26"/>
        <v/>
      </c>
    </row>
    <row r="203" spans="1:36" s="11" customFormat="1" ht="16.350000000000001" customHeight="1">
      <c r="A203" s="308" t="s">
        <v>951</v>
      </c>
      <c r="B203" s="52" t="s">
        <v>710</v>
      </c>
      <c r="C203" s="52" t="s">
        <v>226</v>
      </c>
      <c r="D203" s="53">
        <f>계획인구!J203</f>
        <v>30</v>
      </c>
      <c r="E203" s="53">
        <f>계획인구!K203</f>
        <v>60</v>
      </c>
      <c r="F203" s="54" t="str">
        <f>계획인구!L203</f>
        <v>지방</v>
      </c>
      <c r="G203" s="54" t="str">
        <f>계획인구!M203</f>
        <v>김천</v>
      </c>
      <c r="H203" s="54" t="str">
        <f>계획인구!N203</f>
        <v>공단</v>
      </c>
      <c r="I203" s="55">
        <f>IF(F203="마을",0,IF(F203="소규모",0,계획인구!P203))</f>
        <v>2020</v>
      </c>
      <c r="J203" s="135">
        <f t="shared" si="25"/>
        <v>0</v>
      </c>
      <c r="K203" s="135">
        <f t="shared" si="25"/>
        <v>58</v>
      </c>
      <c r="L203" s="135">
        <f t="shared" si="25"/>
        <v>57</v>
      </c>
      <c r="M203" s="135">
        <f t="shared" si="25"/>
        <v>57</v>
      </c>
      <c r="N203" s="136">
        <f t="shared" si="25"/>
        <v>57</v>
      </c>
      <c r="O203" s="152">
        <f>IF(계획인구!Q203="미급수",0,IF(계획인구!Q203="마을",0,IF(계획인구!Q203="소규모",0,IF(계획인구!Q203=사업별물량!$F203,계획인구!AA203,0))))</f>
        <v>0</v>
      </c>
      <c r="P203" s="152">
        <f>IF(계획인구!R203="미급수",0,IF(계획인구!R203="마을",0,IF(계획인구!R203="소규모",0,IF(계획인구!R203=사업별물량!$F203,계획인구!AB203,0))))</f>
        <v>58</v>
      </c>
      <c r="Q203" s="152">
        <f>IF(계획인구!S203="미급수",0,IF(계획인구!S203="마을",0,IF(계획인구!S203="소규모",0,IF(계획인구!S203=사업별물량!$F203,계획인구!AC203,0))))</f>
        <v>57</v>
      </c>
      <c r="R203" s="152">
        <f>IF(계획인구!T203="미급수",0,IF(계획인구!T203="마을",0,IF(계획인구!T203="소규모",0,IF(계획인구!T203=사업별물량!$F203,계획인구!AD203,0))))</f>
        <v>57</v>
      </c>
      <c r="S203" s="152">
        <f>IF(계획인구!U203="미급수",0,IF(계획인구!U203="마을",0,IF(계획인구!U203="소규모",0,IF(계획인구!U203=사업별물량!$F203,계획인구!AE203,0))))</f>
        <v>57</v>
      </c>
      <c r="T203" s="152">
        <f>IF(계획인구!Q203="미급수",0,IF(계획인구!Q203="마을",0,IF(계획인구!Q203="소규모",0,IF(계획인구!Q203=사업별물량!$F203,계획인구!AF203,0))))</f>
        <v>0</v>
      </c>
      <c r="U203" s="152">
        <f>IF(계획인구!R203="미급수",0,IF(계획인구!R203="마을",0,IF(계획인구!R203="소규모",0,IF(계획인구!R203=사업별물량!$F203,계획인구!AG203,0))))</f>
        <v>0</v>
      </c>
      <c r="V203" s="152">
        <f>IF(계획인구!S203="미급수",0,IF(계획인구!S203="마을",0,IF(계획인구!S203="소규모",0,IF(계획인구!S203=사업별물량!$F203,계획인구!AH203,0))))</f>
        <v>0</v>
      </c>
      <c r="W203" s="152">
        <f>IF(계획인구!T203="미급수",0,IF(계획인구!T203="마을",0,IF(계획인구!T203="소규모",0,IF(계획인구!T203=사업별물량!$F203,계획인구!AI203,0))))</f>
        <v>0</v>
      </c>
      <c r="X203" s="152">
        <f>IF(계획인구!U203="미급수",0,IF(계획인구!U203="마을",0,IF(계획인구!U203="소규모",0,IF(계획인구!U203=사업별물량!$F203,계획인구!AJ203,0))))</f>
        <v>0</v>
      </c>
      <c r="Y203" s="14" t="str">
        <f t="shared" si="26"/>
        <v>1단계</v>
      </c>
      <c r="AB203" s="9"/>
      <c r="AC203" s="9"/>
      <c r="AD203" s="9"/>
      <c r="AE203" s="9"/>
      <c r="AF203" s="9"/>
      <c r="AG203" s="9"/>
      <c r="AH203" s="9"/>
      <c r="AI203" s="9"/>
      <c r="AJ203" s="9"/>
    </row>
    <row r="204" spans="1:36" ht="16.350000000000001" customHeight="1">
      <c r="A204" s="308" t="s">
        <v>951</v>
      </c>
      <c r="B204" s="52" t="s">
        <v>711</v>
      </c>
      <c r="C204" s="52" t="s">
        <v>227</v>
      </c>
      <c r="D204" s="53">
        <f>계획인구!J204</f>
        <v>44</v>
      </c>
      <c r="E204" s="53">
        <f>계획인구!K204</f>
        <v>86</v>
      </c>
      <c r="F204" s="54" t="str">
        <f>계획인구!L204</f>
        <v>지방</v>
      </c>
      <c r="G204" s="54" t="str">
        <f>계획인구!M204</f>
        <v>김천</v>
      </c>
      <c r="H204" s="54" t="str">
        <f>계획인구!N204</f>
        <v>공단</v>
      </c>
      <c r="I204" s="55">
        <f>IF(F204="마을",0,IF(F204="소규모",0,계획인구!P204))</f>
        <v>2020</v>
      </c>
      <c r="J204" s="135">
        <f t="shared" si="25"/>
        <v>0</v>
      </c>
      <c r="K204" s="135">
        <f t="shared" si="25"/>
        <v>83</v>
      </c>
      <c r="L204" s="135">
        <f t="shared" si="25"/>
        <v>82</v>
      </c>
      <c r="M204" s="135">
        <f t="shared" si="25"/>
        <v>82</v>
      </c>
      <c r="N204" s="136">
        <f t="shared" si="25"/>
        <v>81</v>
      </c>
      <c r="O204" s="152">
        <f>IF(계획인구!Q204="미급수",0,IF(계획인구!Q204="마을",0,IF(계획인구!Q204="소규모",0,IF(계획인구!Q204=사업별물량!$F204,계획인구!AA204,0))))</f>
        <v>0</v>
      </c>
      <c r="P204" s="152">
        <f>IF(계획인구!R204="미급수",0,IF(계획인구!R204="마을",0,IF(계획인구!R204="소규모",0,IF(계획인구!R204=사업별물량!$F204,계획인구!AB204,0))))</f>
        <v>83</v>
      </c>
      <c r="Q204" s="152">
        <f>IF(계획인구!S204="미급수",0,IF(계획인구!S204="마을",0,IF(계획인구!S204="소규모",0,IF(계획인구!S204=사업별물량!$F204,계획인구!AC204,0))))</f>
        <v>82</v>
      </c>
      <c r="R204" s="152">
        <f>IF(계획인구!T204="미급수",0,IF(계획인구!T204="마을",0,IF(계획인구!T204="소규모",0,IF(계획인구!T204=사업별물량!$F204,계획인구!AD204,0))))</f>
        <v>82</v>
      </c>
      <c r="S204" s="152">
        <f>IF(계획인구!U204="미급수",0,IF(계획인구!U204="마을",0,IF(계획인구!U204="소규모",0,IF(계획인구!U204=사업별물량!$F204,계획인구!AE204,0))))</f>
        <v>81</v>
      </c>
      <c r="T204" s="152">
        <f>IF(계획인구!Q204="미급수",0,IF(계획인구!Q204="마을",0,IF(계획인구!Q204="소규모",0,IF(계획인구!Q204=사업별물량!$F204,계획인구!AF204,0))))</f>
        <v>0</v>
      </c>
      <c r="U204" s="152">
        <f>IF(계획인구!R204="미급수",0,IF(계획인구!R204="마을",0,IF(계획인구!R204="소규모",0,IF(계획인구!R204=사업별물량!$F204,계획인구!AG204,0))))</f>
        <v>0</v>
      </c>
      <c r="V204" s="152">
        <f>IF(계획인구!S204="미급수",0,IF(계획인구!S204="마을",0,IF(계획인구!S204="소규모",0,IF(계획인구!S204=사업별물량!$F204,계획인구!AH204,0))))</f>
        <v>0</v>
      </c>
      <c r="W204" s="152">
        <f>IF(계획인구!T204="미급수",0,IF(계획인구!T204="마을",0,IF(계획인구!T204="소규모",0,IF(계획인구!T204=사업별물량!$F204,계획인구!AI204,0))))</f>
        <v>0</v>
      </c>
      <c r="X204" s="152">
        <f>IF(계획인구!U204="미급수",0,IF(계획인구!U204="마을",0,IF(계획인구!U204="소규모",0,IF(계획인구!U204=사업별물량!$F204,계획인구!AJ204,0))))</f>
        <v>0</v>
      </c>
      <c r="Y204" s="15" t="str">
        <f t="shared" si="26"/>
        <v>1단계</v>
      </c>
      <c r="AJ204" s="11"/>
    </row>
    <row r="205" spans="1:36" ht="16.350000000000001" customHeight="1">
      <c r="A205" s="308" t="s">
        <v>951</v>
      </c>
      <c r="B205" s="52" t="s">
        <v>712</v>
      </c>
      <c r="C205" s="52" t="s">
        <v>228</v>
      </c>
      <c r="D205" s="53">
        <f>계획인구!J205</f>
        <v>28</v>
      </c>
      <c r="E205" s="53">
        <f>계획인구!K205</f>
        <v>58</v>
      </c>
      <c r="F205" s="54" t="str">
        <f>계획인구!L205</f>
        <v>지방</v>
      </c>
      <c r="G205" s="54" t="str">
        <f>계획인구!M205</f>
        <v>김천</v>
      </c>
      <c r="H205" s="54" t="str">
        <f>계획인구!N205</f>
        <v>공단</v>
      </c>
      <c r="I205" s="55">
        <f>IF(F205="마을",0,IF(F205="소규모",0,계획인구!P205))</f>
        <v>2015</v>
      </c>
      <c r="J205" s="135">
        <f t="shared" si="25"/>
        <v>58</v>
      </c>
      <c r="K205" s="135">
        <f t="shared" si="25"/>
        <v>56</v>
      </c>
      <c r="L205" s="135">
        <f t="shared" si="25"/>
        <v>55</v>
      </c>
      <c r="M205" s="135">
        <f t="shared" si="25"/>
        <v>55</v>
      </c>
      <c r="N205" s="136">
        <f t="shared" si="25"/>
        <v>55</v>
      </c>
      <c r="O205" s="152">
        <f>IF(계획인구!Q205="미급수",0,IF(계획인구!Q205="마을",0,IF(계획인구!Q205="소규모",0,IF(계획인구!Q205=사업별물량!$F205,계획인구!AA205,0))))</f>
        <v>58</v>
      </c>
      <c r="P205" s="152">
        <f>IF(계획인구!R205="미급수",0,IF(계획인구!R205="마을",0,IF(계획인구!R205="소규모",0,IF(계획인구!R205=사업별물량!$F205,계획인구!AB205,0))))</f>
        <v>56</v>
      </c>
      <c r="Q205" s="152">
        <f>IF(계획인구!S205="미급수",0,IF(계획인구!S205="마을",0,IF(계획인구!S205="소규모",0,IF(계획인구!S205=사업별물량!$F205,계획인구!AC205,0))))</f>
        <v>55</v>
      </c>
      <c r="R205" s="152">
        <f>IF(계획인구!T205="미급수",0,IF(계획인구!T205="마을",0,IF(계획인구!T205="소규모",0,IF(계획인구!T205=사업별물량!$F205,계획인구!AD205,0))))</f>
        <v>55</v>
      </c>
      <c r="S205" s="152">
        <f>IF(계획인구!U205="미급수",0,IF(계획인구!U205="마을",0,IF(계획인구!U205="소규모",0,IF(계획인구!U205=사업별물량!$F205,계획인구!AE205,0))))</f>
        <v>55</v>
      </c>
      <c r="T205" s="152">
        <f>IF(계획인구!Q205="미급수",0,IF(계획인구!Q205="마을",0,IF(계획인구!Q205="소규모",0,IF(계획인구!Q205=사업별물량!$F205,계획인구!AF205,0))))</f>
        <v>0</v>
      </c>
      <c r="U205" s="152">
        <f>IF(계획인구!R205="미급수",0,IF(계획인구!R205="마을",0,IF(계획인구!R205="소규모",0,IF(계획인구!R205=사업별물량!$F205,계획인구!AG205,0))))</f>
        <v>0</v>
      </c>
      <c r="V205" s="152">
        <f>IF(계획인구!S205="미급수",0,IF(계획인구!S205="마을",0,IF(계획인구!S205="소규모",0,IF(계획인구!S205=사업별물량!$F205,계획인구!AH205,0))))</f>
        <v>0</v>
      </c>
      <c r="W205" s="152">
        <f>IF(계획인구!T205="미급수",0,IF(계획인구!T205="마을",0,IF(계획인구!T205="소규모",0,IF(계획인구!T205=사업별물량!$F205,계획인구!AI205,0))))</f>
        <v>0</v>
      </c>
      <c r="X205" s="152">
        <f>IF(계획인구!U205="미급수",0,IF(계획인구!U205="마을",0,IF(계획인구!U205="소규모",0,IF(계획인구!U205=사업별물량!$F205,계획인구!AJ205,0))))</f>
        <v>0</v>
      </c>
      <c r="Y205" s="15" t="str">
        <f t="shared" si="26"/>
        <v>기존</v>
      </c>
      <c r="AI205" s="11"/>
    </row>
    <row r="206" spans="1:36" ht="16.350000000000001" customHeight="1">
      <c r="A206" s="308" t="s">
        <v>951</v>
      </c>
      <c r="B206" s="52" t="s">
        <v>769</v>
      </c>
      <c r="C206" s="52" t="s">
        <v>679</v>
      </c>
      <c r="D206" s="53">
        <f>계획인구!J206</f>
        <v>41</v>
      </c>
      <c r="E206" s="53">
        <f>계획인구!K206</f>
        <v>78</v>
      </c>
      <c r="F206" s="54" t="str">
        <f>계획인구!L206</f>
        <v>지방</v>
      </c>
      <c r="G206" s="54" t="str">
        <f>계획인구!M206</f>
        <v>김천</v>
      </c>
      <c r="H206" s="54" t="str">
        <f>계획인구!N206</f>
        <v>공단</v>
      </c>
      <c r="I206" s="55">
        <f>IF(F206="마을",0,IF(F206="소규모",0,계획인구!P206))</f>
        <v>2020</v>
      </c>
      <c r="J206" s="135">
        <f t="shared" si="25"/>
        <v>0</v>
      </c>
      <c r="K206" s="135">
        <f t="shared" si="25"/>
        <v>75</v>
      </c>
      <c r="L206" s="135">
        <f t="shared" si="25"/>
        <v>75</v>
      </c>
      <c r="M206" s="135">
        <f t="shared" si="25"/>
        <v>74</v>
      </c>
      <c r="N206" s="136">
        <f t="shared" si="25"/>
        <v>74</v>
      </c>
      <c r="O206" s="152">
        <f>IF(계획인구!Q206="미급수",0,IF(계획인구!Q206="마을",0,IF(계획인구!Q206="소규모",0,IF(계획인구!Q206=사업별물량!$F206,계획인구!AA206,0))))</f>
        <v>0</v>
      </c>
      <c r="P206" s="152">
        <f>IF(계획인구!R206="미급수",0,IF(계획인구!R206="마을",0,IF(계획인구!R206="소규모",0,IF(계획인구!R206=사업별물량!$F206,계획인구!AB206,0))))</f>
        <v>75</v>
      </c>
      <c r="Q206" s="152">
        <f>IF(계획인구!S206="미급수",0,IF(계획인구!S206="마을",0,IF(계획인구!S206="소규모",0,IF(계획인구!S206=사업별물량!$F206,계획인구!AC206,0))))</f>
        <v>75</v>
      </c>
      <c r="R206" s="152">
        <f>IF(계획인구!T206="미급수",0,IF(계획인구!T206="마을",0,IF(계획인구!T206="소규모",0,IF(계획인구!T206=사업별물량!$F206,계획인구!AD206,0))))</f>
        <v>74</v>
      </c>
      <c r="S206" s="152">
        <f>IF(계획인구!U206="미급수",0,IF(계획인구!U206="마을",0,IF(계획인구!U206="소규모",0,IF(계획인구!U206=사업별물량!$F206,계획인구!AE206,0))))</f>
        <v>74</v>
      </c>
      <c r="T206" s="152">
        <f>IF(계획인구!Q206="미급수",0,IF(계획인구!Q206="마을",0,IF(계획인구!Q206="소규모",0,IF(계획인구!Q206=사업별물량!$F206,계획인구!AF206,0))))</f>
        <v>0</v>
      </c>
      <c r="U206" s="152">
        <f>IF(계획인구!R206="미급수",0,IF(계획인구!R206="마을",0,IF(계획인구!R206="소규모",0,IF(계획인구!R206=사업별물량!$F206,계획인구!AG206,0))))</f>
        <v>0</v>
      </c>
      <c r="V206" s="152">
        <f>IF(계획인구!S206="미급수",0,IF(계획인구!S206="마을",0,IF(계획인구!S206="소규모",0,IF(계획인구!S206=사업별물량!$F206,계획인구!AH206,0))))</f>
        <v>0</v>
      </c>
      <c r="W206" s="152">
        <f>IF(계획인구!T206="미급수",0,IF(계획인구!T206="마을",0,IF(계획인구!T206="소규모",0,IF(계획인구!T206=사업별물량!$F206,계획인구!AI206,0))))</f>
        <v>0</v>
      </c>
      <c r="X206" s="152">
        <f>IF(계획인구!U206="미급수",0,IF(계획인구!U206="마을",0,IF(계획인구!U206="소규모",0,IF(계획인구!U206=사업별물량!$F206,계획인구!AJ206,0))))</f>
        <v>0</v>
      </c>
      <c r="Y206" s="15" t="str">
        <f t="shared" si="26"/>
        <v>1단계</v>
      </c>
      <c r="AB206" s="10"/>
      <c r="AC206" s="10"/>
      <c r="AD206" s="10"/>
      <c r="AE206" s="10"/>
      <c r="AF206" s="10"/>
      <c r="AG206" s="10"/>
    </row>
    <row r="207" spans="1:36" ht="16.350000000000001" customHeight="1">
      <c r="A207" s="308" t="s">
        <v>951</v>
      </c>
      <c r="B207" s="52" t="s">
        <v>770</v>
      </c>
      <c r="C207" s="52" t="s">
        <v>1142</v>
      </c>
      <c r="D207" s="53">
        <f>계획인구!J207</f>
        <v>54</v>
      </c>
      <c r="E207" s="53">
        <f>계획인구!K207</f>
        <v>99</v>
      </c>
      <c r="F207" s="54" t="str">
        <f>계획인구!L207</f>
        <v>지방</v>
      </c>
      <c r="G207" s="54" t="str">
        <f>계획인구!M207</f>
        <v>김천</v>
      </c>
      <c r="H207" s="54" t="str">
        <f>계획인구!N207</f>
        <v>공단</v>
      </c>
      <c r="I207" s="55">
        <f>IF(F207="마을",0,IF(F207="소규모",0,계획인구!P207))</f>
        <v>2025</v>
      </c>
      <c r="J207" s="135">
        <f t="shared" si="25"/>
        <v>0</v>
      </c>
      <c r="K207" s="135">
        <f t="shared" si="25"/>
        <v>0</v>
      </c>
      <c r="L207" s="135">
        <f t="shared" si="25"/>
        <v>95</v>
      </c>
      <c r="M207" s="135">
        <f t="shared" si="25"/>
        <v>94</v>
      </c>
      <c r="N207" s="136">
        <f t="shared" si="25"/>
        <v>94</v>
      </c>
      <c r="O207" s="152">
        <f>IF(계획인구!Q207="미급수",0,IF(계획인구!Q207="마을",0,IF(계획인구!Q207="소규모",0,IF(계획인구!Q207=사업별물량!$F207,계획인구!AA207,0))))</f>
        <v>0</v>
      </c>
      <c r="P207" s="152">
        <f>IF(계획인구!R207="미급수",0,IF(계획인구!R207="마을",0,IF(계획인구!R207="소규모",0,IF(계획인구!R207=사업별물량!$F207,계획인구!AB207,0))))</f>
        <v>0</v>
      </c>
      <c r="Q207" s="152">
        <f>IF(계획인구!S207="미급수",0,IF(계획인구!S207="마을",0,IF(계획인구!S207="소규모",0,IF(계획인구!S207=사업별물량!$F207,계획인구!AC207,0))))</f>
        <v>95</v>
      </c>
      <c r="R207" s="152">
        <f>IF(계획인구!T207="미급수",0,IF(계획인구!T207="마을",0,IF(계획인구!T207="소규모",0,IF(계획인구!T207=사업별물량!$F207,계획인구!AD207,0))))</f>
        <v>94</v>
      </c>
      <c r="S207" s="152">
        <f>IF(계획인구!U207="미급수",0,IF(계획인구!U207="마을",0,IF(계획인구!U207="소규모",0,IF(계획인구!U207=사업별물량!$F207,계획인구!AE207,0))))</f>
        <v>94</v>
      </c>
      <c r="T207" s="152">
        <f>IF(계획인구!Q207="미급수",0,IF(계획인구!Q207="마을",0,IF(계획인구!Q207="소규모",0,IF(계획인구!Q207=사업별물량!$F207,계획인구!AF207,0))))</f>
        <v>0</v>
      </c>
      <c r="U207" s="152">
        <f>IF(계획인구!R207="미급수",0,IF(계획인구!R207="마을",0,IF(계획인구!R207="소규모",0,IF(계획인구!R207=사업별물량!$F207,계획인구!AG207,0))))</f>
        <v>0</v>
      </c>
      <c r="V207" s="152">
        <f>IF(계획인구!S207="미급수",0,IF(계획인구!S207="마을",0,IF(계획인구!S207="소규모",0,IF(계획인구!S207=사업별물량!$F207,계획인구!AH207,0))))</f>
        <v>0</v>
      </c>
      <c r="W207" s="152">
        <f>IF(계획인구!T207="미급수",0,IF(계획인구!T207="마을",0,IF(계획인구!T207="소규모",0,IF(계획인구!T207=사업별물량!$F207,계획인구!AI207,0))))</f>
        <v>0</v>
      </c>
      <c r="X207" s="152">
        <f>IF(계획인구!U207="미급수",0,IF(계획인구!U207="마을",0,IF(계획인구!U207="소규모",0,IF(계획인구!U207=사업별물량!$F207,계획인구!AJ207,0))))</f>
        <v>0</v>
      </c>
      <c r="Y207" s="15" t="str">
        <f t="shared" si="26"/>
        <v>2단계</v>
      </c>
    </row>
    <row r="208" spans="1:36" ht="16.350000000000001" customHeight="1">
      <c r="A208" s="308" t="s">
        <v>951</v>
      </c>
      <c r="B208" s="52" t="s">
        <v>771</v>
      </c>
      <c r="C208" s="52" t="s">
        <v>337</v>
      </c>
      <c r="D208" s="53">
        <f>계획인구!J208</f>
        <v>38</v>
      </c>
      <c r="E208" s="53">
        <f>계획인구!K208</f>
        <v>80</v>
      </c>
      <c r="F208" s="54" t="str">
        <f>계획인구!L208</f>
        <v>지방</v>
      </c>
      <c r="G208" s="54" t="str">
        <f>계획인구!M208</f>
        <v>김천</v>
      </c>
      <c r="H208" s="54" t="str">
        <f>계획인구!N208</f>
        <v>공단</v>
      </c>
      <c r="I208" s="55">
        <f>IF(F208="마을",0,IF(F208="소규모",0,계획인구!P208))</f>
        <v>2025</v>
      </c>
      <c r="J208" s="135">
        <f t="shared" si="25"/>
        <v>0</v>
      </c>
      <c r="K208" s="135">
        <f t="shared" si="25"/>
        <v>0</v>
      </c>
      <c r="L208" s="135">
        <f t="shared" si="25"/>
        <v>77</v>
      </c>
      <c r="M208" s="135">
        <f t="shared" si="25"/>
        <v>76</v>
      </c>
      <c r="N208" s="136">
        <f t="shared" si="25"/>
        <v>76</v>
      </c>
      <c r="O208" s="152">
        <f>IF(계획인구!Q208="미급수",0,IF(계획인구!Q208="마을",0,IF(계획인구!Q208="소규모",0,IF(계획인구!Q208=사업별물량!$F208,계획인구!AA208,0))))</f>
        <v>0</v>
      </c>
      <c r="P208" s="152">
        <f>IF(계획인구!R208="미급수",0,IF(계획인구!R208="마을",0,IF(계획인구!R208="소규모",0,IF(계획인구!R208=사업별물량!$F208,계획인구!AB208,0))))</f>
        <v>0</v>
      </c>
      <c r="Q208" s="152">
        <f>IF(계획인구!S208="미급수",0,IF(계획인구!S208="마을",0,IF(계획인구!S208="소규모",0,IF(계획인구!S208=사업별물량!$F208,계획인구!AC208,0))))</f>
        <v>77</v>
      </c>
      <c r="R208" s="152">
        <f>IF(계획인구!T208="미급수",0,IF(계획인구!T208="마을",0,IF(계획인구!T208="소규모",0,IF(계획인구!T208=사업별물량!$F208,계획인구!AD208,0))))</f>
        <v>76</v>
      </c>
      <c r="S208" s="152">
        <f>IF(계획인구!U208="미급수",0,IF(계획인구!U208="마을",0,IF(계획인구!U208="소규모",0,IF(계획인구!U208=사업별물량!$F208,계획인구!AE208,0))))</f>
        <v>76</v>
      </c>
      <c r="T208" s="152">
        <f>IF(계획인구!Q208="미급수",0,IF(계획인구!Q208="마을",0,IF(계획인구!Q208="소규모",0,IF(계획인구!Q208=사업별물량!$F208,계획인구!AF208,0))))</f>
        <v>0</v>
      </c>
      <c r="U208" s="152">
        <f>IF(계획인구!R208="미급수",0,IF(계획인구!R208="마을",0,IF(계획인구!R208="소규모",0,IF(계획인구!R208=사업별물량!$F208,계획인구!AG208,0))))</f>
        <v>0</v>
      </c>
      <c r="V208" s="152">
        <f>IF(계획인구!S208="미급수",0,IF(계획인구!S208="마을",0,IF(계획인구!S208="소규모",0,IF(계획인구!S208=사업별물량!$F208,계획인구!AH208,0))))</f>
        <v>0</v>
      </c>
      <c r="W208" s="152">
        <f>IF(계획인구!T208="미급수",0,IF(계획인구!T208="마을",0,IF(계획인구!T208="소규모",0,IF(계획인구!T208=사업별물량!$F208,계획인구!AI208,0))))</f>
        <v>0</v>
      </c>
      <c r="X208" s="152">
        <f>IF(계획인구!U208="미급수",0,IF(계획인구!U208="마을",0,IF(계획인구!U208="소규모",0,IF(계획인구!U208=사업별물량!$F208,계획인구!AJ208,0))))</f>
        <v>0</v>
      </c>
      <c r="Y208" s="15" t="str">
        <f t="shared" si="26"/>
        <v>2단계</v>
      </c>
    </row>
    <row r="209" spans="1:36" ht="16.350000000000001" customHeight="1">
      <c r="A209" s="308" t="s">
        <v>951</v>
      </c>
      <c r="B209" s="52" t="s">
        <v>713</v>
      </c>
      <c r="C209" s="52" t="s">
        <v>338</v>
      </c>
      <c r="D209" s="53">
        <f>계획인구!J209</f>
        <v>28</v>
      </c>
      <c r="E209" s="53">
        <f>계획인구!K209</f>
        <v>64</v>
      </c>
      <c r="F209" s="54" t="str">
        <f>계획인구!L209</f>
        <v>소규모</v>
      </c>
      <c r="G209" s="54" t="str">
        <f>계획인구!M209</f>
        <v>소규모</v>
      </c>
      <c r="H209" s="54" t="str">
        <f>계획인구!N209</f>
        <v>미륵당</v>
      </c>
      <c r="I209" s="55">
        <f>IF(F209="마을",0,IF(F209="소규모",0,계획인구!P209))</f>
        <v>0</v>
      </c>
      <c r="J209" s="135">
        <f t="shared" si="25"/>
        <v>0</v>
      </c>
      <c r="K209" s="135">
        <f t="shared" si="25"/>
        <v>0</v>
      </c>
      <c r="L209" s="135">
        <f t="shared" si="25"/>
        <v>0</v>
      </c>
      <c r="M209" s="135">
        <f t="shared" si="25"/>
        <v>0</v>
      </c>
      <c r="N209" s="136">
        <f t="shared" si="25"/>
        <v>0</v>
      </c>
      <c r="O209" s="152">
        <f>IF(계획인구!Q209="미급수",0,IF(계획인구!Q209="마을",0,IF(계획인구!Q209="소규모",0,IF(계획인구!Q209=사업별물량!$F209,계획인구!AA209,0))))</f>
        <v>0</v>
      </c>
      <c r="P209" s="152">
        <f>IF(계획인구!R209="미급수",0,IF(계획인구!R209="마을",0,IF(계획인구!R209="소규모",0,IF(계획인구!R209=사업별물량!$F209,계획인구!AB209,0))))</f>
        <v>0</v>
      </c>
      <c r="Q209" s="152">
        <f>IF(계획인구!S209="미급수",0,IF(계획인구!S209="마을",0,IF(계획인구!S209="소규모",0,IF(계획인구!S209=사업별물량!$F209,계획인구!AC209,0))))</f>
        <v>0</v>
      </c>
      <c r="R209" s="152">
        <f>IF(계획인구!T209="미급수",0,IF(계획인구!T209="마을",0,IF(계획인구!T209="소규모",0,IF(계획인구!T209=사업별물량!$F209,계획인구!AD209,0))))</f>
        <v>0</v>
      </c>
      <c r="S209" s="152">
        <f>IF(계획인구!U209="미급수",0,IF(계획인구!U209="마을",0,IF(계획인구!U209="소규모",0,IF(계획인구!U209=사업별물량!$F209,계획인구!AE209,0))))</f>
        <v>0</v>
      </c>
      <c r="T209" s="152">
        <f>IF(계획인구!Q209="미급수",0,IF(계획인구!Q209="마을",0,IF(계획인구!Q209="소규모",0,IF(계획인구!Q209=사업별물량!$F209,계획인구!AF209,0))))</f>
        <v>0</v>
      </c>
      <c r="U209" s="152">
        <f>IF(계획인구!R209="미급수",0,IF(계획인구!R209="마을",0,IF(계획인구!R209="소규모",0,IF(계획인구!R209=사업별물량!$F209,계획인구!AG209,0))))</f>
        <v>0</v>
      </c>
      <c r="V209" s="152">
        <f>IF(계획인구!S209="미급수",0,IF(계획인구!S209="마을",0,IF(계획인구!S209="소규모",0,IF(계획인구!S209=사업별물량!$F209,계획인구!AH209,0))))</f>
        <v>0</v>
      </c>
      <c r="W209" s="152">
        <f>IF(계획인구!T209="미급수",0,IF(계획인구!T209="마을",0,IF(계획인구!T209="소규모",0,IF(계획인구!T209=사업별물량!$F209,계획인구!AI209,0))))</f>
        <v>0</v>
      </c>
      <c r="X209" s="152">
        <f>IF(계획인구!U209="미급수",0,IF(계획인구!U209="마을",0,IF(계획인구!U209="소규모",0,IF(계획인구!U209=사업별물량!$F209,계획인구!AJ209,0))))</f>
        <v>0</v>
      </c>
      <c r="Y209" s="15" t="str">
        <f t="shared" si="26"/>
        <v/>
      </c>
    </row>
    <row r="210" spans="1:36" ht="16.350000000000001" customHeight="1">
      <c r="A210" s="308" t="s">
        <v>951</v>
      </c>
      <c r="B210" s="52" t="s">
        <v>714</v>
      </c>
      <c r="C210" s="52" t="s">
        <v>339</v>
      </c>
      <c r="D210" s="53">
        <f>계획인구!J210</f>
        <v>64</v>
      </c>
      <c r="E210" s="53">
        <f>계획인구!K210</f>
        <v>133</v>
      </c>
      <c r="F210" s="54" t="str">
        <f>계획인구!L210</f>
        <v>지방</v>
      </c>
      <c r="G210" s="54" t="str">
        <f>계획인구!M210</f>
        <v>김천</v>
      </c>
      <c r="H210" s="54" t="str">
        <f>계획인구!N210</f>
        <v>공단</v>
      </c>
      <c r="I210" s="55">
        <f>IF(F210="마을",0,IF(F210="소규모",0,계획인구!P210))</f>
        <v>2025</v>
      </c>
      <c r="J210" s="135">
        <f t="shared" si="25"/>
        <v>0</v>
      </c>
      <c r="K210" s="135">
        <f t="shared" si="25"/>
        <v>0</v>
      </c>
      <c r="L210" s="135">
        <f t="shared" si="25"/>
        <v>127</v>
      </c>
      <c r="M210" s="135">
        <f t="shared" si="25"/>
        <v>127</v>
      </c>
      <c r="N210" s="136">
        <f t="shared" si="25"/>
        <v>126</v>
      </c>
      <c r="O210" s="152">
        <f>IF(계획인구!Q210="미급수",0,IF(계획인구!Q210="마을",0,IF(계획인구!Q210="소규모",0,IF(계획인구!Q210=사업별물량!$F210,계획인구!AA210,0))))</f>
        <v>0</v>
      </c>
      <c r="P210" s="152">
        <f>IF(계획인구!R210="미급수",0,IF(계획인구!R210="마을",0,IF(계획인구!R210="소규모",0,IF(계획인구!R210=사업별물량!$F210,계획인구!AB210,0))))</f>
        <v>0</v>
      </c>
      <c r="Q210" s="152">
        <f>IF(계획인구!S210="미급수",0,IF(계획인구!S210="마을",0,IF(계획인구!S210="소규모",0,IF(계획인구!S210=사업별물량!$F210,계획인구!AC210,0))))</f>
        <v>127</v>
      </c>
      <c r="R210" s="152">
        <f>IF(계획인구!T210="미급수",0,IF(계획인구!T210="마을",0,IF(계획인구!T210="소규모",0,IF(계획인구!T210=사업별물량!$F210,계획인구!AD210,0))))</f>
        <v>127</v>
      </c>
      <c r="S210" s="152">
        <f>IF(계획인구!U210="미급수",0,IF(계획인구!U210="마을",0,IF(계획인구!U210="소규모",0,IF(계획인구!U210=사업별물량!$F210,계획인구!AE210,0))))</f>
        <v>126</v>
      </c>
      <c r="T210" s="152">
        <f>IF(계획인구!Q210="미급수",0,IF(계획인구!Q210="마을",0,IF(계획인구!Q210="소규모",0,IF(계획인구!Q210=사업별물량!$F210,계획인구!AF210,0))))</f>
        <v>0</v>
      </c>
      <c r="U210" s="152">
        <f>IF(계획인구!R210="미급수",0,IF(계획인구!R210="마을",0,IF(계획인구!R210="소규모",0,IF(계획인구!R210=사업별물량!$F210,계획인구!AG210,0))))</f>
        <v>0</v>
      </c>
      <c r="V210" s="152">
        <f>IF(계획인구!S210="미급수",0,IF(계획인구!S210="마을",0,IF(계획인구!S210="소규모",0,IF(계획인구!S210=사업별물량!$F210,계획인구!AH210,0))))</f>
        <v>0</v>
      </c>
      <c r="W210" s="152">
        <f>IF(계획인구!T210="미급수",0,IF(계획인구!T210="마을",0,IF(계획인구!T210="소규모",0,IF(계획인구!T210=사업별물량!$F210,계획인구!AI210,0))))</f>
        <v>0</v>
      </c>
      <c r="X210" s="152">
        <f>IF(계획인구!U210="미급수",0,IF(계획인구!U210="마을",0,IF(계획인구!U210="소규모",0,IF(계획인구!U210=사업별물량!$F210,계획인구!AJ210,0))))</f>
        <v>0</v>
      </c>
      <c r="Y210" s="15" t="str">
        <f t="shared" si="26"/>
        <v>2단계</v>
      </c>
    </row>
    <row r="211" spans="1:36" ht="16.350000000000001" customHeight="1">
      <c r="A211" s="308" t="s">
        <v>951</v>
      </c>
      <c r="B211" s="52" t="s">
        <v>715</v>
      </c>
      <c r="C211" s="52" t="s">
        <v>229</v>
      </c>
      <c r="D211" s="53">
        <f>계획인구!J211</f>
        <v>28</v>
      </c>
      <c r="E211" s="53">
        <f>계획인구!K211</f>
        <v>70</v>
      </c>
      <c r="F211" s="54" t="str">
        <f>계획인구!L211</f>
        <v>소규모</v>
      </c>
      <c r="G211" s="54" t="str">
        <f>계획인구!M211</f>
        <v>소규모</v>
      </c>
      <c r="H211" s="54" t="str">
        <f>계획인구!N211</f>
        <v>능청</v>
      </c>
      <c r="I211" s="55">
        <f>IF(F211="마을",0,IF(F211="소규모",0,계획인구!P211))</f>
        <v>0</v>
      </c>
      <c r="J211" s="135">
        <f t="shared" si="25"/>
        <v>0</v>
      </c>
      <c r="K211" s="135">
        <f t="shared" si="25"/>
        <v>0</v>
      </c>
      <c r="L211" s="135">
        <f t="shared" si="25"/>
        <v>0</v>
      </c>
      <c r="M211" s="135">
        <f t="shared" si="25"/>
        <v>0</v>
      </c>
      <c r="N211" s="136">
        <f t="shared" si="25"/>
        <v>0</v>
      </c>
      <c r="O211" s="152">
        <f>IF(계획인구!Q211="미급수",0,IF(계획인구!Q211="마을",0,IF(계획인구!Q211="소규모",0,IF(계획인구!Q211=사업별물량!$F211,계획인구!AA211,0))))</f>
        <v>0</v>
      </c>
      <c r="P211" s="152">
        <f>IF(계획인구!R211="미급수",0,IF(계획인구!R211="마을",0,IF(계획인구!R211="소규모",0,IF(계획인구!R211=사업별물량!$F211,계획인구!AB211,0))))</f>
        <v>0</v>
      </c>
      <c r="Q211" s="152">
        <f>IF(계획인구!S211="미급수",0,IF(계획인구!S211="마을",0,IF(계획인구!S211="소규모",0,IF(계획인구!S211=사업별물량!$F211,계획인구!AC211,0))))</f>
        <v>0</v>
      </c>
      <c r="R211" s="152">
        <f>IF(계획인구!T211="미급수",0,IF(계획인구!T211="마을",0,IF(계획인구!T211="소규모",0,IF(계획인구!T211=사업별물량!$F211,계획인구!AD211,0))))</f>
        <v>0</v>
      </c>
      <c r="S211" s="152">
        <f>IF(계획인구!U211="미급수",0,IF(계획인구!U211="마을",0,IF(계획인구!U211="소규모",0,IF(계획인구!U211=사업별물량!$F211,계획인구!AE211,0))))</f>
        <v>0</v>
      </c>
      <c r="T211" s="152">
        <f>IF(계획인구!Q211="미급수",0,IF(계획인구!Q211="마을",0,IF(계획인구!Q211="소규모",0,IF(계획인구!Q211=사업별물량!$F211,계획인구!AF211,0))))</f>
        <v>0</v>
      </c>
      <c r="U211" s="152">
        <f>IF(계획인구!R211="미급수",0,IF(계획인구!R211="마을",0,IF(계획인구!R211="소규모",0,IF(계획인구!R211=사업별물량!$F211,계획인구!AG211,0))))</f>
        <v>0</v>
      </c>
      <c r="V211" s="152">
        <f>IF(계획인구!S211="미급수",0,IF(계획인구!S211="마을",0,IF(계획인구!S211="소규모",0,IF(계획인구!S211=사업별물량!$F211,계획인구!AH211,0))))</f>
        <v>0</v>
      </c>
      <c r="W211" s="152">
        <f>IF(계획인구!T211="미급수",0,IF(계획인구!T211="마을",0,IF(계획인구!T211="소규모",0,IF(계획인구!T211=사업별물량!$F211,계획인구!AI211,0))))</f>
        <v>0</v>
      </c>
      <c r="X211" s="152">
        <f>IF(계획인구!U211="미급수",0,IF(계획인구!U211="마을",0,IF(계획인구!U211="소규모",0,IF(계획인구!U211=사업별물량!$F211,계획인구!AJ211,0))))</f>
        <v>0</v>
      </c>
      <c r="Y211" s="15" t="str">
        <f t="shared" si="26"/>
        <v/>
      </c>
    </row>
    <row r="212" spans="1:36" ht="16.350000000000001" customHeight="1">
      <c r="A212" s="308" t="s">
        <v>951</v>
      </c>
      <c r="B212" s="52" t="s">
        <v>716</v>
      </c>
      <c r="C212" s="52" t="s">
        <v>230</v>
      </c>
      <c r="D212" s="53">
        <f>계획인구!J212</f>
        <v>66</v>
      </c>
      <c r="E212" s="53">
        <f>계획인구!K212</f>
        <v>108</v>
      </c>
      <c r="F212" s="54" t="str">
        <f>계획인구!L212</f>
        <v>마을</v>
      </c>
      <c r="G212" s="54" t="str">
        <f>계획인구!M212</f>
        <v>마을</v>
      </c>
      <c r="H212" s="54" t="str">
        <f>계획인구!N212</f>
        <v>도치랑</v>
      </c>
      <c r="I212" s="55">
        <f>IF(F212="마을",0,IF(F212="소규모",0,계획인구!P212))</f>
        <v>0</v>
      </c>
      <c r="J212" s="135">
        <f t="shared" si="25"/>
        <v>0</v>
      </c>
      <c r="K212" s="135">
        <f t="shared" si="25"/>
        <v>0</v>
      </c>
      <c r="L212" s="135">
        <f t="shared" si="25"/>
        <v>0</v>
      </c>
      <c r="M212" s="135">
        <f t="shared" si="25"/>
        <v>0</v>
      </c>
      <c r="N212" s="136">
        <f t="shared" si="25"/>
        <v>0</v>
      </c>
      <c r="O212" s="152">
        <f>IF(계획인구!Q212="미급수",0,IF(계획인구!Q212="마을",0,IF(계획인구!Q212="소규모",0,IF(계획인구!Q212=사업별물량!$F212,계획인구!AA212,0))))</f>
        <v>0</v>
      </c>
      <c r="P212" s="152">
        <f>IF(계획인구!R212="미급수",0,IF(계획인구!R212="마을",0,IF(계획인구!R212="소규모",0,IF(계획인구!R212=사업별물량!$F212,계획인구!AB212,0))))</f>
        <v>0</v>
      </c>
      <c r="Q212" s="152">
        <f>IF(계획인구!S212="미급수",0,IF(계획인구!S212="마을",0,IF(계획인구!S212="소규모",0,IF(계획인구!S212=사업별물량!$F212,계획인구!AC212,0))))</f>
        <v>0</v>
      </c>
      <c r="R212" s="152">
        <f>IF(계획인구!T212="미급수",0,IF(계획인구!T212="마을",0,IF(계획인구!T212="소규모",0,IF(계획인구!T212=사업별물량!$F212,계획인구!AD212,0))))</f>
        <v>0</v>
      </c>
      <c r="S212" s="152">
        <f>IF(계획인구!U212="미급수",0,IF(계획인구!U212="마을",0,IF(계획인구!U212="소규모",0,IF(계획인구!U212=사업별물량!$F212,계획인구!AE212,0))))</f>
        <v>0</v>
      </c>
      <c r="T212" s="152">
        <f>IF(계획인구!Q212="미급수",0,IF(계획인구!Q212="마을",0,IF(계획인구!Q212="소규모",0,IF(계획인구!Q212=사업별물량!$F212,계획인구!AF212,0))))</f>
        <v>0</v>
      </c>
      <c r="U212" s="152">
        <f>IF(계획인구!R212="미급수",0,IF(계획인구!R212="마을",0,IF(계획인구!R212="소규모",0,IF(계획인구!R212=사업별물량!$F212,계획인구!AG212,0))))</f>
        <v>0</v>
      </c>
      <c r="V212" s="152">
        <f>IF(계획인구!S212="미급수",0,IF(계획인구!S212="마을",0,IF(계획인구!S212="소규모",0,IF(계획인구!S212=사업별물량!$F212,계획인구!AH212,0))))</f>
        <v>0</v>
      </c>
      <c r="W212" s="152">
        <f>IF(계획인구!T212="미급수",0,IF(계획인구!T212="마을",0,IF(계획인구!T212="소규모",0,IF(계획인구!T212=사업별물량!$F212,계획인구!AI212,0))))</f>
        <v>0</v>
      </c>
      <c r="X212" s="152">
        <f>IF(계획인구!U212="미급수",0,IF(계획인구!U212="마을",0,IF(계획인구!U212="소규모",0,IF(계획인구!U212=사업별물량!$F212,계획인구!AJ212,0))))</f>
        <v>0</v>
      </c>
      <c r="Y212" s="15" t="str">
        <f t="shared" si="26"/>
        <v/>
      </c>
      <c r="AH212" s="11"/>
    </row>
    <row r="213" spans="1:36" ht="16.350000000000001" customHeight="1">
      <c r="A213" s="308" t="s">
        <v>951</v>
      </c>
      <c r="B213" s="52" t="s">
        <v>717</v>
      </c>
      <c r="C213" s="52" t="s">
        <v>231</v>
      </c>
      <c r="D213" s="53">
        <f>계획인구!J213</f>
        <v>131</v>
      </c>
      <c r="E213" s="53">
        <f>계획인구!K213</f>
        <v>239</v>
      </c>
      <c r="F213" s="54" t="str">
        <f>계획인구!L213</f>
        <v>마을</v>
      </c>
      <c r="G213" s="54" t="str">
        <f>계획인구!M213</f>
        <v>마을</v>
      </c>
      <c r="H213" s="54" t="str">
        <f>계획인구!N213</f>
        <v>용문산</v>
      </c>
      <c r="I213" s="55">
        <f>IF(F213="마을",0,IF(F213="소규모",0,계획인구!P213))</f>
        <v>0</v>
      </c>
      <c r="J213" s="135">
        <f t="shared" si="25"/>
        <v>0</v>
      </c>
      <c r="K213" s="135">
        <f t="shared" si="25"/>
        <v>0</v>
      </c>
      <c r="L213" s="135">
        <f t="shared" si="25"/>
        <v>0</v>
      </c>
      <c r="M213" s="135">
        <f t="shared" si="25"/>
        <v>0</v>
      </c>
      <c r="N213" s="136">
        <f t="shared" si="25"/>
        <v>0</v>
      </c>
      <c r="O213" s="152">
        <f>IF(계획인구!Q213="미급수",0,IF(계획인구!Q213="마을",0,IF(계획인구!Q213="소규모",0,IF(계획인구!Q213=사업별물량!$F213,계획인구!AA213,0))))</f>
        <v>0</v>
      </c>
      <c r="P213" s="152">
        <f>IF(계획인구!R213="미급수",0,IF(계획인구!R213="마을",0,IF(계획인구!R213="소규모",0,IF(계획인구!R213=사업별물량!$F213,계획인구!AB213,0))))</f>
        <v>0</v>
      </c>
      <c r="Q213" s="152">
        <f>IF(계획인구!S213="미급수",0,IF(계획인구!S213="마을",0,IF(계획인구!S213="소규모",0,IF(계획인구!S213=사업별물량!$F213,계획인구!AC213,0))))</f>
        <v>0</v>
      </c>
      <c r="R213" s="152">
        <f>IF(계획인구!T213="미급수",0,IF(계획인구!T213="마을",0,IF(계획인구!T213="소규모",0,IF(계획인구!T213=사업별물량!$F213,계획인구!AD213,0))))</f>
        <v>0</v>
      </c>
      <c r="S213" s="152">
        <f>IF(계획인구!U213="미급수",0,IF(계획인구!U213="마을",0,IF(계획인구!U213="소규모",0,IF(계획인구!U213=사업별물량!$F213,계획인구!AE213,0))))</f>
        <v>0</v>
      </c>
      <c r="T213" s="152">
        <f>IF(계획인구!Q213="미급수",0,IF(계획인구!Q213="마을",0,IF(계획인구!Q213="소규모",0,IF(계획인구!Q213=사업별물량!$F213,계획인구!AF213,0))))</f>
        <v>0</v>
      </c>
      <c r="U213" s="152">
        <f>IF(계획인구!R213="미급수",0,IF(계획인구!R213="마을",0,IF(계획인구!R213="소규모",0,IF(계획인구!R213=사업별물량!$F213,계획인구!AG213,0))))</f>
        <v>0</v>
      </c>
      <c r="V213" s="152">
        <f>IF(계획인구!S213="미급수",0,IF(계획인구!S213="마을",0,IF(계획인구!S213="소규모",0,IF(계획인구!S213=사업별물량!$F213,계획인구!AH213,0))))</f>
        <v>0</v>
      </c>
      <c r="W213" s="152">
        <f>IF(계획인구!T213="미급수",0,IF(계획인구!T213="마을",0,IF(계획인구!T213="소규모",0,IF(계획인구!T213=사업별물량!$F213,계획인구!AI213,0))))</f>
        <v>0</v>
      </c>
      <c r="X213" s="152">
        <f>IF(계획인구!U213="미급수",0,IF(계획인구!U213="마을",0,IF(계획인구!U213="소규모",0,IF(계획인구!U213=사업별물량!$F213,계획인구!AJ213,0))))</f>
        <v>0</v>
      </c>
      <c r="Y213" s="15" t="str">
        <f t="shared" si="26"/>
        <v/>
      </c>
    </row>
    <row r="214" spans="1:36" ht="16.350000000000001" customHeight="1">
      <c r="A214" s="308" t="s">
        <v>951</v>
      </c>
      <c r="B214" s="52" t="s">
        <v>718</v>
      </c>
      <c r="C214" s="52" t="s">
        <v>232</v>
      </c>
      <c r="D214" s="53">
        <f>계획인구!J214</f>
        <v>148</v>
      </c>
      <c r="E214" s="53">
        <f>계획인구!K214</f>
        <v>381</v>
      </c>
      <c r="F214" s="54" t="str">
        <f>계획인구!L214</f>
        <v>소규모</v>
      </c>
      <c r="G214" s="54" t="str">
        <f>계획인구!M214</f>
        <v>소규모</v>
      </c>
      <c r="H214" s="54" t="str">
        <f>계획인구!N214</f>
        <v>능점</v>
      </c>
      <c r="I214" s="55">
        <f>IF(F214="마을",0,IF(F214="소규모",0,계획인구!P214))</f>
        <v>0</v>
      </c>
      <c r="J214" s="135">
        <f t="shared" si="25"/>
        <v>0</v>
      </c>
      <c r="K214" s="135">
        <f t="shared" si="25"/>
        <v>0</v>
      </c>
      <c r="L214" s="135">
        <f t="shared" si="25"/>
        <v>0</v>
      </c>
      <c r="M214" s="135">
        <f t="shared" si="25"/>
        <v>0</v>
      </c>
      <c r="N214" s="136">
        <f t="shared" si="25"/>
        <v>0</v>
      </c>
      <c r="O214" s="152">
        <f>IF(계획인구!Q214="미급수",0,IF(계획인구!Q214="마을",0,IF(계획인구!Q214="소규모",0,IF(계획인구!Q214=사업별물량!$F214,계획인구!AA214,0))))</f>
        <v>0</v>
      </c>
      <c r="P214" s="152">
        <f>IF(계획인구!R214="미급수",0,IF(계획인구!R214="마을",0,IF(계획인구!R214="소규모",0,IF(계획인구!R214=사업별물량!$F214,계획인구!AB214,0))))</f>
        <v>0</v>
      </c>
      <c r="Q214" s="152">
        <f>IF(계획인구!S214="미급수",0,IF(계획인구!S214="마을",0,IF(계획인구!S214="소규모",0,IF(계획인구!S214=사업별물량!$F214,계획인구!AC214,0))))</f>
        <v>0</v>
      </c>
      <c r="R214" s="152">
        <f>IF(계획인구!T214="미급수",0,IF(계획인구!T214="마을",0,IF(계획인구!T214="소규모",0,IF(계획인구!T214=사업별물량!$F214,계획인구!AD214,0))))</f>
        <v>0</v>
      </c>
      <c r="S214" s="152">
        <f>IF(계획인구!U214="미급수",0,IF(계획인구!U214="마을",0,IF(계획인구!U214="소규모",0,IF(계획인구!U214=사업별물량!$F214,계획인구!AE214,0))))</f>
        <v>0</v>
      </c>
      <c r="T214" s="152">
        <f>IF(계획인구!Q214="미급수",0,IF(계획인구!Q214="마을",0,IF(계획인구!Q214="소규모",0,IF(계획인구!Q214=사업별물량!$F214,계획인구!AF214,0))))</f>
        <v>0</v>
      </c>
      <c r="U214" s="152">
        <f>IF(계획인구!R214="미급수",0,IF(계획인구!R214="마을",0,IF(계획인구!R214="소규모",0,IF(계획인구!R214=사업별물량!$F214,계획인구!AG214,0))))</f>
        <v>0</v>
      </c>
      <c r="V214" s="152">
        <f>IF(계획인구!S214="미급수",0,IF(계획인구!S214="마을",0,IF(계획인구!S214="소규모",0,IF(계획인구!S214=사업별물량!$F214,계획인구!AH214,0))))</f>
        <v>0</v>
      </c>
      <c r="W214" s="152">
        <f>IF(계획인구!T214="미급수",0,IF(계획인구!T214="마을",0,IF(계획인구!T214="소규모",0,IF(계획인구!T214=사업별물량!$F214,계획인구!AI214,0))))</f>
        <v>0</v>
      </c>
      <c r="X214" s="152">
        <f>IF(계획인구!U214="미급수",0,IF(계획인구!U214="마을",0,IF(계획인구!U214="소규모",0,IF(계획인구!U214=사업별물량!$F214,계획인구!AJ214,0))))</f>
        <v>0</v>
      </c>
      <c r="Y214" s="15" t="str">
        <f t="shared" si="26"/>
        <v/>
      </c>
    </row>
    <row r="215" spans="1:36" s="11" customFormat="1" ht="16.350000000000001" customHeight="1">
      <c r="A215" s="308" t="s">
        <v>951</v>
      </c>
      <c r="B215" s="52" t="s">
        <v>719</v>
      </c>
      <c r="C215" s="52" t="s">
        <v>773</v>
      </c>
      <c r="D215" s="53">
        <f>계획인구!J215</f>
        <v>65</v>
      </c>
      <c r="E215" s="53">
        <f>계획인구!K215</f>
        <v>134</v>
      </c>
      <c r="F215" s="54" t="str">
        <f>계획인구!L215</f>
        <v>지방</v>
      </c>
      <c r="G215" s="54" t="str">
        <f>계획인구!M215</f>
        <v>김천</v>
      </c>
      <c r="H215" s="54" t="str">
        <f>계획인구!N215</f>
        <v>공단</v>
      </c>
      <c r="I215" s="55">
        <f>IF(F215="마을",0,IF(F215="소규모",0,계획인구!P215))</f>
        <v>2020</v>
      </c>
      <c r="J215" s="135">
        <f t="shared" si="25"/>
        <v>0</v>
      </c>
      <c r="K215" s="135">
        <f t="shared" si="25"/>
        <v>129</v>
      </c>
      <c r="L215" s="135">
        <f t="shared" si="25"/>
        <v>128</v>
      </c>
      <c r="M215" s="135">
        <f t="shared" si="25"/>
        <v>128</v>
      </c>
      <c r="N215" s="136">
        <f t="shared" si="25"/>
        <v>127</v>
      </c>
      <c r="O215" s="152">
        <f>IF(계획인구!Q215="미급수",0,IF(계획인구!Q215="마을",0,IF(계획인구!Q215="소규모",0,IF(계획인구!Q215=사업별물량!$F215,계획인구!AA215,0))))</f>
        <v>0</v>
      </c>
      <c r="P215" s="152">
        <f>IF(계획인구!R215="미급수",0,IF(계획인구!R215="마을",0,IF(계획인구!R215="소규모",0,IF(계획인구!R215=사업별물량!$F215,계획인구!AB215,0))))</f>
        <v>129</v>
      </c>
      <c r="Q215" s="152">
        <f>IF(계획인구!S215="미급수",0,IF(계획인구!S215="마을",0,IF(계획인구!S215="소규모",0,IF(계획인구!S215=사업별물량!$F215,계획인구!AC215,0))))</f>
        <v>128</v>
      </c>
      <c r="R215" s="152">
        <f>IF(계획인구!T215="미급수",0,IF(계획인구!T215="마을",0,IF(계획인구!T215="소규모",0,IF(계획인구!T215=사업별물량!$F215,계획인구!AD215,0))))</f>
        <v>128</v>
      </c>
      <c r="S215" s="152">
        <f>IF(계획인구!U215="미급수",0,IF(계획인구!U215="마을",0,IF(계획인구!U215="소규모",0,IF(계획인구!U215=사업별물량!$F215,계획인구!AE215,0))))</f>
        <v>127</v>
      </c>
      <c r="T215" s="152">
        <f>IF(계획인구!Q215="미급수",0,IF(계획인구!Q215="마을",0,IF(계획인구!Q215="소규모",0,IF(계획인구!Q215=사업별물량!$F215,계획인구!AF215,0))))</f>
        <v>0</v>
      </c>
      <c r="U215" s="152">
        <f>IF(계획인구!R215="미급수",0,IF(계획인구!R215="마을",0,IF(계획인구!R215="소규모",0,IF(계획인구!R215=사업별물량!$F215,계획인구!AG215,0))))</f>
        <v>0</v>
      </c>
      <c r="V215" s="152">
        <f>IF(계획인구!S215="미급수",0,IF(계획인구!S215="마을",0,IF(계획인구!S215="소규모",0,IF(계획인구!S215=사업별물량!$F215,계획인구!AH215,0))))</f>
        <v>0</v>
      </c>
      <c r="W215" s="152">
        <f>IF(계획인구!T215="미급수",0,IF(계획인구!T215="마을",0,IF(계획인구!T215="소규모",0,IF(계획인구!T215=사업별물량!$F215,계획인구!AI215,0))))</f>
        <v>0</v>
      </c>
      <c r="X215" s="152">
        <f>IF(계획인구!U215="미급수",0,IF(계획인구!U215="마을",0,IF(계획인구!U215="소규모",0,IF(계획인구!U215=사업별물량!$F215,계획인구!AJ215,0))))</f>
        <v>0</v>
      </c>
      <c r="Y215" s="14" t="str">
        <f t="shared" si="26"/>
        <v>1단계</v>
      </c>
      <c r="AB215" s="9"/>
      <c r="AC215" s="9"/>
      <c r="AD215" s="9"/>
      <c r="AE215" s="9"/>
      <c r="AF215" s="9"/>
      <c r="AG215" s="9"/>
      <c r="AH215" s="9"/>
      <c r="AI215" s="9"/>
      <c r="AJ215" s="9"/>
    </row>
    <row r="216" spans="1:36" s="11" customFormat="1" ht="16.350000000000001" customHeight="1">
      <c r="A216" s="308" t="s">
        <v>951</v>
      </c>
      <c r="B216" s="233" t="s">
        <v>720</v>
      </c>
      <c r="C216" s="52" t="s">
        <v>1143</v>
      </c>
      <c r="D216" s="53">
        <f>계획인구!J216</f>
        <v>53</v>
      </c>
      <c r="E216" s="53">
        <f>계획인구!K216</f>
        <v>136</v>
      </c>
      <c r="F216" s="54" t="str">
        <f>계획인구!L216</f>
        <v>지방</v>
      </c>
      <c r="G216" s="54" t="str">
        <f>계획인구!M216</f>
        <v>김천</v>
      </c>
      <c r="H216" s="54" t="str">
        <f>계획인구!N216</f>
        <v>공단</v>
      </c>
      <c r="I216" s="55">
        <f>IF(F216="마을",0,IF(F216="소규모",0,계획인구!P216))</f>
        <v>2020</v>
      </c>
      <c r="J216" s="135">
        <f t="shared" si="25"/>
        <v>0</v>
      </c>
      <c r="K216" s="135">
        <f t="shared" si="25"/>
        <v>131</v>
      </c>
      <c r="L216" s="135">
        <f t="shared" si="25"/>
        <v>130</v>
      </c>
      <c r="M216" s="135">
        <f t="shared" si="25"/>
        <v>130</v>
      </c>
      <c r="N216" s="136">
        <f t="shared" si="25"/>
        <v>129</v>
      </c>
      <c r="O216" s="152">
        <f>IF(계획인구!Q216="미급수",0,IF(계획인구!Q216="마을",0,IF(계획인구!Q216="소규모",0,IF(계획인구!Q216=사업별물량!$F216,계획인구!AA216,0))))</f>
        <v>0</v>
      </c>
      <c r="P216" s="152">
        <f>IF(계획인구!R216="미급수",0,IF(계획인구!R216="마을",0,IF(계획인구!R216="소규모",0,IF(계획인구!R216=사업별물량!$F216,계획인구!AB216,0))))</f>
        <v>131</v>
      </c>
      <c r="Q216" s="152">
        <f>IF(계획인구!S216="미급수",0,IF(계획인구!S216="마을",0,IF(계획인구!S216="소규모",0,IF(계획인구!S216=사업별물량!$F216,계획인구!AC216,0))))</f>
        <v>130</v>
      </c>
      <c r="R216" s="152">
        <f>IF(계획인구!T216="미급수",0,IF(계획인구!T216="마을",0,IF(계획인구!T216="소규모",0,IF(계획인구!T216=사업별물량!$F216,계획인구!AD216,0))))</f>
        <v>130</v>
      </c>
      <c r="S216" s="152">
        <f>IF(계획인구!U216="미급수",0,IF(계획인구!U216="마을",0,IF(계획인구!U216="소규모",0,IF(계획인구!U216=사업별물량!$F216,계획인구!AE216,0))))</f>
        <v>129</v>
      </c>
      <c r="T216" s="152">
        <f>IF(계획인구!Q216="미급수",0,IF(계획인구!Q216="마을",0,IF(계획인구!Q216="소규모",0,IF(계획인구!Q216=사업별물량!$F216,계획인구!AF216,0))))</f>
        <v>0</v>
      </c>
      <c r="U216" s="152">
        <f>IF(계획인구!R216="미급수",0,IF(계획인구!R216="마을",0,IF(계획인구!R216="소규모",0,IF(계획인구!R216=사업별물량!$F216,계획인구!AG216,0))))</f>
        <v>0</v>
      </c>
      <c r="V216" s="152">
        <f>IF(계획인구!S216="미급수",0,IF(계획인구!S216="마을",0,IF(계획인구!S216="소규모",0,IF(계획인구!S216=사업별물량!$F216,계획인구!AH216,0))))</f>
        <v>0</v>
      </c>
      <c r="W216" s="152">
        <f>IF(계획인구!T216="미급수",0,IF(계획인구!T216="마을",0,IF(계획인구!T216="소규모",0,IF(계획인구!T216=사업별물량!$F216,계획인구!AI216,0))))</f>
        <v>0</v>
      </c>
      <c r="X216" s="152">
        <f>IF(계획인구!U216="미급수",0,IF(계획인구!U216="마을",0,IF(계획인구!U216="소규모",0,IF(계획인구!U216=사업별물량!$F216,계획인구!AJ216,0))))</f>
        <v>0</v>
      </c>
      <c r="Y216" s="14" t="str">
        <f t="shared" si="26"/>
        <v>1단계</v>
      </c>
      <c r="AB216" s="9"/>
      <c r="AC216" s="9"/>
      <c r="AD216" s="9"/>
      <c r="AE216" s="9"/>
      <c r="AF216" s="9"/>
      <c r="AG216" s="9"/>
      <c r="AH216" s="9"/>
      <c r="AI216" s="9"/>
    </row>
    <row r="217" spans="1:36" s="11" customFormat="1" ht="16.350000000000001" customHeight="1">
      <c r="A217" s="308" t="s">
        <v>951</v>
      </c>
      <c r="B217" s="312"/>
      <c r="C217" s="52" t="s">
        <v>726</v>
      </c>
      <c r="D217" s="53">
        <f>계획인구!J217</f>
        <v>0</v>
      </c>
      <c r="E217" s="53">
        <f>계획인구!K217</f>
        <v>0</v>
      </c>
      <c r="F217" s="54" t="str">
        <f>계획인구!L217</f>
        <v>마을</v>
      </c>
      <c r="G217" s="54" t="str">
        <f>계획인구!M217</f>
        <v>마을</v>
      </c>
      <c r="H217" s="54" t="str">
        <f>계획인구!N217</f>
        <v>그린빌리지</v>
      </c>
      <c r="I217" s="55">
        <f>IF(F217="마을",0,IF(F217="소규모",0,계획인구!P217))</f>
        <v>0</v>
      </c>
      <c r="J217" s="135">
        <f t="shared" si="25"/>
        <v>0</v>
      </c>
      <c r="K217" s="135">
        <f t="shared" si="25"/>
        <v>0</v>
      </c>
      <c r="L217" s="135">
        <f t="shared" si="25"/>
        <v>0</v>
      </c>
      <c r="M217" s="135">
        <f t="shared" si="25"/>
        <v>0</v>
      </c>
      <c r="N217" s="136">
        <f t="shared" si="25"/>
        <v>0</v>
      </c>
      <c r="O217" s="152">
        <f>IF(계획인구!Q217="미급수",0,IF(계획인구!Q217="마을",0,IF(계획인구!Q217="소규모",0,IF(계획인구!Q217=사업별물량!$F217,계획인구!AA217,0))))</f>
        <v>0</v>
      </c>
      <c r="P217" s="152">
        <f>IF(계획인구!R217="미급수",0,IF(계획인구!R217="마을",0,IF(계획인구!R217="소규모",0,IF(계획인구!R217=사업별물량!$F217,계획인구!AB217,0))))</f>
        <v>0</v>
      </c>
      <c r="Q217" s="152">
        <f>IF(계획인구!S217="미급수",0,IF(계획인구!S217="마을",0,IF(계획인구!S217="소규모",0,IF(계획인구!S217=사업별물량!$F217,계획인구!AC217,0))))</f>
        <v>0</v>
      </c>
      <c r="R217" s="152">
        <f>IF(계획인구!T217="미급수",0,IF(계획인구!T217="마을",0,IF(계획인구!T217="소규모",0,IF(계획인구!T217=사업별물량!$F217,계획인구!AD217,0))))</f>
        <v>0</v>
      </c>
      <c r="S217" s="152">
        <f>IF(계획인구!U217="미급수",0,IF(계획인구!U217="마을",0,IF(계획인구!U217="소규모",0,IF(계획인구!U217=사업별물량!$F217,계획인구!AE217,0))))</f>
        <v>0</v>
      </c>
      <c r="T217" s="152">
        <f>IF(계획인구!Q217="미급수",0,IF(계획인구!Q217="마을",0,IF(계획인구!Q217="소규모",0,IF(계획인구!Q217=사업별물량!$F217,계획인구!AF217,0))))</f>
        <v>0</v>
      </c>
      <c r="U217" s="152">
        <f>IF(계획인구!R217="미급수",0,IF(계획인구!R217="마을",0,IF(계획인구!R217="소규모",0,IF(계획인구!R217=사업별물량!$F217,계획인구!AG217,0))))</f>
        <v>0</v>
      </c>
      <c r="V217" s="152">
        <f>IF(계획인구!S217="미급수",0,IF(계획인구!S217="마을",0,IF(계획인구!S217="소규모",0,IF(계획인구!S217=사업별물량!$F217,계획인구!AH217,0))))</f>
        <v>0</v>
      </c>
      <c r="W217" s="152">
        <f>IF(계획인구!T217="미급수",0,IF(계획인구!T217="마을",0,IF(계획인구!T217="소규모",0,IF(계획인구!T217=사업별물량!$F217,계획인구!AI217,0))))</f>
        <v>0</v>
      </c>
      <c r="X217" s="152">
        <f>IF(계획인구!U217="미급수",0,IF(계획인구!U217="마을",0,IF(계획인구!U217="소규모",0,IF(계획인구!U217=사업별물량!$F217,계획인구!AJ217,0))))</f>
        <v>0</v>
      </c>
      <c r="Y217" s="14" t="str">
        <f t="shared" si="26"/>
        <v/>
      </c>
      <c r="AH217" s="9"/>
    </row>
    <row r="218" spans="1:36" s="11" customFormat="1" ht="16.350000000000001" customHeight="1">
      <c r="A218" s="308" t="s">
        <v>951</v>
      </c>
      <c r="B218" s="52" t="s">
        <v>721</v>
      </c>
      <c r="C218" s="52" t="s">
        <v>233</v>
      </c>
      <c r="D218" s="53">
        <f>계획인구!J218</f>
        <v>25</v>
      </c>
      <c r="E218" s="53">
        <f>계획인구!K218</f>
        <v>58</v>
      </c>
      <c r="F218" s="54" t="str">
        <f>계획인구!L218</f>
        <v>지방</v>
      </c>
      <c r="G218" s="54" t="str">
        <f>계획인구!M218</f>
        <v>김천</v>
      </c>
      <c r="H218" s="54" t="str">
        <f>계획인구!N218</f>
        <v>공단</v>
      </c>
      <c r="I218" s="55">
        <f>IF(F218="마을",0,IF(F218="소규모",0,계획인구!P218))</f>
        <v>2020</v>
      </c>
      <c r="J218" s="135">
        <f t="shared" si="25"/>
        <v>0</v>
      </c>
      <c r="K218" s="135">
        <f t="shared" si="25"/>
        <v>56</v>
      </c>
      <c r="L218" s="135">
        <f t="shared" si="25"/>
        <v>55</v>
      </c>
      <c r="M218" s="135">
        <f t="shared" si="25"/>
        <v>55</v>
      </c>
      <c r="N218" s="136">
        <f t="shared" si="25"/>
        <v>55</v>
      </c>
      <c r="O218" s="152">
        <f>IF(계획인구!Q218="미급수",0,IF(계획인구!Q218="마을",0,IF(계획인구!Q218="소규모",0,IF(계획인구!Q218=사업별물량!$F218,계획인구!AA218,0))))</f>
        <v>0</v>
      </c>
      <c r="P218" s="152">
        <f>IF(계획인구!R218="미급수",0,IF(계획인구!R218="마을",0,IF(계획인구!R218="소규모",0,IF(계획인구!R218=사업별물량!$F218,계획인구!AB218,0))))</f>
        <v>56</v>
      </c>
      <c r="Q218" s="152">
        <f>IF(계획인구!S218="미급수",0,IF(계획인구!S218="마을",0,IF(계획인구!S218="소규모",0,IF(계획인구!S218=사업별물량!$F218,계획인구!AC218,0))))</f>
        <v>55</v>
      </c>
      <c r="R218" s="152">
        <f>IF(계획인구!T218="미급수",0,IF(계획인구!T218="마을",0,IF(계획인구!T218="소규모",0,IF(계획인구!T218=사업별물량!$F218,계획인구!AD218,0))))</f>
        <v>55</v>
      </c>
      <c r="S218" s="152">
        <f>IF(계획인구!U218="미급수",0,IF(계획인구!U218="마을",0,IF(계획인구!U218="소규모",0,IF(계획인구!U218=사업별물량!$F218,계획인구!AE218,0))))</f>
        <v>55</v>
      </c>
      <c r="T218" s="152">
        <f>IF(계획인구!Q218="미급수",0,IF(계획인구!Q218="마을",0,IF(계획인구!Q218="소규모",0,IF(계획인구!Q218=사업별물량!$F218,계획인구!AF218,0))))</f>
        <v>0</v>
      </c>
      <c r="U218" s="152">
        <f>IF(계획인구!R218="미급수",0,IF(계획인구!R218="마을",0,IF(계획인구!R218="소규모",0,IF(계획인구!R218=사업별물량!$F218,계획인구!AG218,0))))</f>
        <v>0</v>
      </c>
      <c r="V218" s="152">
        <f>IF(계획인구!S218="미급수",0,IF(계획인구!S218="마을",0,IF(계획인구!S218="소규모",0,IF(계획인구!S218=사업별물량!$F218,계획인구!AH218,0))))</f>
        <v>0</v>
      </c>
      <c r="W218" s="152">
        <f>IF(계획인구!T218="미급수",0,IF(계획인구!T218="마을",0,IF(계획인구!T218="소규모",0,IF(계획인구!T218=사업별물량!$F218,계획인구!AI218,0))))</f>
        <v>0</v>
      </c>
      <c r="X218" s="152">
        <f>IF(계획인구!U218="미급수",0,IF(계획인구!U218="마을",0,IF(계획인구!U218="소규모",0,IF(계획인구!U218=사업별물량!$F218,계획인구!AJ218,0))))</f>
        <v>0</v>
      </c>
      <c r="Y218" s="14" t="str">
        <f t="shared" si="26"/>
        <v>1단계</v>
      </c>
      <c r="AB218" s="9"/>
      <c r="AC218" s="9"/>
      <c r="AD218" s="9"/>
      <c r="AE218" s="9"/>
      <c r="AF218" s="9"/>
      <c r="AG218" s="9"/>
      <c r="AH218" s="9"/>
    </row>
    <row r="219" spans="1:36" s="11" customFormat="1" ht="16.350000000000001" customHeight="1">
      <c r="A219" s="308" t="s">
        <v>951</v>
      </c>
      <c r="B219" s="52" t="s">
        <v>722</v>
      </c>
      <c r="C219" s="52" t="s">
        <v>234</v>
      </c>
      <c r="D219" s="53">
        <f>계획인구!J219</f>
        <v>38</v>
      </c>
      <c r="E219" s="53">
        <f>계획인구!K219</f>
        <v>73</v>
      </c>
      <c r="F219" s="54" t="str">
        <f>계획인구!L219</f>
        <v>지방</v>
      </c>
      <c r="G219" s="54" t="str">
        <f>계획인구!M219</f>
        <v>김천</v>
      </c>
      <c r="H219" s="54" t="str">
        <f>계획인구!N219</f>
        <v>공단</v>
      </c>
      <c r="I219" s="55">
        <f>IF(F219="마을",0,IF(F219="소규모",0,계획인구!P219))</f>
        <v>2020</v>
      </c>
      <c r="J219" s="135">
        <f t="shared" si="25"/>
        <v>0</v>
      </c>
      <c r="K219" s="135">
        <f t="shared" si="25"/>
        <v>70</v>
      </c>
      <c r="L219" s="135">
        <f t="shared" si="25"/>
        <v>70</v>
      </c>
      <c r="M219" s="135">
        <f t="shared" si="25"/>
        <v>70</v>
      </c>
      <c r="N219" s="136">
        <f t="shared" si="25"/>
        <v>69</v>
      </c>
      <c r="O219" s="152">
        <f>IF(계획인구!Q219="미급수",0,IF(계획인구!Q219="마을",0,IF(계획인구!Q219="소규모",0,IF(계획인구!Q219=사업별물량!$F219,계획인구!AA219,0))))</f>
        <v>0</v>
      </c>
      <c r="P219" s="152">
        <f>IF(계획인구!R219="미급수",0,IF(계획인구!R219="마을",0,IF(계획인구!R219="소규모",0,IF(계획인구!R219=사업별물량!$F219,계획인구!AB219,0))))</f>
        <v>70</v>
      </c>
      <c r="Q219" s="152">
        <f>IF(계획인구!S219="미급수",0,IF(계획인구!S219="마을",0,IF(계획인구!S219="소규모",0,IF(계획인구!S219=사업별물량!$F219,계획인구!AC219,0))))</f>
        <v>70</v>
      </c>
      <c r="R219" s="152">
        <f>IF(계획인구!T219="미급수",0,IF(계획인구!T219="마을",0,IF(계획인구!T219="소규모",0,IF(계획인구!T219=사업별물량!$F219,계획인구!AD219,0))))</f>
        <v>70</v>
      </c>
      <c r="S219" s="152">
        <f>IF(계획인구!U219="미급수",0,IF(계획인구!U219="마을",0,IF(계획인구!U219="소규모",0,IF(계획인구!U219=사업별물량!$F219,계획인구!AE219,0))))</f>
        <v>69</v>
      </c>
      <c r="T219" s="152">
        <f>IF(계획인구!Q219="미급수",0,IF(계획인구!Q219="마을",0,IF(계획인구!Q219="소규모",0,IF(계획인구!Q219=사업별물량!$F219,계획인구!AF219,0))))</f>
        <v>0</v>
      </c>
      <c r="U219" s="152">
        <f>IF(계획인구!R219="미급수",0,IF(계획인구!R219="마을",0,IF(계획인구!R219="소규모",0,IF(계획인구!R219=사업별물량!$F219,계획인구!AG219,0))))</f>
        <v>0</v>
      </c>
      <c r="V219" s="152">
        <f>IF(계획인구!S219="미급수",0,IF(계획인구!S219="마을",0,IF(계획인구!S219="소규모",0,IF(계획인구!S219=사업별물량!$F219,계획인구!AH219,0))))</f>
        <v>0</v>
      </c>
      <c r="W219" s="152">
        <f>IF(계획인구!T219="미급수",0,IF(계획인구!T219="마을",0,IF(계획인구!T219="소규모",0,IF(계획인구!T219=사업별물량!$F219,계획인구!AI219,0))))</f>
        <v>0</v>
      </c>
      <c r="X219" s="152">
        <f>IF(계획인구!U219="미급수",0,IF(계획인구!U219="마을",0,IF(계획인구!U219="소규모",0,IF(계획인구!U219=사업별물량!$F219,계획인구!AJ219,0))))</f>
        <v>0</v>
      </c>
      <c r="Y219" s="14" t="str">
        <f t="shared" si="26"/>
        <v>1단계</v>
      </c>
      <c r="AB219" s="9"/>
      <c r="AC219" s="9"/>
      <c r="AD219" s="9"/>
      <c r="AE219" s="9"/>
      <c r="AF219" s="9"/>
      <c r="AG219" s="9"/>
      <c r="AH219" s="9"/>
    </row>
    <row r="220" spans="1:36" s="11" customFormat="1" ht="16.350000000000001" customHeight="1">
      <c r="A220" s="308" t="s">
        <v>951</v>
      </c>
      <c r="B220" s="52" t="s">
        <v>723</v>
      </c>
      <c r="C220" s="52" t="s">
        <v>235</v>
      </c>
      <c r="D220" s="53">
        <f>계획인구!J220</f>
        <v>45</v>
      </c>
      <c r="E220" s="53">
        <f>계획인구!K220</f>
        <v>83</v>
      </c>
      <c r="F220" s="54" t="str">
        <f>계획인구!L220</f>
        <v>지방</v>
      </c>
      <c r="G220" s="54" t="str">
        <f>계획인구!M220</f>
        <v>김천</v>
      </c>
      <c r="H220" s="54" t="str">
        <f>계획인구!N220</f>
        <v>공단</v>
      </c>
      <c r="I220" s="55">
        <f>IF(F220="마을",0,IF(F220="소규모",0,계획인구!P220))</f>
        <v>2020</v>
      </c>
      <c r="J220" s="135">
        <f t="shared" si="25"/>
        <v>0</v>
      </c>
      <c r="K220" s="135">
        <f t="shared" si="25"/>
        <v>80</v>
      </c>
      <c r="L220" s="135">
        <f t="shared" si="25"/>
        <v>79</v>
      </c>
      <c r="M220" s="135">
        <f t="shared" si="25"/>
        <v>79</v>
      </c>
      <c r="N220" s="136">
        <f t="shared" si="25"/>
        <v>78</v>
      </c>
      <c r="O220" s="152">
        <f>IF(계획인구!Q220="미급수",0,IF(계획인구!Q220="마을",0,IF(계획인구!Q220="소규모",0,IF(계획인구!Q220=사업별물량!$F220,계획인구!AA220,0))))</f>
        <v>0</v>
      </c>
      <c r="P220" s="152">
        <f>IF(계획인구!R220="미급수",0,IF(계획인구!R220="마을",0,IF(계획인구!R220="소규모",0,IF(계획인구!R220=사업별물량!$F220,계획인구!AB220,0))))</f>
        <v>80</v>
      </c>
      <c r="Q220" s="152">
        <f>IF(계획인구!S220="미급수",0,IF(계획인구!S220="마을",0,IF(계획인구!S220="소규모",0,IF(계획인구!S220=사업별물량!$F220,계획인구!AC220,0))))</f>
        <v>79</v>
      </c>
      <c r="R220" s="152">
        <f>IF(계획인구!T220="미급수",0,IF(계획인구!T220="마을",0,IF(계획인구!T220="소규모",0,IF(계획인구!T220=사업별물량!$F220,계획인구!AD220,0))))</f>
        <v>79</v>
      </c>
      <c r="S220" s="152">
        <f>IF(계획인구!U220="미급수",0,IF(계획인구!U220="마을",0,IF(계획인구!U220="소규모",0,IF(계획인구!U220=사업별물량!$F220,계획인구!AE220,0))))</f>
        <v>78</v>
      </c>
      <c r="T220" s="152">
        <f>IF(계획인구!Q220="미급수",0,IF(계획인구!Q220="마을",0,IF(계획인구!Q220="소규모",0,IF(계획인구!Q220=사업별물량!$F220,계획인구!AF220,0))))</f>
        <v>0</v>
      </c>
      <c r="U220" s="152">
        <f>IF(계획인구!R220="미급수",0,IF(계획인구!R220="마을",0,IF(계획인구!R220="소규모",0,IF(계획인구!R220=사업별물량!$F220,계획인구!AG220,0))))</f>
        <v>0</v>
      </c>
      <c r="V220" s="152">
        <f>IF(계획인구!S220="미급수",0,IF(계획인구!S220="마을",0,IF(계획인구!S220="소규모",0,IF(계획인구!S220=사업별물량!$F220,계획인구!AH220,0))))</f>
        <v>0</v>
      </c>
      <c r="W220" s="152">
        <f>IF(계획인구!T220="미급수",0,IF(계획인구!T220="마을",0,IF(계획인구!T220="소규모",0,IF(계획인구!T220=사업별물량!$F220,계획인구!AI220,0))))</f>
        <v>0</v>
      </c>
      <c r="X220" s="152">
        <f>IF(계획인구!U220="미급수",0,IF(계획인구!U220="마을",0,IF(계획인구!U220="소규모",0,IF(계획인구!U220=사업별물량!$F220,계획인구!AJ220,0))))</f>
        <v>0</v>
      </c>
      <c r="Y220" s="14" t="str">
        <f t="shared" si="26"/>
        <v>1단계</v>
      </c>
      <c r="AB220" s="9"/>
      <c r="AC220" s="9"/>
      <c r="AD220" s="9"/>
      <c r="AE220" s="9"/>
      <c r="AF220" s="9"/>
      <c r="AG220" s="9"/>
      <c r="AH220" s="9"/>
    </row>
    <row r="221" spans="1:36" s="11" customFormat="1" ht="16.350000000000001" customHeight="1">
      <c r="A221" s="308" t="s">
        <v>951</v>
      </c>
      <c r="B221" s="52" t="s">
        <v>724</v>
      </c>
      <c r="C221" s="52" t="s">
        <v>772</v>
      </c>
      <c r="D221" s="53">
        <f>계획인구!J221</f>
        <v>51</v>
      </c>
      <c r="E221" s="53">
        <f>계획인구!K221</f>
        <v>105</v>
      </c>
      <c r="F221" s="54" t="str">
        <f>계획인구!L221</f>
        <v>지방</v>
      </c>
      <c r="G221" s="54" t="str">
        <f>계획인구!M221</f>
        <v>김천</v>
      </c>
      <c r="H221" s="54" t="str">
        <f>계획인구!N221</f>
        <v>공단</v>
      </c>
      <c r="I221" s="55">
        <f>IF(F221="마을",0,IF(F221="소규모",0,계획인구!P221))</f>
        <v>2015</v>
      </c>
      <c r="J221" s="135">
        <f t="shared" si="25"/>
        <v>105</v>
      </c>
      <c r="K221" s="135">
        <f t="shared" si="25"/>
        <v>101</v>
      </c>
      <c r="L221" s="135">
        <f t="shared" si="25"/>
        <v>100</v>
      </c>
      <c r="M221" s="135">
        <f t="shared" si="25"/>
        <v>100</v>
      </c>
      <c r="N221" s="136">
        <f t="shared" si="25"/>
        <v>99</v>
      </c>
      <c r="O221" s="152">
        <f>IF(계획인구!Q221="미급수",0,IF(계획인구!Q221="마을",0,IF(계획인구!Q221="소규모",0,IF(계획인구!Q221=사업별물량!$F221,계획인구!AA221,0))))</f>
        <v>105</v>
      </c>
      <c r="P221" s="152">
        <f>IF(계획인구!R221="미급수",0,IF(계획인구!R221="마을",0,IF(계획인구!R221="소규모",0,IF(계획인구!R221=사업별물량!$F221,계획인구!AB221,0))))</f>
        <v>101</v>
      </c>
      <c r="Q221" s="152">
        <f>IF(계획인구!S221="미급수",0,IF(계획인구!S221="마을",0,IF(계획인구!S221="소규모",0,IF(계획인구!S221=사업별물량!$F221,계획인구!AC221,0))))</f>
        <v>100</v>
      </c>
      <c r="R221" s="152">
        <f>IF(계획인구!T221="미급수",0,IF(계획인구!T221="마을",0,IF(계획인구!T221="소규모",0,IF(계획인구!T221=사업별물량!$F221,계획인구!AD221,0))))</f>
        <v>100</v>
      </c>
      <c r="S221" s="152">
        <f>IF(계획인구!U221="미급수",0,IF(계획인구!U221="마을",0,IF(계획인구!U221="소규모",0,IF(계획인구!U221=사업별물량!$F221,계획인구!AE221,0))))</f>
        <v>99</v>
      </c>
      <c r="T221" s="152">
        <f>IF(계획인구!Q221="미급수",0,IF(계획인구!Q221="마을",0,IF(계획인구!Q221="소규모",0,IF(계획인구!Q221=사업별물량!$F221,계획인구!AF221,0))))</f>
        <v>0</v>
      </c>
      <c r="U221" s="152">
        <f>IF(계획인구!R221="미급수",0,IF(계획인구!R221="마을",0,IF(계획인구!R221="소규모",0,IF(계획인구!R221=사업별물량!$F221,계획인구!AG221,0))))</f>
        <v>0</v>
      </c>
      <c r="V221" s="152">
        <f>IF(계획인구!S221="미급수",0,IF(계획인구!S221="마을",0,IF(계획인구!S221="소규모",0,IF(계획인구!S221=사업별물량!$F221,계획인구!AH221,0))))</f>
        <v>0</v>
      </c>
      <c r="W221" s="152">
        <f>IF(계획인구!T221="미급수",0,IF(계획인구!T221="마을",0,IF(계획인구!T221="소규모",0,IF(계획인구!T221=사업별물량!$F221,계획인구!AI221,0))))</f>
        <v>0</v>
      </c>
      <c r="X221" s="152">
        <f>IF(계획인구!U221="미급수",0,IF(계획인구!U221="마을",0,IF(계획인구!U221="소규모",0,IF(계획인구!U221=사업별물량!$F221,계획인구!AJ221,0))))</f>
        <v>0</v>
      </c>
      <c r="Y221" s="14" t="str">
        <f t="shared" si="26"/>
        <v>기존</v>
      </c>
      <c r="AB221" s="9"/>
      <c r="AC221" s="9"/>
      <c r="AD221" s="9"/>
      <c r="AE221" s="9"/>
      <c r="AF221" s="9"/>
      <c r="AG221" s="9"/>
      <c r="AH221" s="9"/>
    </row>
    <row r="222" spans="1:36" s="11" customFormat="1" ht="16.350000000000001" customHeight="1">
      <c r="A222" s="309" t="s">
        <v>951</v>
      </c>
      <c r="B222" s="75" t="s">
        <v>725</v>
      </c>
      <c r="C222" s="75" t="s">
        <v>236</v>
      </c>
      <c r="D222" s="56">
        <f>계획인구!J222</f>
        <v>73</v>
      </c>
      <c r="E222" s="56">
        <f>계획인구!K222</f>
        <v>162</v>
      </c>
      <c r="F222" s="63" t="str">
        <f>계획인구!L222</f>
        <v>지방</v>
      </c>
      <c r="G222" s="63" t="str">
        <f>계획인구!M222</f>
        <v>김천</v>
      </c>
      <c r="H222" s="63" t="str">
        <f>계획인구!N222</f>
        <v>공단</v>
      </c>
      <c r="I222" s="64">
        <f>IF(F222="마을",0,IF(F222="소규모",0,계획인구!P222))</f>
        <v>2020</v>
      </c>
      <c r="J222" s="147">
        <f t="shared" si="25"/>
        <v>0</v>
      </c>
      <c r="K222" s="147">
        <f t="shared" si="25"/>
        <v>152</v>
      </c>
      <c r="L222" s="147">
        <f t="shared" si="25"/>
        <v>160</v>
      </c>
      <c r="M222" s="147">
        <f t="shared" si="25"/>
        <v>156</v>
      </c>
      <c r="N222" s="148">
        <f t="shared" si="25"/>
        <v>151</v>
      </c>
      <c r="O222" s="152">
        <f>IF(계획인구!Q222="미급수",0,IF(계획인구!Q222="마을",0,IF(계획인구!Q222="소규모",0,IF(계획인구!Q222=사업별물량!$F222,계획인구!AA222,0))))</f>
        <v>0</v>
      </c>
      <c r="P222" s="152">
        <f>IF(계획인구!R222="미급수",0,IF(계획인구!R222="마을",0,IF(계획인구!R222="소규모",0,IF(계획인구!R222=사업별물량!$F222,계획인구!AB222,0))))</f>
        <v>152</v>
      </c>
      <c r="Q222" s="152">
        <f>IF(계획인구!S222="미급수",0,IF(계획인구!S222="마을",0,IF(계획인구!S222="소규모",0,IF(계획인구!S222=사업별물량!$F222,계획인구!AC222,0))))</f>
        <v>160</v>
      </c>
      <c r="R222" s="152">
        <f>IF(계획인구!T222="미급수",0,IF(계획인구!T222="마을",0,IF(계획인구!T222="소규모",0,IF(계획인구!T222=사업별물량!$F222,계획인구!AD222,0))))</f>
        <v>156</v>
      </c>
      <c r="S222" s="152">
        <f>IF(계획인구!U222="미급수",0,IF(계획인구!U222="마을",0,IF(계획인구!U222="소규모",0,IF(계획인구!U222=사업별물량!$F222,계획인구!AE222,0))))</f>
        <v>151</v>
      </c>
      <c r="T222" s="152">
        <f>IF(계획인구!Q222="미급수",0,IF(계획인구!Q222="마을",0,IF(계획인구!Q222="소규모",0,IF(계획인구!Q222=사업별물량!$F222,계획인구!AF222,0))))</f>
        <v>0</v>
      </c>
      <c r="U222" s="152">
        <f>IF(계획인구!R222="미급수",0,IF(계획인구!R222="마을",0,IF(계획인구!R222="소규모",0,IF(계획인구!R222=사업별물량!$F222,계획인구!AG222,0))))</f>
        <v>0</v>
      </c>
      <c r="V222" s="152">
        <f>IF(계획인구!S222="미급수",0,IF(계획인구!S222="마을",0,IF(계획인구!S222="소규모",0,IF(계획인구!S222=사업별물량!$F222,계획인구!AH222,0))))</f>
        <v>0</v>
      </c>
      <c r="W222" s="152">
        <f>IF(계획인구!T222="미급수",0,IF(계획인구!T222="마을",0,IF(계획인구!T222="소규모",0,IF(계획인구!T222=사업별물량!$F222,계획인구!AI222,0))))</f>
        <v>0</v>
      </c>
      <c r="X222" s="152">
        <f>IF(계획인구!U222="미급수",0,IF(계획인구!U222="마을",0,IF(계획인구!U222="소규모",0,IF(계획인구!U222=사업별물량!$F222,계획인구!AJ222,0))))</f>
        <v>0</v>
      </c>
      <c r="Y222" s="14" t="str">
        <f t="shared" si="26"/>
        <v>1단계</v>
      </c>
      <c r="AB222" s="9"/>
      <c r="AC222" s="9"/>
      <c r="AD222" s="9"/>
      <c r="AE222" s="9"/>
      <c r="AF222" s="9"/>
      <c r="AG222" s="9"/>
      <c r="AH222" s="9"/>
    </row>
    <row r="223" spans="1:36" s="11" customFormat="1" ht="16.350000000000001" customHeight="1">
      <c r="A223" s="305" t="s">
        <v>237</v>
      </c>
      <c r="B223" s="241" t="s">
        <v>3</v>
      </c>
      <c r="C223" s="242"/>
      <c r="D223" s="211">
        <f>계획인구!J223</f>
        <v>1670</v>
      </c>
      <c r="E223" s="211">
        <f>계획인구!K223</f>
        <v>3734</v>
      </c>
      <c r="F223" s="211">
        <f>계획인구!L223</f>
        <v>0</v>
      </c>
      <c r="G223" s="211">
        <f>계획인구!M223</f>
        <v>0</v>
      </c>
      <c r="H223" s="211">
        <f>계획인구!N223</f>
        <v>0</v>
      </c>
      <c r="I223" s="211">
        <f>계획인구!P223</f>
        <v>0</v>
      </c>
      <c r="J223" s="211">
        <f>O223+T223</f>
        <v>2137</v>
      </c>
      <c r="K223" s="211">
        <f>P223+U223</f>
        <v>3152</v>
      </c>
      <c r="L223" s="211">
        <f>Q223+V223</f>
        <v>3568</v>
      </c>
      <c r="M223" s="211">
        <f>R223+W223</f>
        <v>3555</v>
      </c>
      <c r="N223" s="249">
        <f>S223+X223</f>
        <v>3526</v>
      </c>
      <c r="O223" s="152">
        <f>SUM(O224:O255)</f>
        <v>2137</v>
      </c>
      <c r="P223" s="135">
        <f t="shared" ref="P223:X223" si="27">SUM(P224:P255)</f>
        <v>3152</v>
      </c>
      <c r="Q223" s="135">
        <f t="shared" si="27"/>
        <v>3568</v>
      </c>
      <c r="R223" s="135">
        <f t="shared" si="27"/>
        <v>3555</v>
      </c>
      <c r="S223" s="135">
        <f t="shared" si="27"/>
        <v>3526</v>
      </c>
      <c r="T223" s="135">
        <f t="shared" si="27"/>
        <v>0</v>
      </c>
      <c r="U223" s="135">
        <f t="shared" si="27"/>
        <v>0</v>
      </c>
      <c r="V223" s="135">
        <f t="shared" si="27"/>
        <v>0</v>
      </c>
      <c r="W223" s="135">
        <f t="shared" si="27"/>
        <v>0</v>
      </c>
      <c r="X223" s="135">
        <f t="shared" si="27"/>
        <v>0</v>
      </c>
      <c r="Y223" s="14" t="str">
        <f t="shared" si="26"/>
        <v/>
      </c>
      <c r="AB223" s="9"/>
      <c r="AC223" s="9"/>
      <c r="AD223" s="9"/>
      <c r="AE223" s="9"/>
      <c r="AF223" s="9"/>
      <c r="AG223" s="9"/>
      <c r="AH223" s="9"/>
    </row>
    <row r="224" spans="1:36" s="11" customFormat="1" ht="16.350000000000001" customHeight="1">
      <c r="A224" s="308" t="s">
        <v>237</v>
      </c>
      <c r="B224" s="57" t="s">
        <v>340</v>
      </c>
      <c r="C224" s="57" t="s">
        <v>340</v>
      </c>
      <c r="D224" s="53">
        <f>계획인구!J224</f>
        <v>149</v>
      </c>
      <c r="E224" s="53">
        <f>계획인구!K224</f>
        <v>364</v>
      </c>
      <c r="F224" s="54" t="str">
        <f>계획인구!L224</f>
        <v>지방</v>
      </c>
      <c r="G224" s="54" t="str">
        <f>계획인구!M224</f>
        <v>김천</v>
      </c>
      <c r="H224" s="54" t="str">
        <f>계획인구!N224</f>
        <v>평화</v>
      </c>
      <c r="I224" s="55">
        <f>IF(F224="마을",0,IF(F224="소규모",0,계획인구!P224))</f>
        <v>2015</v>
      </c>
      <c r="J224" s="135">
        <f t="shared" ref="J224:N255" si="28">O224+T224</f>
        <v>364</v>
      </c>
      <c r="K224" s="135">
        <f t="shared" si="28"/>
        <v>349</v>
      </c>
      <c r="L224" s="135">
        <f t="shared" si="28"/>
        <v>348</v>
      </c>
      <c r="M224" s="135">
        <f t="shared" si="28"/>
        <v>347</v>
      </c>
      <c r="N224" s="136">
        <f t="shared" si="28"/>
        <v>344</v>
      </c>
      <c r="O224" s="152">
        <f>IF(계획인구!Q224="미급수",0,IF(계획인구!Q224="마을",0,IF(계획인구!Q224="소규모",0,IF(계획인구!Q224=사업별물량!$F224,계획인구!AA224,0))))</f>
        <v>364</v>
      </c>
      <c r="P224" s="152">
        <f>IF(계획인구!R224="미급수",0,IF(계획인구!R224="마을",0,IF(계획인구!R224="소규모",0,IF(계획인구!R224=사업별물량!$F224,계획인구!AB224,0))))</f>
        <v>349</v>
      </c>
      <c r="Q224" s="152">
        <f>IF(계획인구!S224="미급수",0,IF(계획인구!S224="마을",0,IF(계획인구!S224="소규모",0,IF(계획인구!S224=사업별물량!$F224,계획인구!AC224,0))))</f>
        <v>348</v>
      </c>
      <c r="R224" s="152">
        <f>IF(계획인구!T224="미급수",0,IF(계획인구!T224="마을",0,IF(계획인구!T224="소규모",0,IF(계획인구!T224=사업별물량!$F224,계획인구!AD224,0))))</f>
        <v>347</v>
      </c>
      <c r="S224" s="152">
        <f>IF(계획인구!U224="미급수",0,IF(계획인구!U224="마을",0,IF(계획인구!U224="소규모",0,IF(계획인구!U224=사업별물량!$F224,계획인구!AE224,0))))</f>
        <v>344</v>
      </c>
      <c r="T224" s="152">
        <f>IF(계획인구!Q224="미급수",0,IF(계획인구!Q224="마을",0,IF(계획인구!Q224="소규모",0,IF(계획인구!Q224=사업별물량!$F224,계획인구!AF224,0))))</f>
        <v>0</v>
      </c>
      <c r="U224" s="152">
        <f>IF(계획인구!R224="미급수",0,IF(계획인구!R224="마을",0,IF(계획인구!R224="소규모",0,IF(계획인구!R224=사업별물량!$F224,계획인구!AG224,0))))</f>
        <v>0</v>
      </c>
      <c r="V224" s="152">
        <f>IF(계획인구!S224="미급수",0,IF(계획인구!S224="마을",0,IF(계획인구!S224="소규모",0,IF(계획인구!S224=사업별물량!$F224,계획인구!AH224,0))))</f>
        <v>0</v>
      </c>
      <c r="W224" s="152">
        <f>IF(계획인구!T224="미급수",0,IF(계획인구!T224="마을",0,IF(계획인구!T224="소규모",0,IF(계획인구!T224=사업별물량!$F224,계획인구!AI224,0))))</f>
        <v>0</v>
      </c>
      <c r="X224" s="152">
        <f>IF(계획인구!U224="미급수",0,IF(계획인구!U224="마을",0,IF(계획인구!U224="소규모",0,IF(계획인구!U224=사업별물량!$F224,계획인구!AJ224,0))))</f>
        <v>0</v>
      </c>
      <c r="Y224" s="14" t="str">
        <f t="shared" si="26"/>
        <v>기존</v>
      </c>
      <c r="AB224" s="9"/>
      <c r="AC224" s="9"/>
      <c r="AD224" s="9"/>
      <c r="AE224" s="9"/>
      <c r="AF224" s="9"/>
      <c r="AG224" s="9"/>
    </row>
    <row r="225" spans="1:36" s="11" customFormat="1" ht="16.350000000000001" customHeight="1">
      <c r="A225" s="308" t="s">
        <v>237</v>
      </c>
      <c r="B225" s="57" t="s">
        <v>341</v>
      </c>
      <c r="C225" s="57" t="s">
        <v>342</v>
      </c>
      <c r="D225" s="53">
        <f>계획인구!J225</f>
        <v>67</v>
      </c>
      <c r="E225" s="53">
        <f>계획인구!K225</f>
        <v>185</v>
      </c>
      <c r="F225" s="54" t="str">
        <f>계획인구!L225</f>
        <v>지방</v>
      </c>
      <c r="G225" s="54" t="str">
        <f>계획인구!M225</f>
        <v>김천</v>
      </c>
      <c r="H225" s="54" t="str">
        <f>계획인구!N225</f>
        <v>평화</v>
      </c>
      <c r="I225" s="55">
        <f>IF(F225="마을",0,IF(F225="소규모",0,계획인구!P225))</f>
        <v>2015</v>
      </c>
      <c r="J225" s="135">
        <f t="shared" si="28"/>
        <v>185</v>
      </c>
      <c r="K225" s="135">
        <f t="shared" si="28"/>
        <v>178</v>
      </c>
      <c r="L225" s="135">
        <f t="shared" si="28"/>
        <v>177</v>
      </c>
      <c r="M225" s="135">
        <f t="shared" si="28"/>
        <v>176</v>
      </c>
      <c r="N225" s="136">
        <f t="shared" si="28"/>
        <v>175</v>
      </c>
      <c r="O225" s="152">
        <f>IF(계획인구!Q225="미급수",0,IF(계획인구!Q225="마을",0,IF(계획인구!Q225="소규모",0,IF(계획인구!Q225=사업별물량!$F225,계획인구!AA225,0))))</f>
        <v>185</v>
      </c>
      <c r="P225" s="152">
        <f>IF(계획인구!R225="미급수",0,IF(계획인구!R225="마을",0,IF(계획인구!R225="소규모",0,IF(계획인구!R225=사업별물량!$F225,계획인구!AB225,0))))</f>
        <v>178</v>
      </c>
      <c r="Q225" s="152">
        <f>IF(계획인구!S225="미급수",0,IF(계획인구!S225="마을",0,IF(계획인구!S225="소규모",0,IF(계획인구!S225=사업별물량!$F225,계획인구!AC225,0))))</f>
        <v>177</v>
      </c>
      <c r="R225" s="152">
        <f>IF(계획인구!T225="미급수",0,IF(계획인구!T225="마을",0,IF(계획인구!T225="소규모",0,IF(계획인구!T225=사업별물량!$F225,계획인구!AD225,0))))</f>
        <v>176</v>
      </c>
      <c r="S225" s="152">
        <f>IF(계획인구!U225="미급수",0,IF(계획인구!U225="마을",0,IF(계획인구!U225="소규모",0,IF(계획인구!U225=사업별물량!$F225,계획인구!AE225,0))))</f>
        <v>175</v>
      </c>
      <c r="T225" s="152">
        <f>IF(계획인구!Q225="미급수",0,IF(계획인구!Q225="마을",0,IF(계획인구!Q225="소규모",0,IF(계획인구!Q225=사업별물량!$F225,계획인구!AF225,0))))</f>
        <v>0</v>
      </c>
      <c r="U225" s="152">
        <f>IF(계획인구!R225="미급수",0,IF(계획인구!R225="마을",0,IF(계획인구!R225="소규모",0,IF(계획인구!R225=사업별물량!$F225,계획인구!AG225,0))))</f>
        <v>0</v>
      </c>
      <c r="V225" s="152">
        <f>IF(계획인구!S225="미급수",0,IF(계획인구!S225="마을",0,IF(계획인구!S225="소규모",0,IF(계획인구!S225=사업별물량!$F225,계획인구!AH225,0))))</f>
        <v>0</v>
      </c>
      <c r="W225" s="152">
        <f>IF(계획인구!T225="미급수",0,IF(계획인구!T225="마을",0,IF(계획인구!T225="소규모",0,IF(계획인구!T225=사업별물량!$F225,계획인구!AI225,0))))</f>
        <v>0</v>
      </c>
      <c r="X225" s="152">
        <f>IF(계획인구!U225="미급수",0,IF(계획인구!U225="마을",0,IF(계획인구!U225="소규모",0,IF(계획인구!U225=사업별물량!$F225,계획인구!AJ225,0))))</f>
        <v>0</v>
      </c>
      <c r="Y225" s="14" t="str">
        <f t="shared" si="26"/>
        <v>기존</v>
      </c>
      <c r="AB225" s="9"/>
      <c r="AC225" s="9"/>
      <c r="AD225" s="9"/>
      <c r="AE225" s="9"/>
      <c r="AF225" s="9"/>
      <c r="AG225" s="9"/>
    </row>
    <row r="226" spans="1:36" s="11" customFormat="1" ht="16.350000000000001" customHeight="1">
      <c r="A226" s="308" t="s">
        <v>237</v>
      </c>
      <c r="B226" s="247" t="s">
        <v>343</v>
      </c>
      <c r="C226" s="57" t="s">
        <v>344</v>
      </c>
      <c r="D226" s="53">
        <f>계획인구!J226</f>
        <v>78</v>
      </c>
      <c r="E226" s="53">
        <f>계획인구!K226</f>
        <v>168</v>
      </c>
      <c r="F226" s="54" t="str">
        <f>계획인구!L226</f>
        <v>지방</v>
      </c>
      <c r="G226" s="54" t="str">
        <f>계획인구!M226</f>
        <v>김천</v>
      </c>
      <c r="H226" s="54" t="str">
        <f>계획인구!N226</f>
        <v>평화</v>
      </c>
      <c r="I226" s="55">
        <f>IF(F226="마을",0,IF(F226="소규모",0,계획인구!P226))</f>
        <v>2015</v>
      </c>
      <c r="J226" s="135">
        <f t="shared" si="28"/>
        <v>168</v>
      </c>
      <c r="K226" s="135">
        <f t="shared" si="28"/>
        <v>161</v>
      </c>
      <c r="L226" s="135">
        <f t="shared" si="28"/>
        <v>161</v>
      </c>
      <c r="M226" s="135">
        <f t="shared" si="28"/>
        <v>160</v>
      </c>
      <c r="N226" s="136">
        <f t="shared" si="28"/>
        <v>159</v>
      </c>
      <c r="O226" s="152">
        <f>IF(계획인구!Q226="미급수",0,IF(계획인구!Q226="마을",0,IF(계획인구!Q226="소규모",0,IF(계획인구!Q226=사업별물량!$F226,계획인구!AA226,0))))</f>
        <v>168</v>
      </c>
      <c r="P226" s="152">
        <f>IF(계획인구!R226="미급수",0,IF(계획인구!R226="마을",0,IF(계획인구!R226="소규모",0,IF(계획인구!R226=사업별물량!$F226,계획인구!AB226,0))))</f>
        <v>161</v>
      </c>
      <c r="Q226" s="152">
        <f>IF(계획인구!S226="미급수",0,IF(계획인구!S226="마을",0,IF(계획인구!S226="소규모",0,IF(계획인구!S226=사업별물량!$F226,계획인구!AC226,0))))</f>
        <v>161</v>
      </c>
      <c r="R226" s="152">
        <f>IF(계획인구!T226="미급수",0,IF(계획인구!T226="마을",0,IF(계획인구!T226="소규모",0,IF(계획인구!T226=사업별물량!$F226,계획인구!AD226,0))))</f>
        <v>160</v>
      </c>
      <c r="S226" s="152">
        <f>IF(계획인구!U226="미급수",0,IF(계획인구!U226="마을",0,IF(계획인구!U226="소규모",0,IF(계획인구!U226=사업별물량!$F226,계획인구!AE226,0))))</f>
        <v>159</v>
      </c>
      <c r="T226" s="152">
        <f>IF(계획인구!Q226="미급수",0,IF(계획인구!Q226="마을",0,IF(계획인구!Q226="소규모",0,IF(계획인구!Q226=사업별물량!$F226,계획인구!AF226,0))))</f>
        <v>0</v>
      </c>
      <c r="U226" s="152">
        <f>IF(계획인구!R226="미급수",0,IF(계획인구!R226="마을",0,IF(계획인구!R226="소규모",0,IF(계획인구!R226=사업별물량!$F226,계획인구!AG226,0))))</f>
        <v>0</v>
      </c>
      <c r="V226" s="152">
        <f>IF(계획인구!S226="미급수",0,IF(계획인구!S226="마을",0,IF(계획인구!S226="소규모",0,IF(계획인구!S226=사업별물량!$F226,계획인구!AH226,0))))</f>
        <v>0</v>
      </c>
      <c r="W226" s="152">
        <f>IF(계획인구!T226="미급수",0,IF(계획인구!T226="마을",0,IF(계획인구!T226="소규모",0,IF(계획인구!T226=사업별물량!$F226,계획인구!AI226,0))))</f>
        <v>0</v>
      </c>
      <c r="X226" s="152">
        <f>IF(계획인구!U226="미급수",0,IF(계획인구!U226="마을",0,IF(계획인구!U226="소규모",0,IF(계획인구!U226=사업별물량!$F226,계획인구!AJ226,0))))</f>
        <v>0</v>
      </c>
      <c r="Y226" s="14" t="str">
        <f t="shared" si="26"/>
        <v>기존</v>
      </c>
      <c r="AB226" s="9"/>
      <c r="AC226" s="9"/>
      <c r="AD226" s="9"/>
      <c r="AE226" s="9"/>
      <c r="AF226" s="9"/>
      <c r="AG226" s="9"/>
    </row>
    <row r="227" spans="1:36" s="11" customFormat="1" ht="16.350000000000001" customHeight="1">
      <c r="A227" s="308" t="s">
        <v>237</v>
      </c>
      <c r="B227" s="333"/>
      <c r="C227" s="57" t="s">
        <v>345</v>
      </c>
      <c r="D227" s="53">
        <f>계획인구!J227</f>
        <v>29</v>
      </c>
      <c r="E227" s="53">
        <f>계획인구!K227</f>
        <v>64</v>
      </c>
      <c r="F227" s="54" t="str">
        <f>계획인구!L227</f>
        <v>지방</v>
      </c>
      <c r="G227" s="54" t="str">
        <f>계획인구!M227</f>
        <v>김천</v>
      </c>
      <c r="H227" s="54" t="str">
        <f>계획인구!N227</f>
        <v>평화</v>
      </c>
      <c r="I227" s="55">
        <f>IF(F227="마을",0,IF(F227="소규모",0,계획인구!P227))</f>
        <v>2015</v>
      </c>
      <c r="J227" s="135">
        <f t="shared" si="28"/>
        <v>64</v>
      </c>
      <c r="K227" s="135">
        <f t="shared" si="28"/>
        <v>61</v>
      </c>
      <c r="L227" s="135">
        <f t="shared" si="28"/>
        <v>61</v>
      </c>
      <c r="M227" s="135">
        <f t="shared" si="28"/>
        <v>61</v>
      </c>
      <c r="N227" s="136">
        <f t="shared" si="28"/>
        <v>61</v>
      </c>
      <c r="O227" s="152">
        <f>IF(계획인구!Q227="미급수",0,IF(계획인구!Q227="마을",0,IF(계획인구!Q227="소규모",0,IF(계획인구!Q227=사업별물량!$F227,계획인구!AA227,0))))</f>
        <v>64</v>
      </c>
      <c r="P227" s="152">
        <f>IF(계획인구!R227="미급수",0,IF(계획인구!R227="마을",0,IF(계획인구!R227="소규모",0,IF(계획인구!R227=사업별물량!$F227,계획인구!AB227,0))))</f>
        <v>61</v>
      </c>
      <c r="Q227" s="152">
        <f>IF(계획인구!S227="미급수",0,IF(계획인구!S227="마을",0,IF(계획인구!S227="소규모",0,IF(계획인구!S227=사업별물량!$F227,계획인구!AC227,0))))</f>
        <v>61</v>
      </c>
      <c r="R227" s="152">
        <f>IF(계획인구!T227="미급수",0,IF(계획인구!T227="마을",0,IF(계획인구!T227="소규모",0,IF(계획인구!T227=사업별물량!$F227,계획인구!AD227,0))))</f>
        <v>61</v>
      </c>
      <c r="S227" s="152">
        <f>IF(계획인구!U227="미급수",0,IF(계획인구!U227="마을",0,IF(계획인구!U227="소규모",0,IF(계획인구!U227=사업별물량!$F227,계획인구!AE227,0))))</f>
        <v>61</v>
      </c>
      <c r="T227" s="152">
        <f>IF(계획인구!Q227="미급수",0,IF(계획인구!Q227="마을",0,IF(계획인구!Q227="소규모",0,IF(계획인구!Q227=사업별물량!$F227,계획인구!AF227,0))))</f>
        <v>0</v>
      </c>
      <c r="U227" s="152">
        <f>IF(계획인구!R227="미급수",0,IF(계획인구!R227="마을",0,IF(계획인구!R227="소규모",0,IF(계획인구!R227=사업별물량!$F227,계획인구!AG227,0))))</f>
        <v>0</v>
      </c>
      <c r="V227" s="152">
        <f>IF(계획인구!S227="미급수",0,IF(계획인구!S227="마을",0,IF(계획인구!S227="소규모",0,IF(계획인구!S227=사업별물량!$F227,계획인구!AH227,0))))</f>
        <v>0</v>
      </c>
      <c r="W227" s="152">
        <f>IF(계획인구!T227="미급수",0,IF(계획인구!T227="마을",0,IF(계획인구!T227="소규모",0,IF(계획인구!T227=사업별물량!$F227,계획인구!AI227,0))))</f>
        <v>0</v>
      </c>
      <c r="X227" s="152">
        <f>IF(계획인구!U227="미급수",0,IF(계획인구!U227="마을",0,IF(계획인구!U227="소규모",0,IF(계획인구!U227=사업별물량!$F227,계획인구!AJ227,0))))</f>
        <v>0</v>
      </c>
      <c r="Y227" s="14" t="str">
        <f t="shared" si="26"/>
        <v>기존</v>
      </c>
      <c r="AB227" s="9"/>
      <c r="AC227" s="9"/>
      <c r="AD227" s="9"/>
      <c r="AE227" s="9"/>
      <c r="AF227" s="9"/>
      <c r="AG227" s="9"/>
    </row>
    <row r="228" spans="1:36" s="11" customFormat="1" ht="16.350000000000001" customHeight="1">
      <c r="A228" s="308" t="s">
        <v>237</v>
      </c>
      <c r="B228" s="57" t="s">
        <v>346</v>
      </c>
      <c r="C228" s="57" t="s">
        <v>347</v>
      </c>
      <c r="D228" s="53">
        <f>계획인구!J228</f>
        <v>212</v>
      </c>
      <c r="E228" s="53">
        <f>계획인구!K228</f>
        <v>480</v>
      </c>
      <c r="F228" s="54" t="str">
        <f>계획인구!L228</f>
        <v>지방</v>
      </c>
      <c r="G228" s="54" t="str">
        <f>계획인구!M228</f>
        <v>김천</v>
      </c>
      <c r="H228" s="54" t="str">
        <f>계획인구!N228</f>
        <v>평화</v>
      </c>
      <c r="I228" s="55">
        <f>IF(F228="마을",0,IF(F228="소규모",0,계획인구!P228))</f>
        <v>2015</v>
      </c>
      <c r="J228" s="135">
        <f t="shared" si="28"/>
        <v>480</v>
      </c>
      <c r="K228" s="135">
        <f t="shared" si="28"/>
        <v>461</v>
      </c>
      <c r="L228" s="135">
        <f t="shared" si="28"/>
        <v>459</v>
      </c>
      <c r="M228" s="135">
        <f t="shared" si="28"/>
        <v>458</v>
      </c>
      <c r="N228" s="136">
        <f t="shared" si="28"/>
        <v>454</v>
      </c>
      <c r="O228" s="152">
        <f>IF(계획인구!Q228="미급수",0,IF(계획인구!Q228="마을",0,IF(계획인구!Q228="소규모",0,IF(계획인구!Q228=사업별물량!$F228,계획인구!AA228,0))))</f>
        <v>480</v>
      </c>
      <c r="P228" s="152">
        <f>IF(계획인구!R228="미급수",0,IF(계획인구!R228="마을",0,IF(계획인구!R228="소규모",0,IF(계획인구!R228=사업별물량!$F228,계획인구!AB228,0))))</f>
        <v>461</v>
      </c>
      <c r="Q228" s="152">
        <f>IF(계획인구!S228="미급수",0,IF(계획인구!S228="마을",0,IF(계획인구!S228="소규모",0,IF(계획인구!S228=사업별물량!$F228,계획인구!AC228,0))))</f>
        <v>459</v>
      </c>
      <c r="R228" s="152">
        <f>IF(계획인구!T228="미급수",0,IF(계획인구!T228="마을",0,IF(계획인구!T228="소규모",0,IF(계획인구!T228=사업별물량!$F228,계획인구!AD228,0))))</f>
        <v>458</v>
      </c>
      <c r="S228" s="152">
        <f>IF(계획인구!U228="미급수",0,IF(계획인구!U228="마을",0,IF(계획인구!U228="소규모",0,IF(계획인구!U228=사업별물량!$F228,계획인구!AE228,0))))</f>
        <v>454</v>
      </c>
      <c r="T228" s="152">
        <f>IF(계획인구!Q228="미급수",0,IF(계획인구!Q228="마을",0,IF(계획인구!Q228="소규모",0,IF(계획인구!Q228=사업별물량!$F228,계획인구!AF228,0))))</f>
        <v>0</v>
      </c>
      <c r="U228" s="152">
        <f>IF(계획인구!R228="미급수",0,IF(계획인구!R228="마을",0,IF(계획인구!R228="소규모",0,IF(계획인구!R228=사업별물량!$F228,계획인구!AG228,0))))</f>
        <v>0</v>
      </c>
      <c r="V228" s="152">
        <f>IF(계획인구!S228="미급수",0,IF(계획인구!S228="마을",0,IF(계획인구!S228="소규모",0,IF(계획인구!S228=사업별물량!$F228,계획인구!AH228,0))))</f>
        <v>0</v>
      </c>
      <c r="W228" s="152">
        <f>IF(계획인구!T228="미급수",0,IF(계획인구!T228="마을",0,IF(계획인구!T228="소규모",0,IF(계획인구!T228=사업별물량!$F228,계획인구!AI228,0))))</f>
        <v>0</v>
      </c>
      <c r="X228" s="152">
        <f>IF(계획인구!U228="미급수",0,IF(계획인구!U228="마을",0,IF(계획인구!U228="소규모",0,IF(계획인구!U228=사업별물량!$F228,계획인구!AJ228,0))))</f>
        <v>0</v>
      </c>
      <c r="Y228" s="14" t="str">
        <f t="shared" si="26"/>
        <v>기존</v>
      </c>
      <c r="AB228" s="9"/>
      <c r="AC228" s="9"/>
      <c r="AD228" s="9"/>
      <c r="AE228" s="9"/>
      <c r="AF228" s="9"/>
      <c r="AG228" s="9"/>
    </row>
    <row r="229" spans="1:36" s="11" customFormat="1" ht="16.350000000000001" customHeight="1">
      <c r="A229" s="308" t="s">
        <v>237</v>
      </c>
      <c r="B229" s="247" t="s">
        <v>348</v>
      </c>
      <c r="C229" s="57" t="s">
        <v>349</v>
      </c>
      <c r="D229" s="53">
        <f>계획인구!J229</f>
        <v>29</v>
      </c>
      <c r="E229" s="53">
        <f>계획인구!K229</f>
        <v>66</v>
      </c>
      <c r="F229" s="54" t="str">
        <f>계획인구!L229</f>
        <v>지방</v>
      </c>
      <c r="G229" s="54" t="str">
        <f>계획인구!M229</f>
        <v>김천</v>
      </c>
      <c r="H229" s="54" t="str">
        <f>계획인구!N229</f>
        <v>평화</v>
      </c>
      <c r="I229" s="55">
        <f>IF(F229="마을",0,IF(F229="소규모",0,계획인구!P229))</f>
        <v>2015</v>
      </c>
      <c r="J229" s="135">
        <f t="shared" si="28"/>
        <v>66</v>
      </c>
      <c r="K229" s="135">
        <f t="shared" si="28"/>
        <v>63</v>
      </c>
      <c r="L229" s="135">
        <f t="shared" si="28"/>
        <v>63</v>
      </c>
      <c r="M229" s="135">
        <f t="shared" si="28"/>
        <v>63</v>
      </c>
      <c r="N229" s="136">
        <f t="shared" si="28"/>
        <v>62</v>
      </c>
      <c r="O229" s="152">
        <f>IF(계획인구!Q229="미급수",0,IF(계획인구!Q229="마을",0,IF(계획인구!Q229="소규모",0,IF(계획인구!Q229=사업별물량!$F229,계획인구!AA229,0))))</f>
        <v>66</v>
      </c>
      <c r="P229" s="152">
        <f>IF(계획인구!R229="미급수",0,IF(계획인구!R229="마을",0,IF(계획인구!R229="소규모",0,IF(계획인구!R229=사업별물량!$F229,계획인구!AB229,0))))</f>
        <v>63</v>
      </c>
      <c r="Q229" s="152">
        <f>IF(계획인구!S229="미급수",0,IF(계획인구!S229="마을",0,IF(계획인구!S229="소규모",0,IF(계획인구!S229=사업별물량!$F229,계획인구!AC229,0))))</f>
        <v>63</v>
      </c>
      <c r="R229" s="152">
        <f>IF(계획인구!T229="미급수",0,IF(계획인구!T229="마을",0,IF(계획인구!T229="소규모",0,IF(계획인구!T229=사업별물량!$F229,계획인구!AD229,0))))</f>
        <v>63</v>
      </c>
      <c r="S229" s="152">
        <f>IF(계획인구!U229="미급수",0,IF(계획인구!U229="마을",0,IF(계획인구!U229="소규모",0,IF(계획인구!U229=사업별물량!$F229,계획인구!AE229,0))))</f>
        <v>62</v>
      </c>
      <c r="T229" s="152">
        <f>IF(계획인구!Q229="미급수",0,IF(계획인구!Q229="마을",0,IF(계획인구!Q229="소규모",0,IF(계획인구!Q229=사업별물량!$F229,계획인구!AF229,0))))</f>
        <v>0</v>
      </c>
      <c r="U229" s="152">
        <f>IF(계획인구!R229="미급수",0,IF(계획인구!R229="마을",0,IF(계획인구!R229="소규모",0,IF(계획인구!R229=사업별물량!$F229,계획인구!AG229,0))))</f>
        <v>0</v>
      </c>
      <c r="V229" s="152">
        <f>IF(계획인구!S229="미급수",0,IF(계획인구!S229="마을",0,IF(계획인구!S229="소규모",0,IF(계획인구!S229=사업별물량!$F229,계획인구!AH229,0))))</f>
        <v>0</v>
      </c>
      <c r="W229" s="152">
        <f>IF(계획인구!T229="미급수",0,IF(계획인구!T229="마을",0,IF(계획인구!T229="소규모",0,IF(계획인구!T229=사업별물량!$F229,계획인구!AI229,0))))</f>
        <v>0</v>
      </c>
      <c r="X229" s="152">
        <f>IF(계획인구!U229="미급수",0,IF(계획인구!U229="마을",0,IF(계획인구!U229="소규모",0,IF(계획인구!U229=사업별물량!$F229,계획인구!AJ229,0))))</f>
        <v>0</v>
      </c>
      <c r="Y229" s="14" t="str">
        <f t="shared" si="26"/>
        <v>기존</v>
      </c>
    </row>
    <row r="230" spans="1:36" s="11" customFormat="1" ht="16.350000000000001" customHeight="1">
      <c r="A230" s="308" t="s">
        <v>237</v>
      </c>
      <c r="B230" s="334"/>
      <c r="C230" s="57" t="s">
        <v>350</v>
      </c>
      <c r="D230" s="53">
        <f>계획인구!J230</f>
        <v>35</v>
      </c>
      <c r="E230" s="53">
        <f>계획인구!K230</f>
        <v>97</v>
      </c>
      <c r="F230" s="54" t="str">
        <f>계획인구!L230</f>
        <v>지방</v>
      </c>
      <c r="G230" s="54" t="str">
        <f>계획인구!M230</f>
        <v>김천</v>
      </c>
      <c r="H230" s="54" t="str">
        <f>계획인구!N230</f>
        <v>평화</v>
      </c>
      <c r="I230" s="55">
        <f>IF(F230="마을",0,IF(F230="소규모",0,계획인구!P230))</f>
        <v>2015</v>
      </c>
      <c r="J230" s="135">
        <f t="shared" si="28"/>
        <v>97</v>
      </c>
      <c r="K230" s="135">
        <f t="shared" si="28"/>
        <v>93</v>
      </c>
      <c r="L230" s="135">
        <f t="shared" si="28"/>
        <v>93</v>
      </c>
      <c r="M230" s="135">
        <f t="shared" si="28"/>
        <v>92</v>
      </c>
      <c r="N230" s="136">
        <f t="shared" si="28"/>
        <v>92</v>
      </c>
      <c r="O230" s="152">
        <f>IF(계획인구!Q230="미급수",0,IF(계획인구!Q230="마을",0,IF(계획인구!Q230="소규모",0,IF(계획인구!Q230=사업별물량!$F230,계획인구!AA230,0))))</f>
        <v>97</v>
      </c>
      <c r="P230" s="152">
        <f>IF(계획인구!R230="미급수",0,IF(계획인구!R230="마을",0,IF(계획인구!R230="소규모",0,IF(계획인구!R230=사업별물량!$F230,계획인구!AB230,0))))</f>
        <v>93</v>
      </c>
      <c r="Q230" s="152">
        <f>IF(계획인구!S230="미급수",0,IF(계획인구!S230="마을",0,IF(계획인구!S230="소규모",0,IF(계획인구!S230=사업별물량!$F230,계획인구!AC230,0))))</f>
        <v>93</v>
      </c>
      <c r="R230" s="152">
        <f>IF(계획인구!T230="미급수",0,IF(계획인구!T230="마을",0,IF(계획인구!T230="소규모",0,IF(계획인구!T230=사업별물량!$F230,계획인구!AD230,0))))</f>
        <v>92</v>
      </c>
      <c r="S230" s="152">
        <f>IF(계획인구!U230="미급수",0,IF(계획인구!U230="마을",0,IF(계획인구!U230="소규모",0,IF(계획인구!U230=사업별물량!$F230,계획인구!AE230,0))))</f>
        <v>92</v>
      </c>
      <c r="T230" s="152">
        <f>IF(계획인구!Q230="미급수",0,IF(계획인구!Q230="마을",0,IF(계획인구!Q230="소규모",0,IF(계획인구!Q230=사업별물량!$F230,계획인구!AF230,0))))</f>
        <v>0</v>
      </c>
      <c r="U230" s="152">
        <f>IF(계획인구!R230="미급수",0,IF(계획인구!R230="마을",0,IF(계획인구!R230="소규모",0,IF(계획인구!R230=사업별물량!$F230,계획인구!AG230,0))))</f>
        <v>0</v>
      </c>
      <c r="V230" s="152">
        <f>IF(계획인구!S230="미급수",0,IF(계획인구!S230="마을",0,IF(계획인구!S230="소규모",0,IF(계획인구!S230=사업별물량!$F230,계획인구!AH230,0))))</f>
        <v>0</v>
      </c>
      <c r="W230" s="152">
        <f>IF(계획인구!T230="미급수",0,IF(계획인구!T230="마을",0,IF(계획인구!T230="소규모",0,IF(계획인구!T230=사업별물량!$F230,계획인구!AI230,0))))</f>
        <v>0</v>
      </c>
      <c r="X230" s="152">
        <f>IF(계획인구!U230="미급수",0,IF(계획인구!U230="마을",0,IF(계획인구!U230="소규모",0,IF(계획인구!U230=사업별물량!$F230,계획인구!AJ230,0))))</f>
        <v>0</v>
      </c>
      <c r="Y230" s="14" t="str">
        <f t="shared" si="26"/>
        <v>기존</v>
      </c>
    </row>
    <row r="231" spans="1:36" s="11" customFormat="1" ht="16.350000000000001" customHeight="1">
      <c r="A231" s="308" t="s">
        <v>237</v>
      </c>
      <c r="B231" s="333"/>
      <c r="C231" s="57" t="s">
        <v>351</v>
      </c>
      <c r="D231" s="53">
        <f>계획인구!J231</f>
        <v>31</v>
      </c>
      <c r="E231" s="53">
        <f>계획인구!K231</f>
        <v>75</v>
      </c>
      <c r="F231" s="54" t="str">
        <f>계획인구!L231</f>
        <v>지방</v>
      </c>
      <c r="G231" s="54" t="str">
        <f>계획인구!M231</f>
        <v>김천</v>
      </c>
      <c r="H231" s="54" t="str">
        <f>계획인구!N231</f>
        <v>평화</v>
      </c>
      <c r="I231" s="55">
        <f>IF(F231="마을",0,IF(F231="소규모",0,계획인구!P231))</f>
        <v>2015</v>
      </c>
      <c r="J231" s="135">
        <f t="shared" si="28"/>
        <v>75</v>
      </c>
      <c r="K231" s="135">
        <f t="shared" si="28"/>
        <v>72</v>
      </c>
      <c r="L231" s="135">
        <f t="shared" si="28"/>
        <v>72</v>
      </c>
      <c r="M231" s="135">
        <f t="shared" si="28"/>
        <v>71</v>
      </c>
      <c r="N231" s="136">
        <f t="shared" si="28"/>
        <v>71</v>
      </c>
      <c r="O231" s="152">
        <f>IF(계획인구!Q231="미급수",0,IF(계획인구!Q231="마을",0,IF(계획인구!Q231="소규모",0,IF(계획인구!Q231=사업별물량!$F231,계획인구!AA231,0))))</f>
        <v>75</v>
      </c>
      <c r="P231" s="152">
        <f>IF(계획인구!R231="미급수",0,IF(계획인구!R231="마을",0,IF(계획인구!R231="소규모",0,IF(계획인구!R231=사업별물량!$F231,계획인구!AB231,0))))</f>
        <v>72</v>
      </c>
      <c r="Q231" s="152">
        <f>IF(계획인구!S231="미급수",0,IF(계획인구!S231="마을",0,IF(계획인구!S231="소규모",0,IF(계획인구!S231=사업별물량!$F231,계획인구!AC231,0))))</f>
        <v>72</v>
      </c>
      <c r="R231" s="152">
        <f>IF(계획인구!T231="미급수",0,IF(계획인구!T231="마을",0,IF(계획인구!T231="소규모",0,IF(계획인구!T231=사업별물량!$F231,계획인구!AD231,0))))</f>
        <v>71</v>
      </c>
      <c r="S231" s="152">
        <f>IF(계획인구!U231="미급수",0,IF(계획인구!U231="마을",0,IF(계획인구!U231="소규모",0,IF(계획인구!U231=사업별물량!$F231,계획인구!AE231,0))))</f>
        <v>71</v>
      </c>
      <c r="T231" s="152">
        <f>IF(계획인구!Q231="미급수",0,IF(계획인구!Q231="마을",0,IF(계획인구!Q231="소규모",0,IF(계획인구!Q231=사업별물량!$F231,계획인구!AF231,0))))</f>
        <v>0</v>
      </c>
      <c r="U231" s="152">
        <f>IF(계획인구!R231="미급수",0,IF(계획인구!R231="마을",0,IF(계획인구!R231="소규모",0,IF(계획인구!R231=사업별물량!$F231,계획인구!AG231,0))))</f>
        <v>0</v>
      </c>
      <c r="V231" s="152">
        <f>IF(계획인구!S231="미급수",0,IF(계획인구!S231="마을",0,IF(계획인구!S231="소규모",0,IF(계획인구!S231=사업별물량!$F231,계획인구!AH231,0))))</f>
        <v>0</v>
      </c>
      <c r="W231" s="152">
        <f>IF(계획인구!T231="미급수",0,IF(계획인구!T231="마을",0,IF(계획인구!T231="소규모",0,IF(계획인구!T231=사업별물량!$F231,계획인구!AI231,0))))</f>
        <v>0</v>
      </c>
      <c r="X231" s="152">
        <f>IF(계획인구!U231="미급수",0,IF(계획인구!U231="마을",0,IF(계획인구!U231="소규모",0,IF(계획인구!U231=사업별물량!$F231,계획인구!AJ231,0))))</f>
        <v>0</v>
      </c>
      <c r="Y231" s="14" t="str">
        <f t="shared" si="26"/>
        <v>기존</v>
      </c>
    </row>
    <row r="232" spans="1:36" s="12" customFormat="1" ht="16.350000000000001" customHeight="1">
      <c r="A232" s="308" t="s">
        <v>237</v>
      </c>
      <c r="B232" s="57" t="s">
        <v>352</v>
      </c>
      <c r="C232" s="57" t="s">
        <v>353</v>
      </c>
      <c r="D232" s="53">
        <f>계획인구!J232</f>
        <v>79</v>
      </c>
      <c r="E232" s="53">
        <f>계획인구!K232</f>
        <v>157</v>
      </c>
      <c r="F232" s="54" t="str">
        <f>계획인구!L232</f>
        <v>지방</v>
      </c>
      <c r="G232" s="54" t="str">
        <f>계획인구!M232</f>
        <v>김천</v>
      </c>
      <c r="H232" s="54" t="str">
        <f>계획인구!N232</f>
        <v>평화</v>
      </c>
      <c r="I232" s="55">
        <f>IF(F232="마을",0,IF(F232="소규모",0,계획인구!P232))</f>
        <v>2015</v>
      </c>
      <c r="J232" s="135">
        <f t="shared" si="28"/>
        <v>157</v>
      </c>
      <c r="K232" s="135">
        <f t="shared" si="28"/>
        <v>151</v>
      </c>
      <c r="L232" s="135">
        <f t="shared" si="28"/>
        <v>150</v>
      </c>
      <c r="M232" s="135">
        <f t="shared" si="28"/>
        <v>150</v>
      </c>
      <c r="N232" s="136">
        <f t="shared" si="28"/>
        <v>148</v>
      </c>
      <c r="O232" s="152">
        <f>IF(계획인구!Q232="미급수",0,IF(계획인구!Q232="마을",0,IF(계획인구!Q232="소규모",0,IF(계획인구!Q232=사업별물량!$F232,계획인구!AA232,0))))</f>
        <v>157</v>
      </c>
      <c r="P232" s="152">
        <f>IF(계획인구!R232="미급수",0,IF(계획인구!R232="마을",0,IF(계획인구!R232="소규모",0,IF(계획인구!R232=사업별물량!$F232,계획인구!AB232,0))))</f>
        <v>151</v>
      </c>
      <c r="Q232" s="152">
        <f>IF(계획인구!S232="미급수",0,IF(계획인구!S232="마을",0,IF(계획인구!S232="소규모",0,IF(계획인구!S232=사업별물량!$F232,계획인구!AC232,0))))</f>
        <v>150</v>
      </c>
      <c r="R232" s="152">
        <f>IF(계획인구!T232="미급수",0,IF(계획인구!T232="마을",0,IF(계획인구!T232="소규모",0,IF(계획인구!T232=사업별물량!$F232,계획인구!AD232,0))))</f>
        <v>150</v>
      </c>
      <c r="S232" s="152">
        <f>IF(계획인구!U232="미급수",0,IF(계획인구!U232="마을",0,IF(계획인구!U232="소규모",0,IF(계획인구!U232=사업별물량!$F232,계획인구!AE232,0))))</f>
        <v>148</v>
      </c>
      <c r="T232" s="152">
        <f>IF(계획인구!Q232="미급수",0,IF(계획인구!Q232="마을",0,IF(계획인구!Q232="소규모",0,IF(계획인구!Q232=사업별물량!$F232,계획인구!AF232,0))))</f>
        <v>0</v>
      </c>
      <c r="U232" s="152">
        <f>IF(계획인구!R232="미급수",0,IF(계획인구!R232="마을",0,IF(계획인구!R232="소규모",0,IF(계획인구!R232=사업별물량!$F232,계획인구!AG232,0))))</f>
        <v>0</v>
      </c>
      <c r="V232" s="152">
        <f>IF(계획인구!S232="미급수",0,IF(계획인구!S232="마을",0,IF(계획인구!S232="소규모",0,IF(계획인구!S232=사업별물량!$F232,계획인구!AH232,0))))</f>
        <v>0</v>
      </c>
      <c r="W232" s="152">
        <f>IF(계획인구!T232="미급수",0,IF(계획인구!T232="마을",0,IF(계획인구!T232="소규모",0,IF(계획인구!T232=사업별물량!$F232,계획인구!AI232,0))))</f>
        <v>0</v>
      </c>
      <c r="X232" s="152">
        <f>IF(계획인구!U232="미급수",0,IF(계획인구!U232="마을",0,IF(계획인구!U232="소규모",0,IF(계획인구!U232=사업별물량!$F232,계획인구!AJ232,0))))</f>
        <v>0</v>
      </c>
      <c r="Y232" s="361" t="str">
        <f t="shared" si="26"/>
        <v>기존</v>
      </c>
      <c r="AB232" s="11"/>
      <c r="AC232" s="11"/>
      <c r="AD232" s="11"/>
      <c r="AE232" s="11"/>
      <c r="AF232" s="11"/>
      <c r="AG232" s="11"/>
      <c r="AH232" s="11"/>
      <c r="AI232" s="11"/>
      <c r="AJ232" s="11"/>
    </row>
    <row r="233" spans="1:36" s="12" customFormat="1" ht="16.350000000000001" customHeight="1">
      <c r="A233" s="308" t="s">
        <v>237</v>
      </c>
      <c r="B233" s="247" t="s">
        <v>354</v>
      </c>
      <c r="C233" s="57" t="s">
        <v>355</v>
      </c>
      <c r="D233" s="53">
        <f>계획인구!J233</f>
        <v>80</v>
      </c>
      <c r="E233" s="53">
        <f>계획인구!K233</f>
        <v>193</v>
      </c>
      <c r="F233" s="54" t="str">
        <f>계획인구!L233</f>
        <v>지방</v>
      </c>
      <c r="G233" s="54" t="str">
        <f>계획인구!M233</f>
        <v>김천</v>
      </c>
      <c r="H233" s="54" t="str">
        <f>계획인구!N233</f>
        <v>평화</v>
      </c>
      <c r="I233" s="55">
        <f>IF(F233="마을",0,IF(F233="소규모",0,계획인구!P233))</f>
        <v>2015</v>
      </c>
      <c r="J233" s="135">
        <f t="shared" si="28"/>
        <v>193</v>
      </c>
      <c r="K233" s="135">
        <f t="shared" si="28"/>
        <v>185</v>
      </c>
      <c r="L233" s="135">
        <f t="shared" si="28"/>
        <v>185</v>
      </c>
      <c r="M233" s="135">
        <f t="shared" si="28"/>
        <v>184</v>
      </c>
      <c r="N233" s="136">
        <f t="shared" si="28"/>
        <v>182</v>
      </c>
      <c r="O233" s="152">
        <f>IF(계획인구!Q233="미급수",0,IF(계획인구!Q233="마을",0,IF(계획인구!Q233="소규모",0,IF(계획인구!Q233=사업별물량!$F233,계획인구!AA233,0))))</f>
        <v>193</v>
      </c>
      <c r="P233" s="152">
        <f>IF(계획인구!R233="미급수",0,IF(계획인구!R233="마을",0,IF(계획인구!R233="소규모",0,IF(계획인구!R233=사업별물량!$F233,계획인구!AB233,0))))</f>
        <v>185</v>
      </c>
      <c r="Q233" s="152">
        <f>IF(계획인구!S233="미급수",0,IF(계획인구!S233="마을",0,IF(계획인구!S233="소규모",0,IF(계획인구!S233=사업별물량!$F233,계획인구!AC233,0))))</f>
        <v>185</v>
      </c>
      <c r="R233" s="152">
        <f>IF(계획인구!T233="미급수",0,IF(계획인구!T233="마을",0,IF(계획인구!T233="소규모",0,IF(계획인구!T233=사업별물량!$F233,계획인구!AD233,0))))</f>
        <v>184</v>
      </c>
      <c r="S233" s="152">
        <f>IF(계획인구!U233="미급수",0,IF(계획인구!U233="마을",0,IF(계획인구!U233="소규모",0,IF(계획인구!U233=사업별물량!$F233,계획인구!AE233,0))))</f>
        <v>182</v>
      </c>
      <c r="T233" s="152">
        <f>IF(계획인구!Q233="미급수",0,IF(계획인구!Q233="마을",0,IF(계획인구!Q233="소규모",0,IF(계획인구!Q233=사업별물량!$F233,계획인구!AF233,0))))</f>
        <v>0</v>
      </c>
      <c r="U233" s="152">
        <f>IF(계획인구!R233="미급수",0,IF(계획인구!R233="마을",0,IF(계획인구!R233="소규모",0,IF(계획인구!R233=사업별물량!$F233,계획인구!AG233,0))))</f>
        <v>0</v>
      </c>
      <c r="V233" s="152">
        <f>IF(계획인구!S233="미급수",0,IF(계획인구!S233="마을",0,IF(계획인구!S233="소규모",0,IF(계획인구!S233=사업별물량!$F233,계획인구!AH233,0))))</f>
        <v>0</v>
      </c>
      <c r="W233" s="152">
        <f>IF(계획인구!T233="미급수",0,IF(계획인구!T233="마을",0,IF(계획인구!T233="소규모",0,IF(계획인구!T233=사업별물량!$F233,계획인구!AI233,0))))</f>
        <v>0</v>
      </c>
      <c r="X233" s="152">
        <f>IF(계획인구!U233="미급수",0,IF(계획인구!U233="마을",0,IF(계획인구!U233="소규모",0,IF(계획인구!U233=사업별물량!$F233,계획인구!AJ233,0))))</f>
        <v>0</v>
      </c>
      <c r="Y233" s="361" t="str">
        <f t="shared" si="26"/>
        <v>기존</v>
      </c>
      <c r="AB233" s="11"/>
      <c r="AC233" s="11"/>
      <c r="AD233" s="11"/>
      <c r="AE233" s="11"/>
      <c r="AF233" s="11"/>
      <c r="AG233" s="11"/>
      <c r="AH233" s="11"/>
      <c r="AI233" s="11"/>
    </row>
    <row r="234" spans="1:36" s="11" customFormat="1" ht="16.350000000000001" customHeight="1">
      <c r="A234" s="308" t="s">
        <v>237</v>
      </c>
      <c r="B234" s="333"/>
      <c r="C234" s="57" t="s">
        <v>356</v>
      </c>
      <c r="D234" s="53">
        <f>계획인구!J234</f>
        <v>120</v>
      </c>
      <c r="E234" s="53">
        <f>계획인구!K234</f>
        <v>288</v>
      </c>
      <c r="F234" s="54" t="str">
        <f>계획인구!L234</f>
        <v>지방</v>
      </c>
      <c r="G234" s="54" t="str">
        <f>계획인구!M234</f>
        <v>김천</v>
      </c>
      <c r="H234" s="54" t="str">
        <f>계획인구!N234</f>
        <v>평화</v>
      </c>
      <c r="I234" s="55">
        <f>IF(F234="마을",0,IF(F234="소규모",0,계획인구!P234))</f>
        <v>2015</v>
      </c>
      <c r="J234" s="135">
        <f t="shared" si="28"/>
        <v>288</v>
      </c>
      <c r="K234" s="135">
        <f t="shared" si="28"/>
        <v>277</v>
      </c>
      <c r="L234" s="135">
        <f t="shared" si="28"/>
        <v>276</v>
      </c>
      <c r="M234" s="135">
        <f t="shared" si="28"/>
        <v>275</v>
      </c>
      <c r="N234" s="136">
        <f t="shared" si="28"/>
        <v>272</v>
      </c>
      <c r="O234" s="152">
        <f>IF(계획인구!Q234="미급수",0,IF(계획인구!Q234="마을",0,IF(계획인구!Q234="소규모",0,IF(계획인구!Q234=사업별물량!$F234,계획인구!AA234,0))))</f>
        <v>288</v>
      </c>
      <c r="P234" s="152">
        <f>IF(계획인구!R234="미급수",0,IF(계획인구!R234="마을",0,IF(계획인구!R234="소규모",0,IF(계획인구!R234=사업별물량!$F234,계획인구!AB234,0))))</f>
        <v>277</v>
      </c>
      <c r="Q234" s="152">
        <f>IF(계획인구!S234="미급수",0,IF(계획인구!S234="마을",0,IF(계획인구!S234="소규모",0,IF(계획인구!S234=사업별물량!$F234,계획인구!AC234,0))))</f>
        <v>276</v>
      </c>
      <c r="R234" s="152">
        <f>IF(계획인구!T234="미급수",0,IF(계획인구!T234="마을",0,IF(계획인구!T234="소규모",0,IF(계획인구!T234=사업별물량!$F234,계획인구!AD234,0))))</f>
        <v>275</v>
      </c>
      <c r="S234" s="152">
        <f>IF(계획인구!U234="미급수",0,IF(계획인구!U234="마을",0,IF(계획인구!U234="소규모",0,IF(계획인구!U234=사업별물량!$F234,계획인구!AE234,0))))</f>
        <v>272</v>
      </c>
      <c r="T234" s="152">
        <f>IF(계획인구!Q234="미급수",0,IF(계획인구!Q234="마을",0,IF(계획인구!Q234="소규모",0,IF(계획인구!Q234=사업별물량!$F234,계획인구!AF234,0))))</f>
        <v>0</v>
      </c>
      <c r="U234" s="152">
        <f>IF(계획인구!R234="미급수",0,IF(계획인구!R234="마을",0,IF(계획인구!R234="소규모",0,IF(계획인구!R234=사업별물량!$F234,계획인구!AG234,0))))</f>
        <v>0</v>
      </c>
      <c r="V234" s="152">
        <f>IF(계획인구!S234="미급수",0,IF(계획인구!S234="마을",0,IF(계획인구!S234="소규모",0,IF(계획인구!S234=사업별물량!$F234,계획인구!AH234,0))))</f>
        <v>0</v>
      </c>
      <c r="W234" s="152">
        <f>IF(계획인구!T234="미급수",0,IF(계획인구!T234="마을",0,IF(계획인구!T234="소규모",0,IF(계획인구!T234=사업별물량!$F234,계획인구!AI234,0))))</f>
        <v>0</v>
      </c>
      <c r="X234" s="152">
        <f>IF(계획인구!U234="미급수",0,IF(계획인구!U234="마을",0,IF(계획인구!U234="소규모",0,IF(계획인구!U234=사업별물량!$F234,계획인구!AJ234,0))))</f>
        <v>0</v>
      </c>
      <c r="Y234" s="14" t="str">
        <f t="shared" si="26"/>
        <v>기존</v>
      </c>
      <c r="AI234" s="12"/>
      <c r="AJ234" s="12"/>
    </row>
    <row r="235" spans="1:36" s="11" customFormat="1" ht="16.350000000000001" customHeight="1">
      <c r="A235" s="308" t="s">
        <v>237</v>
      </c>
      <c r="B235" s="247" t="s">
        <v>357</v>
      </c>
      <c r="C235" s="57" t="s">
        <v>33</v>
      </c>
      <c r="D235" s="53">
        <f>계획인구!J235</f>
        <v>33</v>
      </c>
      <c r="E235" s="53">
        <f>계획인구!K235</f>
        <v>74</v>
      </c>
      <c r="F235" s="54" t="str">
        <f>계획인구!L235</f>
        <v>지방</v>
      </c>
      <c r="G235" s="54" t="str">
        <f>계획인구!M235</f>
        <v>김천</v>
      </c>
      <c r="H235" s="54" t="str">
        <f>계획인구!N235</f>
        <v>평화</v>
      </c>
      <c r="I235" s="55">
        <f>IF(F235="마을",0,IF(F235="소규모",0,계획인구!P235))</f>
        <v>2020</v>
      </c>
      <c r="J235" s="135">
        <f t="shared" si="28"/>
        <v>0</v>
      </c>
      <c r="K235" s="135">
        <f t="shared" si="28"/>
        <v>71</v>
      </c>
      <c r="L235" s="135">
        <f t="shared" si="28"/>
        <v>71</v>
      </c>
      <c r="M235" s="135">
        <f t="shared" si="28"/>
        <v>71</v>
      </c>
      <c r="N235" s="136">
        <f t="shared" si="28"/>
        <v>70</v>
      </c>
      <c r="O235" s="152">
        <f>IF(계획인구!Q235="미급수",0,IF(계획인구!Q235="마을",0,IF(계획인구!Q235="소규모",0,IF(계획인구!Q235=사업별물량!$F235,계획인구!AA235,0))))</f>
        <v>0</v>
      </c>
      <c r="P235" s="152">
        <f>IF(계획인구!R235="미급수",0,IF(계획인구!R235="마을",0,IF(계획인구!R235="소규모",0,IF(계획인구!R235=사업별물량!$F235,계획인구!AB235,0))))</f>
        <v>71</v>
      </c>
      <c r="Q235" s="152">
        <f>IF(계획인구!S235="미급수",0,IF(계획인구!S235="마을",0,IF(계획인구!S235="소규모",0,IF(계획인구!S235=사업별물량!$F235,계획인구!AC235,0))))</f>
        <v>71</v>
      </c>
      <c r="R235" s="152">
        <f>IF(계획인구!T235="미급수",0,IF(계획인구!T235="마을",0,IF(계획인구!T235="소규모",0,IF(계획인구!T235=사업별물량!$F235,계획인구!AD235,0))))</f>
        <v>71</v>
      </c>
      <c r="S235" s="152">
        <f>IF(계획인구!U235="미급수",0,IF(계획인구!U235="마을",0,IF(계획인구!U235="소규모",0,IF(계획인구!U235=사업별물량!$F235,계획인구!AE235,0))))</f>
        <v>70</v>
      </c>
      <c r="T235" s="152">
        <f>IF(계획인구!Q235="미급수",0,IF(계획인구!Q235="마을",0,IF(계획인구!Q235="소규모",0,IF(계획인구!Q235=사업별물량!$F235,계획인구!AF235,0))))</f>
        <v>0</v>
      </c>
      <c r="U235" s="152">
        <f>IF(계획인구!R235="미급수",0,IF(계획인구!R235="마을",0,IF(계획인구!R235="소규모",0,IF(계획인구!R235=사업별물량!$F235,계획인구!AG235,0))))</f>
        <v>0</v>
      </c>
      <c r="V235" s="152">
        <f>IF(계획인구!S235="미급수",0,IF(계획인구!S235="마을",0,IF(계획인구!S235="소규모",0,IF(계획인구!S235=사업별물량!$F235,계획인구!AH235,0))))</f>
        <v>0</v>
      </c>
      <c r="W235" s="152">
        <f>IF(계획인구!T235="미급수",0,IF(계획인구!T235="마을",0,IF(계획인구!T235="소규모",0,IF(계획인구!T235=사업별물량!$F235,계획인구!AI235,0))))</f>
        <v>0</v>
      </c>
      <c r="X235" s="152">
        <f>IF(계획인구!U235="미급수",0,IF(계획인구!U235="마을",0,IF(계획인구!U235="소규모",0,IF(계획인구!U235=사업별물량!$F235,계획인구!AJ235,0))))</f>
        <v>0</v>
      </c>
      <c r="Y235" s="14" t="str">
        <f t="shared" si="26"/>
        <v>1단계</v>
      </c>
      <c r="AI235" s="12"/>
    </row>
    <row r="236" spans="1:36" s="11" customFormat="1" ht="16.350000000000001" customHeight="1">
      <c r="A236" s="309" t="s">
        <v>237</v>
      </c>
      <c r="B236" s="335"/>
      <c r="C236" s="58" t="s">
        <v>358</v>
      </c>
      <c r="D236" s="56">
        <f>계획인구!J236</f>
        <v>35</v>
      </c>
      <c r="E236" s="56">
        <f>계획인구!K236</f>
        <v>76</v>
      </c>
      <c r="F236" s="63" t="str">
        <f>계획인구!L236</f>
        <v>지방</v>
      </c>
      <c r="G236" s="63" t="str">
        <f>계획인구!M236</f>
        <v>김천</v>
      </c>
      <c r="H236" s="63" t="str">
        <f>계획인구!N236</f>
        <v>평화</v>
      </c>
      <c r="I236" s="64">
        <f>IF(F236="마을",0,IF(F236="소규모",0,계획인구!P236))</f>
        <v>2020</v>
      </c>
      <c r="J236" s="147">
        <f t="shared" si="28"/>
        <v>0</v>
      </c>
      <c r="K236" s="147">
        <f t="shared" si="28"/>
        <v>73</v>
      </c>
      <c r="L236" s="147">
        <f t="shared" si="28"/>
        <v>73</v>
      </c>
      <c r="M236" s="147">
        <f t="shared" si="28"/>
        <v>72</v>
      </c>
      <c r="N236" s="148">
        <f t="shared" si="28"/>
        <v>72</v>
      </c>
      <c r="O236" s="152">
        <f>IF(계획인구!Q236="미급수",0,IF(계획인구!Q236="마을",0,IF(계획인구!Q236="소규모",0,IF(계획인구!Q236=사업별물량!$F236,계획인구!AA236,0))))</f>
        <v>0</v>
      </c>
      <c r="P236" s="152">
        <f>IF(계획인구!R236="미급수",0,IF(계획인구!R236="마을",0,IF(계획인구!R236="소규모",0,IF(계획인구!R236=사업별물량!$F236,계획인구!AB236,0))))</f>
        <v>73</v>
      </c>
      <c r="Q236" s="152">
        <f>IF(계획인구!S236="미급수",0,IF(계획인구!S236="마을",0,IF(계획인구!S236="소규모",0,IF(계획인구!S236=사업별물량!$F236,계획인구!AC236,0))))</f>
        <v>73</v>
      </c>
      <c r="R236" s="152">
        <f>IF(계획인구!T236="미급수",0,IF(계획인구!T236="마을",0,IF(계획인구!T236="소규모",0,IF(계획인구!T236=사업별물량!$F236,계획인구!AD236,0))))</f>
        <v>72</v>
      </c>
      <c r="S236" s="152">
        <f>IF(계획인구!U236="미급수",0,IF(계획인구!U236="마을",0,IF(계획인구!U236="소규모",0,IF(계획인구!U236=사업별물량!$F236,계획인구!AE236,0))))</f>
        <v>72</v>
      </c>
      <c r="T236" s="152">
        <f>IF(계획인구!Q236="미급수",0,IF(계획인구!Q236="마을",0,IF(계획인구!Q236="소규모",0,IF(계획인구!Q236=사업별물량!$F236,계획인구!AF236,0))))</f>
        <v>0</v>
      </c>
      <c r="U236" s="152">
        <f>IF(계획인구!R236="미급수",0,IF(계획인구!R236="마을",0,IF(계획인구!R236="소규모",0,IF(계획인구!R236=사업별물량!$F236,계획인구!AG236,0))))</f>
        <v>0</v>
      </c>
      <c r="V236" s="152">
        <f>IF(계획인구!S236="미급수",0,IF(계획인구!S236="마을",0,IF(계획인구!S236="소규모",0,IF(계획인구!S236=사업별물량!$F236,계획인구!AH236,0))))</f>
        <v>0</v>
      </c>
      <c r="W236" s="152">
        <f>IF(계획인구!T236="미급수",0,IF(계획인구!T236="마을",0,IF(계획인구!T236="소규모",0,IF(계획인구!T236=사업별물량!$F236,계획인구!AI236,0))))</f>
        <v>0</v>
      </c>
      <c r="X236" s="152">
        <f>IF(계획인구!U236="미급수",0,IF(계획인구!U236="마을",0,IF(계획인구!U236="소규모",0,IF(계획인구!U236=사업별물량!$F236,계획인구!AJ236,0))))</f>
        <v>0</v>
      </c>
      <c r="Y236" s="14" t="str">
        <f t="shared" si="26"/>
        <v>1단계</v>
      </c>
    </row>
    <row r="237" spans="1:36" s="11" customFormat="1" ht="16.350000000000001" customHeight="1">
      <c r="A237" s="323" t="s">
        <v>237</v>
      </c>
      <c r="B237" s="336" t="s">
        <v>359</v>
      </c>
      <c r="C237" s="321" t="s">
        <v>1163</v>
      </c>
      <c r="D237" s="314">
        <f>계획인구!J237</f>
        <v>25</v>
      </c>
      <c r="E237" s="314">
        <f>계획인구!K237</f>
        <v>58</v>
      </c>
      <c r="F237" s="316" t="str">
        <f>계획인구!L237</f>
        <v>지방</v>
      </c>
      <c r="G237" s="316" t="str">
        <f>계획인구!M237</f>
        <v>김천</v>
      </c>
      <c r="H237" s="316" t="str">
        <f>계획인구!N237</f>
        <v>평화</v>
      </c>
      <c r="I237" s="318">
        <f>IF(F237="마을",0,IF(F237="소규모",0,계획인구!P237))</f>
        <v>2020</v>
      </c>
      <c r="J237" s="315">
        <f t="shared" si="28"/>
        <v>0</v>
      </c>
      <c r="K237" s="315">
        <f t="shared" si="28"/>
        <v>56</v>
      </c>
      <c r="L237" s="315">
        <f t="shared" si="28"/>
        <v>55</v>
      </c>
      <c r="M237" s="315">
        <f t="shared" si="28"/>
        <v>55</v>
      </c>
      <c r="N237" s="320">
        <f t="shared" si="28"/>
        <v>55</v>
      </c>
      <c r="O237" s="152">
        <f>IF(계획인구!Q237="미급수",0,IF(계획인구!Q237="마을",0,IF(계획인구!Q237="소규모",0,IF(계획인구!Q237=사업별물량!$F237,계획인구!AA237,0))))</f>
        <v>0</v>
      </c>
      <c r="P237" s="152">
        <f>IF(계획인구!R237="미급수",0,IF(계획인구!R237="마을",0,IF(계획인구!R237="소규모",0,IF(계획인구!R237=사업별물량!$F237,계획인구!AB237,0))))</f>
        <v>56</v>
      </c>
      <c r="Q237" s="152">
        <f>IF(계획인구!S237="미급수",0,IF(계획인구!S237="마을",0,IF(계획인구!S237="소규모",0,IF(계획인구!S237=사업별물량!$F237,계획인구!AC237,0))))</f>
        <v>55</v>
      </c>
      <c r="R237" s="152">
        <f>IF(계획인구!T237="미급수",0,IF(계획인구!T237="마을",0,IF(계획인구!T237="소규모",0,IF(계획인구!T237=사업별물량!$F237,계획인구!AD237,0))))</f>
        <v>55</v>
      </c>
      <c r="S237" s="152">
        <f>IF(계획인구!U237="미급수",0,IF(계획인구!U237="마을",0,IF(계획인구!U237="소규모",0,IF(계획인구!U237=사업별물량!$F237,계획인구!AE237,0))))</f>
        <v>55</v>
      </c>
      <c r="T237" s="152">
        <f>IF(계획인구!Q237="미급수",0,IF(계획인구!Q237="마을",0,IF(계획인구!Q237="소규모",0,IF(계획인구!Q237=사업별물량!$F237,계획인구!AF237,0))))</f>
        <v>0</v>
      </c>
      <c r="U237" s="152">
        <f>IF(계획인구!R237="미급수",0,IF(계획인구!R237="마을",0,IF(계획인구!R237="소규모",0,IF(계획인구!R237=사업별물량!$F237,계획인구!AG237,0))))</f>
        <v>0</v>
      </c>
      <c r="V237" s="152">
        <f>IF(계획인구!S237="미급수",0,IF(계획인구!S237="마을",0,IF(계획인구!S237="소규모",0,IF(계획인구!S237=사업별물량!$F237,계획인구!AH237,0))))</f>
        <v>0</v>
      </c>
      <c r="W237" s="152">
        <f>IF(계획인구!T237="미급수",0,IF(계획인구!T237="마을",0,IF(계획인구!T237="소규모",0,IF(계획인구!T237=사업별물량!$F237,계획인구!AI237,0))))</f>
        <v>0</v>
      </c>
      <c r="X237" s="152">
        <f>IF(계획인구!U237="미급수",0,IF(계획인구!U237="마을",0,IF(계획인구!U237="소규모",0,IF(계획인구!U237=사업별물량!$F237,계획인구!AJ237,0))))</f>
        <v>0</v>
      </c>
      <c r="Y237" s="14" t="str">
        <f t="shared" si="26"/>
        <v>1단계</v>
      </c>
    </row>
    <row r="238" spans="1:36" s="13" customFormat="1" ht="16.350000000000001" customHeight="1">
      <c r="A238" s="308" t="s">
        <v>237</v>
      </c>
      <c r="B238" s="333"/>
      <c r="C238" s="57" t="s">
        <v>1164</v>
      </c>
      <c r="D238" s="53">
        <f>계획인구!J238</f>
        <v>22</v>
      </c>
      <c r="E238" s="53">
        <f>계획인구!K238</f>
        <v>48</v>
      </c>
      <c r="F238" s="54" t="str">
        <f>계획인구!L238</f>
        <v>지방</v>
      </c>
      <c r="G238" s="54" t="str">
        <f>계획인구!M238</f>
        <v>김천</v>
      </c>
      <c r="H238" s="54" t="str">
        <f>계획인구!N238</f>
        <v>평화</v>
      </c>
      <c r="I238" s="55">
        <f>IF(F238="마을",0,IF(F238="소규모",0,계획인구!P238))</f>
        <v>2025</v>
      </c>
      <c r="J238" s="135">
        <f t="shared" si="28"/>
        <v>0</v>
      </c>
      <c r="K238" s="135">
        <f t="shared" si="28"/>
        <v>0</v>
      </c>
      <c r="L238" s="135">
        <f t="shared" si="28"/>
        <v>46</v>
      </c>
      <c r="M238" s="135">
        <f t="shared" si="28"/>
        <v>46</v>
      </c>
      <c r="N238" s="136">
        <f t="shared" si="28"/>
        <v>45</v>
      </c>
      <c r="O238" s="152">
        <f>IF(계획인구!Q238="미급수",0,IF(계획인구!Q238="마을",0,IF(계획인구!Q238="소규모",0,IF(계획인구!Q238=사업별물량!$F238,계획인구!AA238,0))))</f>
        <v>0</v>
      </c>
      <c r="P238" s="152">
        <f>IF(계획인구!R238="미급수",0,IF(계획인구!R238="마을",0,IF(계획인구!R238="소규모",0,IF(계획인구!R238=사업별물량!$F238,계획인구!AB238,0))))</f>
        <v>0</v>
      </c>
      <c r="Q238" s="152">
        <f>IF(계획인구!S238="미급수",0,IF(계획인구!S238="마을",0,IF(계획인구!S238="소규모",0,IF(계획인구!S238=사업별물량!$F238,계획인구!AC238,0))))</f>
        <v>46</v>
      </c>
      <c r="R238" s="152">
        <f>IF(계획인구!T238="미급수",0,IF(계획인구!T238="마을",0,IF(계획인구!T238="소규모",0,IF(계획인구!T238=사업별물량!$F238,계획인구!AD238,0))))</f>
        <v>46</v>
      </c>
      <c r="S238" s="152">
        <f>IF(계획인구!U238="미급수",0,IF(계획인구!U238="마을",0,IF(계획인구!U238="소규모",0,IF(계획인구!U238=사업별물량!$F238,계획인구!AE238,0))))</f>
        <v>45</v>
      </c>
      <c r="T238" s="152">
        <f>IF(계획인구!Q238="미급수",0,IF(계획인구!Q238="마을",0,IF(계획인구!Q238="소규모",0,IF(계획인구!Q238=사업별물량!$F238,계획인구!AF238,0))))</f>
        <v>0</v>
      </c>
      <c r="U238" s="152">
        <f>IF(계획인구!R238="미급수",0,IF(계획인구!R238="마을",0,IF(계획인구!R238="소규모",0,IF(계획인구!R238=사업별물량!$F238,계획인구!AG238,0))))</f>
        <v>0</v>
      </c>
      <c r="V238" s="152">
        <f>IF(계획인구!S238="미급수",0,IF(계획인구!S238="마을",0,IF(계획인구!S238="소규모",0,IF(계획인구!S238=사업별물량!$F238,계획인구!AH238,0))))</f>
        <v>0</v>
      </c>
      <c r="W238" s="152">
        <f>IF(계획인구!T238="미급수",0,IF(계획인구!T238="마을",0,IF(계획인구!T238="소규모",0,IF(계획인구!T238=사업별물량!$F238,계획인구!AI238,0))))</f>
        <v>0</v>
      </c>
      <c r="X238" s="152">
        <f>IF(계획인구!U238="미급수",0,IF(계획인구!U238="마을",0,IF(계획인구!U238="소규모",0,IF(계획인구!U238=사업별물량!$F238,계획인구!AJ238,0))))</f>
        <v>0</v>
      </c>
      <c r="Y238" s="362" t="str">
        <f t="shared" si="26"/>
        <v>2단계</v>
      </c>
      <c r="AB238" s="11"/>
      <c r="AC238" s="11"/>
      <c r="AD238" s="11"/>
      <c r="AE238" s="11"/>
      <c r="AF238" s="11"/>
      <c r="AG238" s="11"/>
      <c r="AH238" s="11"/>
      <c r="AI238" s="11"/>
      <c r="AJ238" s="11"/>
    </row>
    <row r="239" spans="1:36" s="11" customFormat="1" ht="16.350000000000001" customHeight="1">
      <c r="A239" s="308" t="s">
        <v>237</v>
      </c>
      <c r="B239" s="247" t="s">
        <v>360</v>
      </c>
      <c r="C239" s="57" t="s">
        <v>361</v>
      </c>
      <c r="D239" s="53">
        <f>계획인구!J239</f>
        <v>47</v>
      </c>
      <c r="E239" s="53">
        <f>계획인구!K239</f>
        <v>119</v>
      </c>
      <c r="F239" s="54" t="str">
        <f>계획인구!L239</f>
        <v>지방</v>
      </c>
      <c r="G239" s="54" t="str">
        <f>계획인구!M239</f>
        <v>김천</v>
      </c>
      <c r="H239" s="54" t="str">
        <f>계획인구!N239</f>
        <v>평화</v>
      </c>
      <c r="I239" s="55">
        <f>IF(F239="마을",0,IF(F239="소규모",0,계획인구!P239))</f>
        <v>2020</v>
      </c>
      <c r="J239" s="135">
        <f t="shared" si="28"/>
        <v>0</v>
      </c>
      <c r="K239" s="135">
        <f t="shared" si="28"/>
        <v>114</v>
      </c>
      <c r="L239" s="135">
        <f t="shared" si="28"/>
        <v>114</v>
      </c>
      <c r="M239" s="135">
        <f t="shared" si="28"/>
        <v>113</v>
      </c>
      <c r="N239" s="136">
        <f t="shared" si="28"/>
        <v>112</v>
      </c>
      <c r="O239" s="152">
        <f>IF(계획인구!Q239="미급수",0,IF(계획인구!Q239="마을",0,IF(계획인구!Q239="소규모",0,IF(계획인구!Q239=사업별물량!$F239,계획인구!AA239,0))))</f>
        <v>0</v>
      </c>
      <c r="P239" s="152">
        <f>IF(계획인구!R239="미급수",0,IF(계획인구!R239="마을",0,IF(계획인구!R239="소규모",0,IF(계획인구!R239=사업별물량!$F239,계획인구!AB239,0))))</f>
        <v>114</v>
      </c>
      <c r="Q239" s="152">
        <f>IF(계획인구!S239="미급수",0,IF(계획인구!S239="마을",0,IF(계획인구!S239="소규모",0,IF(계획인구!S239=사업별물량!$F239,계획인구!AC239,0))))</f>
        <v>114</v>
      </c>
      <c r="R239" s="152">
        <f>IF(계획인구!T239="미급수",0,IF(계획인구!T239="마을",0,IF(계획인구!T239="소규모",0,IF(계획인구!T239=사업별물량!$F239,계획인구!AD239,0))))</f>
        <v>113</v>
      </c>
      <c r="S239" s="152">
        <f>IF(계획인구!U239="미급수",0,IF(계획인구!U239="마을",0,IF(계획인구!U239="소규모",0,IF(계획인구!U239=사업별물량!$F239,계획인구!AE239,0))))</f>
        <v>112</v>
      </c>
      <c r="T239" s="152">
        <f>IF(계획인구!Q239="미급수",0,IF(계획인구!Q239="마을",0,IF(계획인구!Q239="소규모",0,IF(계획인구!Q239=사업별물량!$F239,계획인구!AF239,0))))</f>
        <v>0</v>
      </c>
      <c r="U239" s="152">
        <f>IF(계획인구!R239="미급수",0,IF(계획인구!R239="마을",0,IF(계획인구!R239="소규모",0,IF(계획인구!R239=사업별물량!$F239,계획인구!AG239,0))))</f>
        <v>0</v>
      </c>
      <c r="V239" s="152">
        <f>IF(계획인구!S239="미급수",0,IF(계획인구!S239="마을",0,IF(계획인구!S239="소규모",0,IF(계획인구!S239=사업별물량!$F239,계획인구!AH239,0))))</f>
        <v>0</v>
      </c>
      <c r="W239" s="152">
        <f>IF(계획인구!T239="미급수",0,IF(계획인구!T239="마을",0,IF(계획인구!T239="소규모",0,IF(계획인구!T239=사업별물량!$F239,계획인구!AI239,0))))</f>
        <v>0</v>
      </c>
      <c r="X239" s="152">
        <f>IF(계획인구!U239="미급수",0,IF(계획인구!U239="마을",0,IF(계획인구!U239="소규모",0,IF(계획인구!U239=사업별물량!$F239,계획인구!AJ239,0))))</f>
        <v>0</v>
      </c>
      <c r="Y239" s="14" t="str">
        <f t="shared" si="26"/>
        <v>1단계</v>
      </c>
      <c r="AJ239" s="13"/>
    </row>
    <row r="240" spans="1:36" s="11" customFormat="1" ht="16.350000000000001" customHeight="1">
      <c r="A240" s="308" t="s">
        <v>237</v>
      </c>
      <c r="B240" s="333"/>
      <c r="C240" s="57" t="s">
        <v>362</v>
      </c>
      <c r="D240" s="53">
        <f>계획인구!J240</f>
        <v>54</v>
      </c>
      <c r="E240" s="53">
        <f>계획인구!K240</f>
        <v>142</v>
      </c>
      <c r="F240" s="54" t="str">
        <f>계획인구!L240</f>
        <v>지방</v>
      </c>
      <c r="G240" s="54" t="str">
        <f>계획인구!M240</f>
        <v>김천</v>
      </c>
      <c r="H240" s="54" t="str">
        <f>계획인구!N240</f>
        <v>평화</v>
      </c>
      <c r="I240" s="55">
        <f>IF(F240="마을",0,IF(F240="소규모",0,계획인구!P240))</f>
        <v>2020</v>
      </c>
      <c r="J240" s="135">
        <f t="shared" si="28"/>
        <v>0</v>
      </c>
      <c r="K240" s="135">
        <f t="shared" si="28"/>
        <v>136</v>
      </c>
      <c r="L240" s="135">
        <f t="shared" si="28"/>
        <v>136</v>
      </c>
      <c r="M240" s="135">
        <f t="shared" si="28"/>
        <v>135</v>
      </c>
      <c r="N240" s="136">
        <f t="shared" si="28"/>
        <v>134</v>
      </c>
      <c r="O240" s="152">
        <f>IF(계획인구!Q240="미급수",0,IF(계획인구!Q240="마을",0,IF(계획인구!Q240="소규모",0,IF(계획인구!Q240=사업별물량!$F240,계획인구!AA240,0))))</f>
        <v>0</v>
      </c>
      <c r="P240" s="152">
        <f>IF(계획인구!R240="미급수",0,IF(계획인구!R240="마을",0,IF(계획인구!R240="소규모",0,IF(계획인구!R240=사업별물량!$F240,계획인구!AB240,0))))</f>
        <v>136</v>
      </c>
      <c r="Q240" s="152">
        <f>IF(계획인구!S240="미급수",0,IF(계획인구!S240="마을",0,IF(계획인구!S240="소규모",0,IF(계획인구!S240=사업별물량!$F240,계획인구!AC240,0))))</f>
        <v>136</v>
      </c>
      <c r="R240" s="152">
        <f>IF(계획인구!T240="미급수",0,IF(계획인구!T240="마을",0,IF(계획인구!T240="소규모",0,IF(계획인구!T240=사업별물량!$F240,계획인구!AD240,0))))</f>
        <v>135</v>
      </c>
      <c r="S240" s="152">
        <f>IF(계획인구!U240="미급수",0,IF(계획인구!U240="마을",0,IF(계획인구!U240="소규모",0,IF(계획인구!U240=사업별물량!$F240,계획인구!AE240,0))))</f>
        <v>134</v>
      </c>
      <c r="T240" s="152">
        <f>IF(계획인구!Q240="미급수",0,IF(계획인구!Q240="마을",0,IF(계획인구!Q240="소규모",0,IF(계획인구!Q240=사업별물량!$F240,계획인구!AF240,0))))</f>
        <v>0</v>
      </c>
      <c r="U240" s="152">
        <f>IF(계획인구!R240="미급수",0,IF(계획인구!R240="마을",0,IF(계획인구!R240="소규모",0,IF(계획인구!R240=사업별물량!$F240,계획인구!AG240,0))))</f>
        <v>0</v>
      </c>
      <c r="V240" s="152">
        <f>IF(계획인구!S240="미급수",0,IF(계획인구!S240="마을",0,IF(계획인구!S240="소규모",0,IF(계획인구!S240=사업별물량!$F240,계획인구!AH240,0))))</f>
        <v>0</v>
      </c>
      <c r="W240" s="152">
        <f>IF(계획인구!T240="미급수",0,IF(계획인구!T240="마을",0,IF(계획인구!T240="소규모",0,IF(계획인구!T240=사업별물량!$F240,계획인구!AI240,0))))</f>
        <v>0</v>
      </c>
      <c r="X240" s="152">
        <f>IF(계획인구!U240="미급수",0,IF(계획인구!U240="마을",0,IF(계획인구!U240="소규모",0,IF(계획인구!U240=사업별물량!$F240,계획인구!AJ240,0))))</f>
        <v>0</v>
      </c>
      <c r="Y240" s="14" t="str">
        <f t="shared" si="26"/>
        <v>1단계</v>
      </c>
      <c r="AI240" s="13"/>
    </row>
    <row r="241" spans="1:34" s="11" customFormat="1" ht="16.350000000000001" customHeight="1">
      <c r="A241" s="308" t="s">
        <v>237</v>
      </c>
      <c r="B241" s="247" t="s">
        <v>363</v>
      </c>
      <c r="C241" s="57" t="s">
        <v>364</v>
      </c>
      <c r="D241" s="53">
        <f>계획인구!J241</f>
        <v>44</v>
      </c>
      <c r="E241" s="53">
        <f>계획인구!K241</f>
        <v>108</v>
      </c>
      <c r="F241" s="54" t="str">
        <f>계획인구!L241</f>
        <v>지방</v>
      </c>
      <c r="G241" s="54" t="str">
        <f>계획인구!M241</f>
        <v>김천</v>
      </c>
      <c r="H241" s="54" t="str">
        <f>계획인구!N241</f>
        <v>평화</v>
      </c>
      <c r="I241" s="55">
        <f>IF(F241="마을",0,IF(F241="소규모",0,계획인구!P241))</f>
        <v>2020</v>
      </c>
      <c r="J241" s="135">
        <f t="shared" si="28"/>
        <v>0</v>
      </c>
      <c r="K241" s="135">
        <f t="shared" si="28"/>
        <v>104</v>
      </c>
      <c r="L241" s="135">
        <f t="shared" si="28"/>
        <v>103</v>
      </c>
      <c r="M241" s="135">
        <f t="shared" si="28"/>
        <v>103</v>
      </c>
      <c r="N241" s="136">
        <f t="shared" si="28"/>
        <v>102</v>
      </c>
      <c r="O241" s="152">
        <f>IF(계획인구!Q241="미급수",0,IF(계획인구!Q241="마을",0,IF(계획인구!Q241="소규모",0,IF(계획인구!Q241=사업별물량!$F241,계획인구!AA241,0))))</f>
        <v>0</v>
      </c>
      <c r="P241" s="152">
        <f>IF(계획인구!R241="미급수",0,IF(계획인구!R241="마을",0,IF(계획인구!R241="소규모",0,IF(계획인구!R241=사업별물량!$F241,계획인구!AB241,0))))</f>
        <v>104</v>
      </c>
      <c r="Q241" s="152">
        <f>IF(계획인구!S241="미급수",0,IF(계획인구!S241="마을",0,IF(계획인구!S241="소규모",0,IF(계획인구!S241=사업별물량!$F241,계획인구!AC241,0))))</f>
        <v>103</v>
      </c>
      <c r="R241" s="152">
        <f>IF(계획인구!T241="미급수",0,IF(계획인구!T241="마을",0,IF(계획인구!T241="소규모",0,IF(계획인구!T241=사업별물량!$F241,계획인구!AD241,0))))</f>
        <v>103</v>
      </c>
      <c r="S241" s="152">
        <f>IF(계획인구!U241="미급수",0,IF(계획인구!U241="마을",0,IF(계획인구!U241="소규모",0,IF(계획인구!U241=사업별물량!$F241,계획인구!AE241,0))))</f>
        <v>102</v>
      </c>
      <c r="T241" s="152">
        <f>IF(계획인구!Q241="미급수",0,IF(계획인구!Q241="마을",0,IF(계획인구!Q241="소규모",0,IF(계획인구!Q241=사업별물량!$F241,계획인구!AF241,0))))</f>
        <v>0</v>
      </c>
      <c r="U241" s="152">
        <f>IF(계획인구!R241="미급수",0,IF(계획인구!R241="마을",0,IF(계획인구!R241="소규모",0,IF(계획인구!R241=사업별물량!$F241,계획인구!AG241,0))))</f>
        <v>0</v>
      </c>
      <c r="V241" s="152">
        <f>IF(계획인구!S241="미급수",0,IF(계획인구!S241="마을",0,IF(계획인구!S241="소규모",0,IF(계획인구!S241=사업별물량!$F241,계획인구!AH241,0))))</f>
        <v>0</v>
      </c>
      <c r="W241" s="152">
        <f>IF(계획인구!T241="미급수",0,IF(계획인구!T241="마을",0,IF(계획인구!T241="소규모",0,IF(계획인구!T241=사업별물량!$F241,계획인구!AI241,0))))</f>
        <v>0</v>
      </c>
      <c r="X241" s="152">
        <f>IF(계획인구!U241="미급수",0,IF(계획인구!U241="마을",0,IF(계획인구!U241="소규모",0,IF(계획인구!U241=사업별물량!$F241,계획인구!AJ241,0))))</f>
        <v>0</v>
      </c>
      <c r="Y241" s="14" t="str">
        <f t="shared" si="26"/>
        <v>1단계</v>
      </c>
      <c r="AH241" s="12"/>
    </row>
    <row r="242" spans="1:34" s="11" customFormat="1" ht="16.350000000000001" customHeight="1">
      <c r="A242" s="308" t="s">
        <v>237</v>
      </c>
      <c r="B242" s="333"/>
      <c r="C242" s="57" t="s">
        <v>365</v>
      </c>
      <c r="D242" s="53">
        <f>계획인구!J242</f>
        <v>48</v>
      </c>
      <c r="E242" s="53">
        <f>계획인구!K242</f>
        <v>95</v>
      </c>
      <c r="F242" s="54" t="str">
        <f>계획인구!L242</f>
        <v>지방</v>
      </c>
      <c r="G242" s="54" t="str">
        <f>계획인구!M242</f>
        <v>김천</v>
      </c>
      <c r="H242" s="54" t="str">
        <f>계획인구!N242</f>
        <v>평화</v>
      </c>
      <c r="I242" s="55">
        <f>IF(F242="마을",0,IF(F242="소규모",0,계획인구!P242))</f>
        <v>2025</v>
      </c>
      <c r="J242" s="135">
        <f t="shared" si="28"/>
        <v>0</v>
      </c>
      <c r="K242" s="135">
        <f t="shared" si="28"/>
        <v>0</v>
      </c>
      <c r="L242" s="135">
        <f t="shared" si="28"/>
        <v>91</v>
      </c>
      <c r="M242" s="135">
        <f t="shared" si="28"/>
        <v>91</v>
      </c>
      <c r="N242" s="136">
        <f t="shared" si="28"/>
        <v>90</v>
      </c>
      <c r="O242" s="152">
        <f>IF(계획인구!Q242="미급수",0,IF(계획인구!Q242="마을",0,IF(계획인구!Q242="소규모",0,IF(계획인구!Q242=사업별물량!$F242,계획인구!AA242,0))))</f>
        <v>0</v>
      </c>
      <c r="P242" s="152">
        <f>IF(계획인구!R242="미급수",0,IF(계획인구!R242="마을",0,IF(계획인구!R242="소규모",0,IF(계획인구!R242=사업별물량!$F242,계획인구!AB242,0))))</f>
        <v>0</v>
      </c>
      <c r="Q242" s="152">
        <f>IF(계획인구!S242="미급수",0,IF(계획인구!S242="마을",0,IF(계획인구!S242="소규모",0,IF(계획인구!S242=사업별물량!$F242,계획인구!AC242,0))))</f>
        <v>91</v>
      </c>
      <c r="R242" s="152">
        <f>IF(계획인구!T242="미급수",0,IF(계획인구!T242="마을",0,IF(계획인구!T242="소규모",0,IF(계획인구!T242=사업별물량!$F242,계획인구!AD242,0))))</f>
        <v>91</v>
      </c>
      <c r="S242" s="152">
        <f>IF(계획인구!U242="미급수",0,IF(계획인구!U242="마을",0,IF(계획인구!U242="소규모",0,IF(계획인구!U242=사업별물량!$F242,계획인구!AE242,0))))</f>
        <v>90</v>
      </c>
      <c r="T242" s="152">
        <f>IF(계획인구!Q242="미급수",0,IF(계획인구!Q242="마을",0,IF(계획인구!Q242="소규모",0,IF(계획인구!Q242=사업별물량!$F242,계획인구!AF242,0))))</f>
        <v>0</v>
      </c>
      <c r="U242" s="152">
        <f>IF(계획인구!R242="미급수",0,IF(계획인구!R242="마을",0,IF(계획인구!R242="소규모",0,IF(계획인구!R242=사업별물량!$F242,계획인구!AG242,0))))</f>
        <v>0</v>
      </c>
      <c r="V242" s="152">
        <f>IF(계획인구!S242="미급수",0,IF(계획인구!S242="마을",0,IF(계획인구!S242="소규모",0,IF(계획인구!S242=사업별물량!$F242,계획인구!AH242,0))))</f>
        <v>0</v>
      </c>
      <c r="W242" s="152">
        <f>IF(계획인구!T242="미급수",0,IF(계획인구!T242="마을",0,IF(계획인구!T242="소규모",0,IF(계획인구!T242=사업별물량!$F242,계획인구!AI242,0))))</f>
        <v>0</v>
      </c>
      <c r="X242" s="152">
        <f>IF(계획인구!U242="미급수",0,IF(계획인구!U242="마을",0,IF(계획인구!U242="소규모",0,IF(계획인구!U242=사업별물량!$F242,계획인구!AJ242,0))))</f>
        <v>0</v>
      </c>
      <c r="Y242" s="14" t="str">
        <f t="shared" si="26"/>
        <v>2단계</v>
      </c>
      <c r="AH242" s="12"/>
    </row>
    <row r="243" spans="1:34" s="11" customFormat="1" ht="16.350000000000001" customHeight="1">
      <c r="A243" s="308" t="s">
        <v>237</v>
      </c>
      <c r="B243" s="57" t="s">
        <v>366</v>
      </c>
      <c r="C243" s="57" t="s">
        <v>367</v>
      </c>
      <c r="D243" s="53">
        <f>계획인구!J243</f>
        <v>67</v>
      </c>
      <c r="E243" s="53">
        <f>계획인구!K243</f>
        <v>130</v>
      </c>
      <c r="F243" s="54" t="str">
        <f>계획인구!L243</f>
        <v>지방</v>
      </c>
      <c r="G243" s="54" t="str">
        <f>계획인구!M243</f>
        <v>김천</v>
      </c>
      <c r="H243" s="54" t="str">
        <f>계획인구!N243</f>
        <v>평화</v>
      </c>
      <c r="I243" s="55">
        <f>IF(F243="마을",0,IF(F243="소규모",0,계획인구!P243))</f>
        <v>2025</v>
      </c>
      <c r="J243" s="135">
        <f t="shared" si="28"/>
        <v>0</v>
      </c>
      <c r="K243" s="135">
        <f t="shared" si="28"/>
        <v>0</v>
      </c>
      <c r="L243" s="135">
        <f t="shared" si="28"/>
        <v>124</v>
      </c>
      <c r="M243" s="135">
        <f t="shared" si="28"/>
        <v>124</v>
      </c>
      <c r="N243" s="136">
        <f t="shared" si="28"/>
        <v>123</v>
      </c>
      <c r="O243" s="152">
        <f>IF(계획인구!Q243="미급수",0,IF(계획인구!Q243="마을",0,IF(계획인구!Q243="소규모",0,IF(계획인구!Q243=사업별물량!$F243,계획인구!AA243,0))))</f>
        <v>0</v>
      </c>
      <c r="P243" s="152">
        <f>IF(계획인구!R243="미급수",0,IF(계획인구!R243="마을",0,IF(계획인구!R243="소규모",0,IF(계획인구!R243=사업별물량!$F243,계획인구!AB243,0))))</f>
        <v>0</v>
      </c>
      <c r="Q243" s="152">
        <f>IF(계획인구!S243="미급수",0,IF(계획인구!S243="마을",0,IF(계획인구!S243="소규모",0,IF(계획인구!S243=사업별물량!$F243,계획인구!AC243,0))))</f>
        <v>124</v>
      </c>
      <c r="R243" s="152">
        <f>IF(계획인구!T243="미급수",0,IF(계획인구!T243="마을",0,IF(계획인구!T243="소규모",0,IF(계획인구!T243=사업별물량!$F243,계획인구!AD243,0))))</f>
        <v>124</v>
      </c>
      <c r="S243" s="152">
        <f>IF(계획인구!U243="미급수",0,IF(계획인구!U243="마을",0,IF(계획인구!U243="소규모",0,IF(계획인구!U243=사업별물량!$F243,계획인구!AE243,0))))</f>
        <v>123</v>
      </c>
      <c r="T243" s="152">
        <f>IF(계획인구!Q243="미급수",0,IF(계획인구!Q243="마을",0,IF(계획인구!Q243="소규모",0,IF(계획인구!Q243=사업별물량!$F243,계획인구!AF243,0))))</f>
        <v>0</v>
      </c>
      <c r="U243" s="152">
        <f>IF(계획인구!R243="미급수",0,IF(계획인구!R243="마을",0,IF(계획인구!R243="소규모",0,IF(계획인구!R243=사업별물량!$F243,계획인구!AG243,0))))</f>
        <v>0</v>
      </c>
      <c r="V243" s="152">
        <f>IF(계획인구!S243="미급수",0,IF(계획인구!S243="마을",0,IF(계획인구!S243="소규모",0,IF(계획인구!S243=사업별물량!$F243,계획인구!AH243,0))))</f>
        <v>0</v>
      </c>
      <c r="W243" s="152">
        <f>IF(계획인구!T243="미급수",0,IF(계획인구!T243="마을",0,IF(계획인구!T243="소규모",0,IF(계획인구!T243=사업별물량!$F243,계획인구!AI243,0))))</f>
        <v>0</v>
      </c>
      <c r="X243" s="152">
        <f>IF(계획인구!U243="미급수",0,IF(계획인구!U243="마을",0,IF(계획인구!U243="소규모",0,IF(계획인구!U243=사업별물량!$F243,계획인구!AJ243,0))))</f>
        <v>0</v>
      </c>
      <c r="Y243" s="14" t="str">
        <f t="shared" si="26"/>
        <v>2단계</v>
      </c>
    </row>
    <row r="244" spans="1:34" s="11" customFormat="1" ht="16.350000000000001" customHeight="1">
      <c r="A244" s="308" t="s">
        <v>237</v>
      </c>
      <c r="B244" s="247" t="s">
        <v>368</v>
      </c>
      <c r="C244" s="57" t="s">
        <v>690</v>
      </c>
      <c r="D244" s="53">
        <f>계획인구!J244</f>
        <v>96</v>
      </c>
      <c r="E244" s="53">
        <f>계획인구!K244</f>
        <v>191</v>
      </c>
      <c r="F244" s="54" t="str">
        <f>계획인구!L244</f>
        <v>지방</v>
      </c>
      <c r="G244" s="54" t="str">
        <f>계획인구!M244</f>
        <v>김천</v>
      </c>
      <c r="H244" s="54" t="str">
        <f>계획인구!N244</f>
        <v>평화</v>
      </c>
      <c r="I244" s="55">
        <f>IF(F244="마을",0,IF(F244="소규모",0,계획인구!P244))</f>
        <v>2020</v>
      </c>
      <c r="J244" s="135">
        <f t="shared" si="28"/>
        <v>0</v>
      </c>
      <c r="K244" s="135">
        <f t="shared" si="28"/>
        <v>183</v>
      </c>
      <c r="L244" s="135">
        <f t="shared" si="28"/>
        <v>183</v>
      </c>
      <c r="M244" s="135">
        <f t="shared" si="28"/>
        <v>182</v>
      </c>
      <c r="N244" s="136">
        <f t="shared" si="28"/>
        <v>181</v>
      </c>
      <c r="O244" s="152">
        <f>IF(계획인구!Q244="미급수",0,IF(계획인구!Q244="마을",0,IF(계획인구!Q244="소규모",0,IF(계획인구!Q244=사업별물량!$F244,계획인구!AA244,0))))</f>
        <v>0</v>
      </c>
      <c r="P244" s="152">
        <f>IF(계획인구!R244="미급수",0,IF(계획인구!R244="마을",0,IF(계획인구!R244="소규모",0,IF(계획인구!R244=사업별물량!$F244,계획인구!AB244,0))))</f>
        <v>183</v>
      </c>
      <c r="Q244" s="152">
        <f>IF(계획인구!S244="미급수",0,IF(계획인구!S244="마을",0,IF(계획인구!S244="소규모",0,IF(계획인구!S244=사업별물량!$F244,계획인구!AC244,0))))</f>
        <v>183</v>
      </c>
      <c r="R244" s="152">
        <f>IF(계획인구!T244="미급수",0,IF(계획인구!T244="마을",0,IF(계획인구!T244="소규모",0,IF(계획인구!T244=사업별물량!$F244,계획인구!AD244,0))))</f>
        <v>182</v>
      </c>
      <c r="S244" s="152">
        <f>IF(계획인구!U244="미급수",0,IF(계획인구!U244="마을",0,IF(계획인구!U244="소규모",0,IF(계획인구!U244=사업별물량!$F244,계획인구!AE244,0))))</f>
        <v>181</v>
      </c>
      <c r="T244" s="152">
        <f>IF(계획인구!Q244="미급수",0,IF(계획인구!Q244="마을",0,IF(계획인구!Q244="소규모",0,IF(계획인구!Q244=사업별물량!$F244,계획인구!AF244,0))))</f>
        <v>0</v>
      </c>
      <c r="U244" s="152">
        <f>IF(계획인구!R244="미급수",0,IF(계획인구!R244="마을",0,IF(계획인구!R244="소규모",0,IF(계획인구!R244=사업별물량!$F244,계획인구!AG244,0))))</f>
        <v>0</v>
      </c>
      <c r="V244" s="152">
        <f>IF(계획인구!S244="미급수",0,IF(계획인구!S244="마을",0,IF(계획인구!S244="소규모",0,IF(계획인구!S244=사업별물량!$F244,계획인구!AH244,0))))</f>
        <v>0</v>
      </c>
      <c r="W244" s="152">
        <f>IF(계획인구!T244="미급수",0,IF(계획인구!T244="마을",0,IF(계획인구!T244="소규모",0,IF(계획인구!T244=사업별물량!$F244,계획인구!AI244,0))))</f>
        <v>0</v>
      </c>
      <c r="X244" s="152">
        <f>IF(계획인구!U244="미급수",0,IF(계획인구!U244="마을",0,IF(계획인구!U244="소규모",0,IF(계획인구!U244=사업별물량!$F244,계획인구!AJ244,0))))</f>
        <v>0</v>
      </c>
      <c r="Y244" s="14" t="str">
        <f t="shared" si="26"/>
        <v>1단계</v>
      </c>
    </row>
    <row r="245" spans="1:34" s="11" customFormat="1" ht="16.350000000000001" customHeight="1">
      <c r="A245" s="308" t="s">
        <v>237</v>
      </c>
      <c r="B245" s="333"/>
      <c r="C245" s="57" t="s">
        <v>369</v>
      </c>
      <c r="D245" s="53">
        <f>계획인구!J245</f>
        <v>37</v>
      </c>
      <c r="E245" s="53">
        <f>계획인구!K245</f>
        <v>79</v>
      </c>
      <c r="F245" s="54" t="str">
        <f>계획인구!L245</f>
        <v>지방</v>
      </c>
      <c r="G245" s="54" t="str">
        <f>계획인구!M245</f>
        <v>김천</v>
      </c>
      <c r="H245" s="54" t="str">
        <f>계획인구!N245</f>
        <v>평화</v>
      </c>
      <c r="I245" s="55">
        <f>IF(F245="마을",0,IF(F245="소규모",0,계획인구!P245))</f>
        <v>2020</v>
      </c>
      <c r="J245" s="135">
        <f t="shared" si="28"/>
        <v>0</v>
      </c>
      <c r="K245" s="135">
        <f t="shared" si="28"/>
        <v>76</v>
      </c>
      <c r="L245" s="135">
        <f t="shared" si="28"/>
        <v>76</v>
      </c>
      <c r="M245" s="135">
        <f t="shared" si="28"/>
        <v>75</v>
      </c>
      <c r="N245" s="136">
        <f t="shared" si="28"/>
        <v>75</v>
      </c>
      <c r="O245" s="152">
        <f>IF(계획인구!Q245="미급수",0,IF(계획인구!Q245="마을",0,IF(계획인구!Q245="소규모",0,IF(계획인구!Q245=사업별물량!$F245,계획인구!AA245,0))))</f>
        <v>0</v>
      </c>
      <c r="P245" s="152">
        <f>IF(계획인구!R245="미급수",0,IF(계획인구!R245="마을",0,IF(계획인구!R245="소규모",0,IF(계획인구!R245=사업별물량!$F245,계획인구!AB245,0))))</f>
        <v>76</v>
      </c>
      <c r="Q245" s="152">
        <f>IF(계획인구!S245="미급수",0,IF(계획인구!S245="마을",0,IF(계획인구!S245="소규모",0,IF(계획인구!S245=사업별물량!$F245,계획인구!AC245,0))))</f>
        <v>76</v>
      </c>
      <c r="R245" s="152">
        <f>IF(계획인구!T245="미급수",0,IF(계획인구!T245="마을",0,IF(계획인구!T245="소규모",0,IF(계획인구!T245=사업별물량!$F245,계획인구!AD245,0))))</f>
        <v>75</v>
      </c>
      <c r="S245" s="152">
        <f>IF(계획인구!U245="미급수",0,IF(계획인구!U245="마을",0,IF(계획인구!U245="소규모",0,IF(계획인구!U245=사업별물량!$F245,계획인구!AE245,0))))</f>
        <v>75</v>
      </c>
      <c r="T245" s="152">
        <f>IF(계획인구!Q245="미급수",0,IF(계획인구!Q245="마을",0,IF(계획인구!Q245="소규모",0,IF(계획인구!Q245=사업별물량!$F245,계획인구!AF245,0))))</f>
        <v>0</v>
      </c>
      <c r="U245" s="152">
        <f>IF(계획인구!R245="미급수",0,IF(계획인구!R245="마을",0,IF(계획인구!R245="소규모",0,IF(계획인구!R245=사업별물량!$F245,계획인구!AG245,0))))</f>
        <v>0</v>
      </c>
      <c r="V245" s="152">
        <f>IF(계획인구!S245="미급수",0,IF(계획인구!S245="마을",0,IF(계획인구!S245="소규모",0,IF(계획인구!S245=사업별물량!$F245,계획인구!AH245,0))))</f>
        <v>0</v>
      </c>
      <c r="W245" s="152">
        <f>IF(계획인구!T245="미급수",0,IF(계획인구!T245="마을",0,IF(계획인구!T245="소규모",0,IF(계획인구!T245=사업별물량!$F245,계획인구!AI245,0))))</f>
        <v>0</v>
      </c>
      <c r="X245" s="152">
        <f>IF(계획인구!U245="미급수",0,IF(계획인구!U245="마을",0,IF(계획인구!U245="소규모",0,IF(계획인구!U245=사업별물량!$F245,계획인구!AJ245,0))))</f>
        <v>0</v>
      </c>
      <c r="Y245" s="14" t="str">
        <f t="shared" si="26"/>
        <v>1단계</v>
      </c>
    </row>
    <row r="246" spans="1:34" s="11" customFormat="1" ht="16.350000000000001" customHeight="1">
      <c r="A246" s="308" t="s">
        <v>237</v>
      </c>
      <c r="B246" s="247" t="s">
        <v>370</v>
      </c>
      <c r="C246" s="57" t="s">
        <v>371</v>
      </c>
      <c r="D246" s="53">
        <f>계획인구!J246</f>
        <v>38</v>
      </c>
      <c r="E246" s="53">
        <f>계획인구!K246</f>
        <v>71</v>
      </c>
      <c r="F246" s="54" t="str">
        <f>계획인구!L246</f>
        <v>지방</v>
      </c>
      <c r="G246" s="54" t="str">
        <f>계획인구!M246</f>
        <v>김천</v>
      </c>
      <c r="H246" s="54" t="str">
        <f>계획인구!N246</f>
        <v>평화</v>
      </c>
      <c r="I246" s="55">
        <f>IF(F246="마을",0,IF(F246="소규모",0,계획인구!P246))</f>
        <v>2020</v>
      </c>
      <c r="J246" s="135">
        <f t="shared" si="28"/>
        <v>0</v>
      </c>
      <c r="K246" s="135">
        <f t="shared" si="28"/>
        <v>68</v>
      </c>
      <c r="L246" s="135">
        <f t="shared" si="28"/>
        <v>68</v>
      </c>
      <c r="M246" s="135">
        <f t="shared" si="28"/>
        <v>68</v>
      </c>
      <c r="N246" s="136">
        <f t="shared" si="28"/>
        <v>67</v>
      </c>
      <c r="O246" s="152">
        <f>IF(계획인구!Q246="미급수",0,IF(계획인구!Q246="마을",0,IF(계획인구!Q246="소규모",0,IF(계획인구!Q246=사업별물량!$F246,계획인구!AA246,0))))</f>
        <v>0</v>
      </c>
      <c r="P246" s="152">
        <f>IF(계획인구!R246="미급수",0,IF(계획인구!R246="마을",0,IF(계획인구!R246="소규모",0,IF(계획인구!R246=사업별물량!$F246,계획인구!AB246,0))))</f>
        <v>68</v>
      </c>
      <c r="Q246" s="152">
        <f>IF(계획인구!S246="미급수",0,IF(계획인구!S246="마을",0,IF(계획인구!S246="소규모",0,IF(계획인구!S246=사업별물량!$F246,계획인구!AC246,0))))</f>
        <v>68</v>
      </c>
      <c r="R246" s="152">
        <f>IF(계획인구!T246="미급수",0,IF(계획인구!T246="마을",0,IF(계획인구!T246="소규모",0,IF(계획인구!T246=사업별물량!$F246,계획인구!AD246,0))))</f>
        <v>68</v>
      </c>
      <c r="S246" s="152">
        <f>IF(계획인구!U246="미급수",0,IF(계획인구!U246="마을",0,IF(계획인구!U246="소규모",0,IF(계획인구!U246=사업별물량!$F246,계획인구!AE246,0))))</f>
        <v>67</v>
      </c>
      <c r="T246" s="152">
        <f>IF(계획인구!Q246="미급수",0,IF(계획인구!Q246="마을",0,IF(계획인구!Q246="소규모",0,IF(계획인구!Q246=사업별물량!$F246,계획인구!AF246,0))))</f>
        <v>0</v>
      </c>
      <c r="U246" s="152">
        <f>IF(계획인구!R246="미급수",0,IF(계획인구!R246="마을",0,IF(계획인구!R246="소규모",0,IF(계획인구!R246=사업별물량!$F246,계획인구!AG246,0))))</f>
        <v>0</v>
      </c>
      <c r="V246" s="152">
        <f>IF(계획인구!S246="미급수",0,IF(계획인구!S246="마을",0,IF(계획인구!S246="소규모",0,IF(계획인구!S246=사업별물량!$F246,계획인구!AH246,0))))</f>
        <v>0</v>
      </c>
      <c r="W246" s="152">
        <f>IF(계획인구!T246="미급수",0,IF(계획인구!T246="마을",0,IF(계획인구!T246="소규모",0,IF(계획인구!T246=사업별물량!$F246,계획인구!AI246,0))))</f>
        <v>0</v>
      </c>
      <c r="X246" s="152">
        <f>IF(계획인구!U246="미급수",0,IF(계획인구!U246="마을",0,IF(계획인구!U246="소규모",0,IF(계획인구!U246=사업별물량!$F246,계획인구!AJ246,0))))</f>
        <v>0</v>
      </c>
      <c r="Y246" s="14" t="str">
        <f t="shared" si="26"/>
        <v>1단계</v>
      </c>
      <c r="AB246" s="12"/>
      <c r="AC246" s="12"/>
      <c r="AD246" s="12"/>
      <c r="AE246" s="12"/>
      <c r="AF246" s="12"/>
      <c r="AG246" s="12"/>
    </row>
    <row r="247" spans="1:34" s="11" customFormat="1" ht="16.350000000000001" customHeight="1">
      <c r="A247" s="308" t="s">
        <v>237</v>
      </c>
      <c r="B247" s="334"/>
      <c r="C247" s="57" t="s">
        <v>372</v>
      </c>
      <c r="D247" s="53">
        <f>계획인구!J247</f>
        <v>12</v>
      </c>
      <c r="E247" s="53">
        <f>계획인구!K247</f>
        <v>38</v>
      </c>
      <c r="F247" s="54" t="str">
        <f>계획인구!L247</f>
        <v>지방</v>
      </c>
      <c r="G247" s="54" t="str">
        <f>계획인구!M247</f>
        <v>김천</v>
      </c>
      <c r="H247" s="54" t="str">
        <f>계획인구!N247</f>
        <v>평화</v>
      </c>
      <c r="I247" s="55">
        <f>IF(F247="마을",0,IF(F247="소규모",0,계획인구!P247))</f>
        <v>2020</v>
      </c>
      <c r="J247" s="135">
        <f t="shared" si="28"/>
        <v>0</v>
      </c>
      <c r="K247" s="135">
        <f t="shared" si="28"/>
        <v>36</v>
      </c>
      <c r="L247" s="135">
        <f t="shared" si="28"/>
        <v>36</v>
      </c>
      <c r="M247" s="135">
        <f t="shared" si="28"/>
        <v>36</v>
      </c>
      <c r="N247" s="136">
        <f t="shared" si="28"/>
        <v>36</v>
      </c>
      <c r="O247" s="152">
        <f>IF(계획인구!Q247="미급수",0,IF(계획인구!Q247="마을",0,IF(계획인구!Q247="소규모",0,IF(계획인구!Q247=사업별물량!$F247,계획인구!AA247,0))))</f>
        <v>0</v>
      </c>
      <c r="P247" s="152">
        <f>IF(계획인구!R247="미급수",0,IF(계획인구!R247="마을",0,IF(계획인구!R247="소규모",0,IF(계획인구!R247=사업별물량!$F247,계획인구!AB247,0))))</f>
        <v>36</v>
      </c>
      <c r="Q247" s="152">
        <f>IF(계획인구!S247="미급수",0,IF(계획인구!S247="마을",0,IF(계획인구!S247="소규모",0,IF(계획인구!S247=사업별물량!$F247,계획인구!AC247,0))))</f>
        <v>36</v>
      </c>
      <c r="R247" s="152">
        <f>IF(계획인구!T247="미급수",0,IF(계획인구!T247="마을",0,IF(계획인구!T247="소규모",0,IF(계획인구!T247=사업별물량!$F247,계획인구!AD247,0))))</f>
        <v>36</v>
      </c>
      <c r="S247" s="152">
        <f>IF(계획인구!U247="미급수",0,IF(계획인구!U247="마을",0,IF(계획인구!U247="소규모",0,IF(계획인구!U247=사업별물량!$F247,계획인구!AE247,0))))</f>
        <v>36</v>
      </c>
      <c r="T247" s="152">
        <f>IF(계획인구!Q247="미급수",0,IF(계획인구!Q247="마을",0,IF(계획인구!Q247="소규모",0,IF(계획인구!Q247=사업별물량!$F247,계획인구!AF247,0))))</f>
        <v>0</v>
      </c>
      <c r="U247" s="152">
        <f>IF(계획인구!R247="미급수",0,IF(계획인구!R247="마을",0,IF(계획인구!R247="소규모",0,IF(계획인구!R247=사업별물량!$F247,계획인구!AG247,0))))</f>
        <v>0</v>
      </c>
      <c r="V247" s="152">
        <f>IF(계획인구!S247="미급수",0,IF(계획인구!S247="마을",0,IF(계획인구!S247="소규모",0,IF(계획인구!S247=사업별물량!$F247,계획인구!AH247,0))))</f>
        <v>0</v>
      </c>
      <c r="W247" s="152">
        <f>IF(계획인구!T247="미급수",0,IF(계획인구!T247="마을",0,IF(계획인구!T247="소규모",0,IF(계획인구!T247=사업별물량!$F247,계획인구!AI247,0))))</f>
        <v>0</v>
      </c>
      <c r="X247" s="152">
        <f>IF(계획인구!U247="미급수",0,IF(계획인구!U247="마을",0,IF(계획인구!U247="소규모",0,IF(계획인구!U247=사업별물량!$F247,계획인구!AJ247,0))))</f>
        <v>0</v>
      </c>
      <c r="Y247" s="14" t="str">
        <f t="shared" si="26"/>
        <v>1단계</v>
      </c>
      <c r="AB247" s="12"/>
      <c r="AC247" s="12"/>
      <c r="AD247" s="12"/>
      <c r="AE247" s="12"/>
      <c r="AF247" s="12"/>
      <c r="AG247" s="12"/>
      <c r="AH247" s="13"/>
    </row>
    <row r="248" spans="1:34" s="11" customFormat="1" ht="16.350000000000001" customHeight="1">
      <c r="A248" s="308" t="s">
        <v>237</v>
      </c>
      <c r="B248" s="334"/>
      <c r="C248" s="57" t="s">
        <v>691</v>
      </c>
      <c r="D248" s="53">
        <f>계획인구!J248</f>
        <v>34</v>
      </c>
      <c r="E248" s="53">
        <f>계획인구!K248</f>
        <v>67</v>
      </c>
      <c r="F248" s="54" t="str">
        <f>계획인구!L248</f>
        <v>지방</v>
      </c>
      <c r="G248" s="54" t="str">
        <f>계획인구!M248</f>
        <v>김천</v>
      </c>
      <c r="H248" s="54" t="str">
        <f>계획인구!N248</f>
        <v>평화</v>
      </c>
      <c r="I248" s="55">
        <f>IF(F248="마을",0,IF(F248="소규모",0,계획인구!P248))</f>
        <v>2020</v>
      </c>
      <c r="J248" s="135">
        <f t="shared" si="28"/>
        <v>0</v>
      </c>
      <c r="K248" s="135">
        <f t="shared" si="28"/>
        <v>64</v>
      </c>
      <c r="L248" s="135">
        <f t="shared" si="28"/>
        <v>64</v>
      </c>
      <c r="M248" s="135">
        <f t="shared" si="28"/>
        <v>64</v>
      </c>
      <c r="N248" s="136">
        <f t="shared" si="28"/>
        <v>63</v>
      </c>
      <c r="O248" s="152">
        <f>IF(계획인구!Q248="미급수",0,IF(계획인구!Q248="마을",0,IF(계획인구!Q248="소규모",0,IF(계획인구!Q248=사업별물량!$F248,계획인구!AA248,0))))</f>
        <v>0</v>
      </c>
      <c r="P248" s="152">
        <f>IF(계획인구!R248="미급수",0,IF(계획인구!R248="마을",0,IF(계획인구!R248="소규모",0,IF(계획인구!R248=사업별물량!$F248,계획인구!AB248,0))))</f>
        <v>64</v>
      </c>
      <c r="Q248" s="152">
        <f>IF(계획인구!S248="미급수",0,IF(계획인구!S248="마을",0,IF(계획인구!S248="소규모",0,IF(계획인구!S248=사업별물량!$F248,계획인구!AC248,0))))</f>
        <v>64</v>
      </c>
      <c r="R248" s="152">
        <f>IF(계획인구!T248="미급수",0,IF(계획인구!T248="마을",0,IF(계획인구!T248="소규모",0,IF(계획인구!T248=사업별물량!$F248,계획인구!AD248,0))))</f>
        <v>64</v>
      </c>
      <c r="S248" s="152">
        <f>IF(계획인구!U248="미급수",0,IF(계획인구!U248="마을",0,IF(계획인구!U248="소규모",0,IF(계획인구!U248=사업별물량!$F248,계획인구!AE248,0))))</f>
        <v>63</v>
      </c>
      <c r="T248" s="152">
        <f>IF(계획인구!Q248="미급수",0,IF(계획인구!Q248="마을",0,IF(계획인구!Q248="소규모",0,IF(계획인구!Q248=사업별물량!$F248,계획인구!AF248,0))))</f>
        <v>0</v>
      </c>
      <c r="U248" s="152">
        <f>IF(계획인구!R248="미급수",0,IF(계획인구!R248="마을",0,IF(계획인구!R248="소규모",0,IF(계획인구!R248=사업별물량!$F248,계획인구!AG248,0))))</f>
        <v>0</v>
      </c>
      <c r="V248" s="152">
        <f>IF(계획인구!S248="미급수",0,IF(계획인구!S248="마을",0,IF(계획인구!S248="소규모",0,IF(계획인구!S248=사업별물량!$F248,계획인구!AH248,0))))</f>
        <v>0</v>
      </c>
      <c r="W248" s="152">
        <f>IF(계획인구!T248="미급수",0,IF(계획인구!T248="마을",0,IF(계획인구!T248="소규모",0,IF(계획인구!T248=사업별물량!$F248,계획인구!AI248,0))))</f>
        <v>0</v>
      </c>
      <c r="X248" s="152">
        <f>IF(계획인구!U248="미급수",0,IF(계획인구!U248="마을",0,IF(계획인구!U248="소규모",0,IF(계획인구!U248=사업별물량!$F248,계획인구!AJ248,0))))</f>
        <v>0</v>
      </c>
      <c r="Y248" s="14" t="str">
        <f t="shared" si="26"/>
        <v>1단계</v>
      </c>
    </row>
    <row r="249" spans="1:34" s="11" customFormat="1" ht="16.350000000000001" customHeight="1">
      <c r="A249" s="308" t="s">
        <v>237</v>
      </c>
      <c r="B249" s="247" t="s">
        <v>163</v>
      </c>
      <c r="C249" s="57" t="s">
        <v>374</v>
      </c>
      <c r="D249" s="53">
        <f>계획인구!J249</f>
        <v>31</v>
      </c>
      <c r="E249" s="53">
        <f>계획인구!K249</f>
        <v>55</v>
      </c>
      <c r="F249" s="54" t="str">
        <f>계획인구!L249</f>
        <v>지방</v>
      </c>
      <c r="G249" s="54" t="str">
        <f>계획인구!M249</f>
        <v>김천</v>
      </c>
      <c r="H249" s="54" t="str">
        <f>계획인구!N249</f>
        <v>평화</v>
      </c>
      <c r="I249" s="55">
        <f>IF(F249="마을",0,IF(F249="소규모",0,계획인구!P249))</f>
        <v>2020</v>
      </c>
      <c r="J249" s="135">
        <f t="shared" si="28"/>
        <v>0</v>
      </c>
      <c r="K249" s="135">
        <f t="shared" si="28"/>
        <v>53</v>
      </c>
      <c r="L249" s="135">
        <f t="shared" si="28"/>
        <v>53</v>
      </c>
      <c r="M249" s="135">
        <f t="shared" si="28"/>
        <v>52</v>
      </c>
      <c r="N249" s="136">
        <f t="shared" si="28"/>
        <v>52</v>
      </c>
      <c r="O249" s="152">
        <f>IF(계획인구!Q249="미급수",0,IF(계획인구!Q249="마을",0,IF(계획인구!Q249="소규모",0,IF(계획인구!Q249=사업별물량!$F249,계획인구!AA249,0))))</f>
        <v>0</v>
      </c>
      <c r="P249" s="152">
        <f>IF(계획인구!R249="미급수",0,IF(계획인구!R249="마을",0,IF(계획인구!R249="소규모",0,IF(계획인구!R249=사업별물량!$F249,계획인구!AB249,0))))</f>
        <v>53</v>
      </c>
      <c r="Q249" s="152">
        <f>IF(계획인구!S249="미급수",0,IF(계획인구!S249="마을",0,IF(계획인구!S249="소규모",0,IF(계획인구!S249=사업별물량!$F249,계획인구!AC249,0))))</f>
        <v>53</v>
      </c>
      <c r="R249" s="152">
        <f>IF(계획인구!T249="미급수",0,IF(계획인구!T249="마을",0,IF(계획인구!T249="소규모",0,IF(계획인구!T249=사업별물량!$F249,계획인구!AD249,0))))</f>
        <v>52</v>
      </c>
      <c r="S249" s="152">
        <f>IF(계획인구!U249="미급수",0,IF(계획인구!U249="마을",0,IF(계획인구!U249="소규모",0,IF(계획인구!U249=사업별물량!$F249,계획인구!AE249,0))))</f>
        <v>52</v>
      </c>
      <c r="T249" s="152">
        <f>IF(계획인구!Q249="미급수",0,IF(계획인구!Q249="마을",0,IF(계획인구!Q249="소규모",0,IF(계획인구!Q249=사업별물량!$F249,계획인구!AF249,0))))</f>
        <v>0</v>
      </c>
      <c r="U249" s="152">
        <f>IF(계획인구!R249="미급수",0,IF(계획인구!R249="마을",0,IF(계획인구!R249="소규모",0,IF(계획인구!R249=사업별물량!$F249,계획인구!AG249,0))))</f>
        <v>0</v>
      </c>
      <c r="V249" s="152">
        <f>IF(계획인구!S249="미급수",0,IF(계획인구!S249="마을",0,IF(계획인구!S249="소규모",0,IF(계획인구!S249=사업별물량!$F249,계획인구!AH249,0))))</f>
        <v>0</v>
      </c>
      <c r="W249" s="152">
        <f>IF(계획인구!T249="미급수",0,IF(계획인구!T249="마을",0,IF(계획인구!T249="소규모",0,IF(계획인구!T249=사업별물량!$F249,계획인구!AI249,0))))</f>
        <v>0</v>
      </c>
      <c r="X249" s="152">
        <f>IF(계획인구!U249="미급수",0,IF(계획인구!U249="마을",0,IF(계획인구!U249="소규모",0,IF(계획인구!U249=사업별물량!$F249,계획인구!AJ249,0))))</f>
        <v>0</v>
      </c>
      <c r="Y249" s="14" t="str">
        <f t="shared" si="26"/>
        <v>1단계</v>
      </c>
    </row>
    <row r="250" spans="1:34" s="11" customFormat="1" ht="16.350000000000001" customHeight="1">
      <c r="A250" s="308" t="s">
        <v>237</v>
      </c>
      <c r="B250" s="334"/>
      <c r="C250" s="57" t="s">
        <v>375</v>
      </c>
      <c r="D250" s="53">
        <f>계획인구!J250</f>
        <v>41</v>
      </c>
      <c r="E250" s="53">
        <f>계획인구!K250</f>
        <v>70</v>
      </c>
      <c r="F250" s="54" t="str">
        <f>계획인구!L250</f>
        <v>지방</v>
      </c>
      <c r="G250" s="54" t="str">
        <f>계획인구!M250</f>
        <v>김천</v>
      </c>
      <c r="H250" s="54" t="str">
        <f>계획인구!N250</f>
        <v>평화</v>
      </c>
      <c r="I250" s="55">
        <f>IF(F250="마을",0,IF(F250="소규모",0,계획인구!P250))</f>
        <v>2020</v>
      </c>
      <c r="J250" s="135">
        <f t="shared" si="28"/>
        <v>0</v>
      </c>
      <c r="K250" s="135">
        <f t="shared" si="28"/>
        <v>67</v>
      </c>
      <c r="L250" s="135">
        <f t="shared" si="28"/>
        <v>67</v>
      </c>
      <c r="M250" s="135">
        <f t="shared" si="28"/>
        <v>67</v>
      </c>
      <c r="N250" s="136">
        <f t="shared" si="28"/>
        <v>66</v>
      </c>
      <c r="O250" s="152">
        <f>IF(계획인구!Q250="미급수",0,IF(계획인구!Q250="마을",0,IF(계획인구!Q250="소규모",0,IF(계획인구!Q250=사업별물량!$F250,계획인구!AA250,0))))</f>
        <v>0</v>
      </c>
      <c r="P250" s="152">
        <f>IF(계획인구!R250="미급수",0,IF(계획인구!R250="마을",0,IF(계획인구!R250="소규모",0,IF(계획인구!R250=사업별물량!$F250,계획인구!AB250,0))))</f>
        <v>67</v>
      </c>
      <c r="Q250" s="152">
        <f>IF(계획인구!S250="미급수",0,IF(계획인구!S250="마을",0,IF(계획인구!S250="소규모",0,IF(계획인구!S250=사업별물량!$F250,계획인구!AC250,0))))</f>
        <v>67</v>
      </c>
      <c r="R250" s="152">
        <f>IF(계획인구!T250="미급수",0,IF(계획인구!T250="마을",0,IF(계획인구!T250="소규모",0,IF(계획인구!T250=사업별물량!$F250,계획인구!AD250,0))))</f>
        <v>67</v>
      </c>
      <c r="S250" s="152">
        <f>IF(계획인구!U250="미급수",0,IF(계획인구!U250="마을",0,IF(계획인구!U250="소규모",0,IF(계획인구!U250=사업별물량!$F250,계획인구!AE250,0))))</f>
        <v>66</v>
      </c>
      <c r="T250" s="152">
        <f>IF(계획인구!Q250="미급수",0,IF(계획인구!Q250="마을",0,IF(계획인구!Q250="소규모",0,IF(계획인구!Q250=사업별물량!$F250,계획인구!AF250,0))))</f>
        <v>0</v>
      </c>
      <c r="U250" s="152">
        <f>IF(계획인구!R250="미급수",0,IF(계획인구!R250="마을",0,IF(계획인구!R250="소규모",0,IF(계획인구!R250=사업별물량!$F250,계획인구!AG250,0))))</f>
        <v>0</v>
      </c>
      <c r="V250" s="152">
        <f>IF(계획인구!S250="미급수",0,IF(계획인구!S250="마을",0,IF(계획인구!S250="소규모",0,IF(계획인구!S250=사업별물량!$F250,계획인구!AH250,0))))</f>
        <v>0</v>
      </c>
      <c r="W250" s="152">
        <f>IF(계획인구!T250="미급수",0,IF(계획인구!T250="마을",0,IF(계획인구!T250="소규모",0,IF(계획인구!T250=사업별물량!$F250,계획인구!AI250,0))))</f>
        <v>0</v>
      </c>
      <c r="X250" s="152">
        <f>IF(계획인구!U250="미급수",0,IF(계획인구!U250="마을",0,IF(계획인구!U250="소규모",0,IF(계획인구!U250=사업별물량!$F250,계획인구!AJ250,0))))</f>
        <v>0</v>
      </c>
      <c r="Y250" s="14" t="str">
        <f t="shared" si="26"/>
        <v>1단계</v>
      </c>
    </row>
    <row r="251" spans="1:34" s="11" customFormat="1" ht="16.350000000000001" customHeight="1">
      <c r="A251" s="308" t="s">
        <v>237</v>
      </c>
      <c r="B251" s="334"/>
      <c r="C251" s="57" t="s">
        <v>376</v>
      </c>
      <c r="D251" s="53">
        <f>계획인구!J251</f>
        <v>28</v>
      </c>
      <c r="E251" s="53">
        <f>계획인구!K251</f>
        <v>53</v>
      </c>
      <c r="F251" s="54" t="str">
        <f>계획인구!L251</f>
        <v>지방</v>
      </c>
      <c r="G251" s="54" t="str">
        <f>계획인구!M251</f>
        <v>김천</v>
      </c>
      <c r="H251" s="54" t="str">
        <f>계획인구!N251</f>
        <v>평화</v>
      </c>
      <c r="I251" s="55">
        <f>IF(F251="마을",0,IF(F251="소규모",0,계획인구!P251))</f>
        <v>2025</v>
      </c>
      <c r="J251" s="135">
        <f t="shared" si="28"/>
        <v>0</v>
      </c>
      <c r="K251" s="135">
        <f t="shared" si="28"/>
        <v>0</v>
      </c>
      <c r="L251" s="135">
        <f t="shared" si="28"/>
        <v>51</v>
      </c>
      <c r="M251" s="135">
        <f t="shared" si="28"/>
        <v>51</v>
      </c>
      <c r="N251" s="136">
        <f t="shared" si="28"/>
        <v>50</v>
      </c>
      <c r="O251" s="152">
        <f>IF(계획인구!Q251="미급수",0,IF(계획인구!Q251="마을",0,IF(계획인구!Q251="소규모",0,IF(계획인구!Q251=사업별물량!$F251,계획인구!AA251,0))))</f>
        <v>0</v>
      </c>
      <c r="P251" s="152">
        <f>IF(계획인구!R251="미급수",0,IF(계획인구!R251="마을",0,IF(계획인구!R251="소규모",0,IF(계획인구!R251=사업별물량!$F251,계획인구!AB251,0))))</f>
        <v>0</v>
      </c>
      <c r="Q251" s="152">
        <f>IF(계획인구!S251="미급수",0,IF(계획인구!S251="마을",0,IF(계획인구!S251="소규모",0,IF(계획인구!S251=사업별물량!$F251,계획인구!AC251,0))))</f>
        <v>51</v>
      </c>
      <c r="R251" s="152">
        <f>IF(계획인구!T251="미급수",0,IF(계획인구!T251="마을",0,IF(계획인구!T251="소규모",0,IF(계획인구!T251=사업별물량!$F251,계획인구!AD251,0))))</f>
        <v>51</v>
      </c>
      <c r="S251" s="152">
        <f>IF(계획인구!U251="미급수",0,IF(계획인구!U251="마을",0,IF(계획인구!U251="소규모",0,IF(계획인구!U251=사업별물량!$F251,계획인구!AE251,0))))</f>
        <v>50</v>
      </c>
      <c r="T251" s="152">
        <f>IF(계획인구!Q251="미급수",0,IF(계획인구!Q251="마을",0,IF(계획인구!Q251="소규모",0,IF(계획인구!Q251=사업별물량!$F251,계획인구!AF251,0))))</f>
        <v>0</v>
      </c>
      <c r="U251" s="152">
        <f>IF(계획인구!R251="미급수",0,IF(계획인구!R251="마을",0,IF(계획인구!R251="소규모",0,IF(계획인구!R251=사업별물량!$F251,계획인구!AG251,0))))</f>
        <v>0</v>
      </c>
      <c r="V251" s="152">
        <f>IF(계획인구!S251="미급수",0,IF(계획인구!S251="마을",0,IF(계획인구!S251="소규모",0,IF(계획인구!S251=사업별물량!$F251,계획인구!AH251,0))))</f>
        <v>0</v>
      </c>
      <c r="W251" s="152">
        <f>IF(계획인구!T251="미급수",0,IF(계획인구!T251="마을",0,IF(계획인구!T251="소규모",0,IF(계획인구!T251=사업별물량!$F251,계획인구!AI251,0))))</f>
        <v>0</v>
      </c>
      <c r="X251" s="152">
        <f>IF(계획인구!U251="미급수",0,IF(계획인구!U251="마을",0,IF(계획인구!U251="소규모",0,IF(계획인구!U251=사업별물량!$F251,계획인구!AJ251,0))))</f>
        <v>0</v>
      </c>
      <c r="Y251" s="14" t="str">
        <f t="shared" si="26"/>
        <v>2단계</v>
      </c>
    </row>
    <row r="252" spans="1:34" s="11" customFormat="1" ht="16.350000000000001" customHeight="1">
      <c r="A252" s="308" t="s">
        <v>237</v>
      </c>
      <c r="B252" s="333"/>
      <c r="C252" s="57" t="s">
        <v>377</v>
      </c>
      <c r="D252" s="53">
        <f>계획인구!J252</f>
        <v>4</v>
      </c>
      <c r="E252" s="53">
        <f>계획인구!K252</f>
        <v>4</v>
      </c>
      <c r="F252" s="54" t="str">
        <f>계획인구!L252</f>
        <v>미급수</v>
      </c>
      <c r="G252" s="54" t="str">
        <f>계획인구!M252</f>
        <v>미급수</v>
      </c>
      <c r="H252" s="54" t="str">
        <f>계획인구!N252</f>
        <v>미급수</v>
      </c>
      <c r="I252" s="55">
        <f>IF(F252="마을",0,IF(F252="소규모",0,계획인구!P252))</f>
        <v>0</v>
      </c>
      <c r="J252" s="135">
        <f t="shared" si="28"/>
        <v>0</v>
      </c>
      <c r="K252" s="135">
        <f t="shared" si="28"/>
        <v>0</v>
      </c>
      <c r="L252" s="135">
        <f t="shared" si="28"/>
        <v>0</v>
      </c>
      <c r="M252" s="135">
        <f t="shared" si="28"/>
        <v>0</v>
      </c>
      <c r="N252" s="136">
        <f t="shared" si="28"/>
        <v>0</v>
      </c>
      <c r="O252" s="152">
        <f>IF(계획인구!Q252="미급수",0,IF(계획인구!Q252="마을",0,IF(계획인구!Q252="소규모",0,IF(계획인구!Q252=사업별물량!$F252,계획인구!AA252,0))))</f>
        <v>0</v>
      </c>
      <c r="P252" s="152">
        <f>IF(계획인구!R252="미급수",0,IF(계획인구!R252="마을",0,IF(계획인구!R252="소규모",0,IF(계획인구!R252=사업별물량!$F252,계획인구!AB252,0))))</f>
        <v>0</v>
      </c>
      <c r="Q252" s="152">
        <f>IF(계획인구!S252="미급수",0,IF(계획인구!S252="마을",0,IF(계획인구!S252="소규모",0,IF(계획인구!S252=사업별물량!$F252,계획인구!AC252,0))))</f>
        <v>0</v>
      </c>
      <c r="R252" s="152">
        <f>IF(계획인구!T252="미급수",0,IF(계획인구!T252="마을",0,IF(계획인구!T252="소규모",0,IF(계획인구!T252=사업별물량!$F252,계획인구!AD252,0))))</f>
        <v>0</v>
      </c>
      <c r="S252" s="152">
        <f>IF(계획인구!U252="미급수",0,IF(계획인구!U252="마을",0,IF(계획인구!U252="소규모",0,IF(계획인구!U252=사업별물량!$F252,계획인구!AE252,0))))</f>
        <v>0</v>
      </c>
      <c r="T252" s="152">
        <f>IF(계획인구!Q252="미급수",0,IF(계획인구!Q252="마을",0,IF(계획인구!Q252="소규모",0,IF(계획인구!Q252=사업별물량!$F252,계획인구!AF252,0))))</f>
        <v>0</v>
      </c>
      <c r="U252" s="152">
        <f>IF(계획인구!R252="미급수",0,IF(계획인구!R252="마을",0,IF(계획인구!R252="소규모",0,IF(계획인구!R252=사업별물량!$F252,계획인구!AG252,0))))</f>
        <v>0</v>
      </c>
      <c r="V252" s="152">
        <f>IF(계획인구!S252="미급수",0,IF(계획인구!S252="마을",0,IF(계획인구!S252="소규모",0,IF(계획인구!S252=사업별물량!$F252,계획인구!AH252,0))))</f>
        <v>0</v>
      </c>
      <c r="W252" s="152">
        <f>IF(계획인구!T252="미급수",0,IF(계획인구!T252="마을",0,IF(계획인구!T252="소규모",0,IF(계획인구!T252=사업별물량!$F252,계획인구!AI252,0))))</f>
        <v>0</v>
      </c>
      <c r="X252" s="152">
        <f>IF(계획인구!U252="미급수",0,IF(계획인구!U252="마을",0,IF(계획인구!U252="소규모",0,IF(계획인구!U252=사업별물량!$F252,계획인구!AJ252,0))))</f>
        <v>0</v>
      </c>
      <c r="Y252" s="14" t="str">
        <f t="shared" si="26"/>
        <v/>
      </c>
      <c r="AB252" s="13"/>
      <c r="AC252" s="13"/>
      <c r="AD252" s="13"/>
      <c r="AE252" s="13"/>
      <c r="AF252" s="13"/>
      <c r="AG252" s="13"/>
    </row>
    <row r="253" spans="1:34" s="11" customFormat="1" ht="16.350000000000001" customHeight="1">
      <c r="A253" s="308" t="s">
        <v>237</v>
      </c>
      <c r="B253" s="247" t="s">
        <v>378</v>
      </c>
      <c r="C253" s="57" t="s">
        <v>379</v>
      </c>
      <c r="D253" s="53">
        <f>계획인구!J253</f>
        <v>27</v>
      </c>
      <c r="E253" s="53">
        <f>계획인구!K253</f>
        <v>50</v>
      </c>
      <c r="F253" s="54" t="str">
        <f>계획인구!L253</f>
        <v>지방</v>
      </c>
      <c r="G253" s="54" t="str">
        <f>계획인구!M253</f>
        <v>김천</v>
      </c>
      <c r="H253" s="54" t="str">
        <f>계획인구!N253</f>
        <v>평화</v>
      </c>
      <c r="I253" s="55">
        <f>IF(F253="마을",0,IF(F253="소규모",0,계획인구!P253))</f>
        <v>2025</v>
      </c>
      <c r="J253" s="135">
        <f t="shared" si="28"/>
        <v>0</v>
      </c>
      <c r="K253" s="135">
        <f t="shared" si="28"/>
        <v>0</v>
      </c>
      <c r="L253" s="135">
        <f t="shared" si="28"/>
        <v>48</v>
      </c>
      <c r="M253" s="135">
        <f t="shared" si="28"/>
        <v>48</v>
      </c>
      <c r="N253" s="136">
        <f t="shared" si="28"/>
        <v>47</v>
      </c>
      <c r="O253" s="152">
        <f>IF(계획인구!Q253="미급수",0,IF(계획인구!Q253="마을",0,IF(계획인구!Q253="소규모",0,IF(계획인구!Q253=사업별물량!$F253,계획인구!AA253,0))))</f>
        <v>0</v>
      </c>
      <c r="P253" s="152">
        <f>IF(계획인구!R253="미급수",0,IF(계획인구!R253="마을",0,IF(계획인구!R253="소규모",0,IF(계획인구!R253=사업별물량!$F253,계획인구!AB253,0))))</f>
        <v>0</v>
      </c>
      <c r="Q253" s="152">
        <f>IF(계획인구!S253="미급수",0,IF(계획인구!S253="마을",0,IF(계획인구!S253="소규모",0,IF(계획인구!S253=사업별물량!$F253,계획인구!AC253,0))))</f>
        <v>48</v>
      </c>
      <c r="R253" s="152">
        <f>IF(계획인구!T253="미급수",0,IF(계획인구!T253="마을",0,IF(계획인구!T253="소규모",0,IF(계획인구!T253=사업별물량!$F253,계획인구!AD253,0))))</f>
        <v>48</v>
      </c>
      <c r="S253" s="152">
        <f>IF(계획인구!U253="미급수",0,IF(계획인구!U253="마을",0,IF(계획인구!U253="소규모",0,IF(계획인구!U253=사업별물량!$F253,계획인구!AE253,0))))</f>
        <v>47</v>
      </c>
      <c r="T253" s="152">
        <f>IF(계획인구!Q253="미급수",0,IF(계획인구!Q253="마을",0,IF(계획인구!Q253="소규모",0,IF(계획인구!Q253=사업별물량!$F253,계획인구!AF253,0))))</f>
        <v>0</v>
      </c>
      <c r="U253" s="152">
        <f>IF(계획인구!R253="미급수",0,IF(계획인구!R253="마을",0,IF(계획인구!R253="소규모",0,IF(계획인구!R253=사업별물량!$F253,계획인구!AG253,0))))</f>
        <v>0</v>
      </c>
      <c r="V253" s="152">
        <f>IF(계획인구!S253="미급수",0,IF(계획인구!S253="마을",0,IF(계획인구!S253="소규모",0,IF(계획인구!S253=사업별물량!$F253,계획인구!AH253,0))))</f>
        <v>0</v>
      </c>
      <c r="W253" s="152">
        <f>IF(계획인구!T253="미급수",0,IF(계획인구!T253="마을",0,IF(계획인구!T253="소규모",0,IF(계획인구!T253=사업별물량!$F253,계획인구!AI253,0))))</f>
        <v>0</v>
      </c>
      <c r="X253" s="152">
        <f>IF(계획인구!U253="미급수",0,IF(계획인구!U253="마을",0,IF(계획인구!U253="소규모",0,IF(계획인구!U253=사업별물량!$F253,계획인구!AJ253,0))))</f>
        <v>0</v>
      </c>
      <c r="Y253" s="14" t="str">
        <f t="shared" si="26"/>
        <v>2단계</v>
      </c>
    </row>
    <row r="254" spans="1:34" s="11" customFormat="1" ht="16.350000000000001" customHeight="1">
      <c r="A254" s="308" t="s">
        <v>237</v>
      </c>
      <c r="B254" s="334"/>
      <c r="C254" s="57" t="s">
        <v>380</v>
      </c>
      <c r="D254" s="53">
        <f>계획인구!J254</f>
        <v>26</v>
      </c>
      <c r="E254" s="53">
        <f>계획인구!K254</f>
        <v>45</v>
      </c>
      <c r="F254" s="54" t="str">
        <f>계획인구!L254</f>
        <v>지방</v>
      </c>
      <c r="G254" s="54" t="str">
        <f>계획인구!M254</f>
        <v>김천</v>
      </c>
      <c r="H254" s="54" t="str">
        <f>계획인구!N254</f>
        <v>평화</v>
      </c>
      <c r="I254" s="55">
        <f>IF(F254="마을",0,IF(F254="소규모",0,계획인구!P254))</f>
        <v>2025</v>
      </c>
      <c r="J254" s="135">
        <f t="shared" si="28"/>
        <v>0</v>
      </c>
      <c r="K254" s="135">
        <f t="shared" si="28"/>
        <v>0</v>
      </c>
      <c r="L254" s="135">
        <f t="shared" si="28"/>
        <v>43</v>
      </c>
      <c r="M254" s="135">
        <f t="shared" si="28"/>
        <v>43</v>
      </c>
      <c r="N254" s="136">
        <f t="shared" si="28"/>
        <v>43</v>
      </c>
      <c r="O254" s="152">
        <f>IF(계획인구!Q254="미급수",0,IF(계획인구!Q254="마을",0,IF(계획인구!Q254="소규모",0,IF(계획인구!Q254=사업별물량!$F254,계획인구!AA254,0))))</f>
        <v>0</v>
      </c>
      <c r="P254" s="152">
        <f>IF(계획인구!R254="미급수",0,IF(계획인구!R254="마을",0,IF(계획인구!R254="소규모",0,IF(계획인구!R254=사업별물량!$F254,계획인구!AB254,0))))</f>
        <v>0</v>
      </c>
      <c r="Q254" s="152">
        <f>IF(계획인구!S254="미급수",0,IF(계획인구!S254="마을",0,IF(계획인구!S254="소규모",0,IF(계획인구!S254=사업별물량!$F254,계획인구!AC254,0))))</f>
        <v>43</v>
      </c>
      <c r="R254" s="152">
        <f>IF(계획인구!T254="미급수",0,IF(계획인구!T254="마을",0,IF(계획인구!T254="소규모",0,IF(계획인구!T254=사업별물량!$F254,계획인구!AD254,0))))</f>
        <v>43</v>
      </c>
      <c r="S254" s="152">
        <f>IF(계획인구!U254="미급수",0,IF(계획인구!U254="마을",0,IF(계획인구!U254="소규모",0,IF(계획인구!U254=사업별물량!$F254,계획인구!AE254,0))))</f>
        <v>43</v>
      </c>
      <c r="T254" s="152">
        <f>IF(계획인구!Q254="미급수",0,IF(계획인구!Q254="마을",0,IF(계획인구!Q254="소규모",0,IF(계획인구!Q254=사업별물량!$F254,계획인구!AF254,0))))</f>
        <v>0</v>
      </c>
      <c r="U254" s="152">
        <f>IF(계획인구!R254="미급수",0,IF(계획인구!R254="마을",0,IF(계획인구!R254="소규모",0,IF(계획인구!R254=사업별물량!$F254,계획인구!AG254,0))))</f>
        <v>0</v>
      </c>
      <c r="V254" s="152">
        <f>IF(계획인구!S254="미급수",0,IF(계획인구!S254="마을",0,IF(계획인구!S254="소규모",0,IF(계획인구!S254=사업별물량!$F254,계획인구!AH254,0))))</f>
        <v>0</v>
      </c>
      <c r="W254" s="152">
        <f>IF(계획인구!T254="미급수",0,IF(계획인구!T254="마을",0,IF(계획인구!T254="소규모",0,IF(계획인구!T254=사업별물량!$F254,계획인구!AI254,0))))</f>
        <v>0</v>
      </c>
      <c r="X254" s="152">
        <f>IF(계획인구!U254="미급수",0,IF(계획인구!U254="마을",0,IF(계획인구!U254="소규모",0,IF(계획인구!U254=사업별물량!$F254,계획인구!AJ254,0))))</f>
        <v>0</v>
      </c>
      <c r="Y254" s="14" t="str">
        <f t="shared" si="26"/>
        <v>2단계</v>
      </c>
    </row>
    <row r="255" spans="1:34" s="11" customFormat="1" ht="16.350000000000001" customHeight="1">
      <c r="A255" s="309" t="s">
        <v>237</v>
      </c>
      <c r="B255" s="335"/>
      <c r="C255" s="247" t="s">
        <v>381</v>
      </c>
      <c r="D255" s="234">
        <f>계획인구!J255</f>
        <v>12</v>
      </c>
      <c r="E255" s="234">
        <f>계획인구!K255</f>
        <v>24</v>
      </c>
      <c r="F255" s="235" t="str">
        <f>계획인구!L255</f>
        <v>지방</v>
      </c>
      <c r="G255" s="235" t="str">
        <f>계획인구!M255</f>
        <v>김천</v>
      </c>
      <c r="H255" s="235" t="str">
        <f>계획인구!N255</f>
        <v>평화</v>
      </c>
      <c r="I255" s="237">
        <f>IF(F255="마을",0,IF(F255="소규모",0,계획인구!P255))</f>
        <v>2025</v>
      </c>
      <c r="J255" s="239">
        <f t="shared" si="28"/>
        <v>0</v>
      </c>
      <c r="K255" s="239">
        <f t="shared" si="28"/>
        <v>0</v>
      </c>
      <c r="L255" s="239">
        <f t="shared" si="28"/>
        <v>21</v>
      </c>
      <c r="M255" s="239">
        <f t="shared" si="28"/>
        <v>22</v>
      </c>
      <c r="N255" s="240">
        <f t="shared" si="28"/>
        <v>23</v>
      </c>
      <c r="O255" s="152">
        <f>IF(계획인구!Q255="미급수",0,IF(계획인구!Q255="마을",0,IF(계획인구!Q255="소규모",0,IF(계획인구!Q255=사업별물량!$F255,계획인구!AA255,0))))</f>
        <v>0</v>
      </c>
      <c r="P255" s="152">
        <f>IF(계획인구!R255="미급수",0,IF(계획인구!R255="마을",0,IF(계획인구!R255="소규모",0,IF(계획인구!R255=사업별물량!$F255,계획인구!AB255,0))))</f>
        <v>0</v>
      </c>
      <c r="Q255" s="152">
        <f>IF(계획인구!S255="미급수",0,IF(계획인구!S255="마을",0,IF(계획인구!S255="소규모",0,IF(계획인구!S255=사업별물량!$F255,계획인구!AC255,0))))</f>
        <v>21</v>
      </c>
      <c r="R255" s="152">
        <f>IF(계획인구!T255="미급수",0,IF(계획인구!T255="마을",0,IF(계획인구!T255="소규모",0,IF(계획인구!T255=사업별물량!$F255,계획인구!AD255,0))))</f>
        <v>22</v>
      </c>
      <c r="S255" s="152">
        <f>IF(계획인구!U255="미급수",0,IF(계획인구!U255="마을",0,IF(계획인구!U255="소규모",0,IF(계획인구!U255=사업별물량!$F255,계획인구!AE255,0))))</f>
        <v>23</v>
      </c>
      <c r="T255" s="152">
        <f>IF(계획인구!Q255="미급수",0,IF(계획인구!Q255="마을",0,IF(계획인구!Q255="소규모",0,IF(계획인구!Q255=사업별물량!$F255,계획인구!AF255,0))))</f>
        <v>0</v>
      </c>
      <c r="U255" s="152">
        <f>IF(계획인구!R255="미급수",0,IF(계획인구!R255="마을",0,IF(계획인구!R255="소규모",0,IF(계획인구!R255=사업별물량!$F255,계획인구!AG255,0))))</f>
        <v>0</v>
      </c>
      <c r="V255" s="152">
        <f>IF(계획인구!S255="미급수",0,IF(계획인구!S255="마을",0,IF(계획인구!S255="소규모",0,IF(계획인구!S255=사업별물량!$F255,계획인구!AH255,0))))</f>
        <v>0</v>
      </c>
      <c r="W255" s="152">
        <f>IF(계획인구!T255="미급수",0,IF(계획인구!T255="마을",0,IF(계획인구!T255="소규모",0,IF(계획인구!T255=사업별물량!$F255,계획인구!AI255,0))))</f>
        <v>0</v>
      </c>
      <c r="X255" s="152">
        <f>IF(계획인구!U255="미급수",0,IF(계획인구!U255="마을",0,IF(계획인구!U255="소규모",0,IF(계획인구!U255=사업별물량!$F255,계획인구!AJ255,0))))</f>
        <v>0</v>
      </c>
      <c r="Y255" s="14" t="str">
        <f t="shared" si="26"/>
        <v>2단계</v>
      </c>
    </row>
    <row r="256" spans="1:34" s="11" customFormat="1" ht="16.350000000000001" customHeight="1">
      <c r="A256" s="305" t="s">
        <v>238</v>
      </c>
      <c r="B256" s="243" t="s">
        <v>3</v>
      </c>
      <c r="C256" s="244"/>
      <c r="D256" s="218">
        <f>계획인구!J256</f>
        <v>1761</v>
      </c>
      <c r="E256" s="218">
        <f>계획인구!K256</f>
        <v>4061</v>
      </c>
      <c r="F256" s="218">
        <f>계획인구!L256</f>
        <v>0</v>
      </c>
      <c r="G256" s="218">
        <f>계획인구!M256</f>
        <v>0</v>
      </c>
      <c r="H256" s="218">
        <f>계획인구!N256</f>
        <v>0</v>
      </c>
      <c r="I256" s="218">
        <f>계획인구!P256</f>
        <v>0</v>
      </c>
      <c r="J256" s="218">
        <f>O256+T256</f>
        <v>2997</v>
      </c>
      <c r="K256" s="218">
        <f>P256+U256</f>
        <v>2879</v>
      </c>
      <c r="L256" s="218">
        <f>Q256+V256</f>
        <v>3053</v>
      </c>
      <c r="M256" s="218">
        <f>R256+W256</f>
        <v>3294</v>
      </c>
      <c r="N256" s="251">
        <f>S256+X256</f>
        <v>3266</v>
      </c>
      <c r="O256" s="152">
        <f>SUM(O257:O280)</f>
        <v>2997</v>
      </c>
      <c r="P256" s="135">
        <f t="shared" ref="P256:X256" si="29">SUM(P257:P280)</f>
        <v>2879</v>
      </c>
      <c r="Q256" s="135">
        <f t="shared" si="29"/>
        <v>3053</v>
      </c>
      <c r="R256" s="135">
        <f t="shared" si="29"/>
        <v>3294</v>
      </c>
      <c r="S256" s="135">
        <f t="shared" si="29"/>
        <v>3266</v>
      </c>
      <c r="T256" s="135">
        <f t="shared" si="29"/>
        <v>0</v>
      </c>
      <c r="U256" s="135">
        <f t="shared" si="29"/>
        <v>0</v>
      </c>
      <c r="V256" s="135">
        <f t="shared" si="29"/>
        <v>0</v>
      </c>
      <c r="W256" s="135">
        <f t="shared" si="29"/>
        <v>0</v>
      </c>
      <c r="X256" s="135">
        <f t="shared" si="29"/>
        <v>0</v>
      </c>
      <c r="Y256" s="14" t="str">
        <f t="shared" si="26"/>
        <v/>
      </c>
    </row>
    <row r="257" spans="1:36" s="11" customFormat="1" ht="16.350000000000001" customHeight="1">
      <c r="A257" s="308" t="s">
        <v>238</v>
      </c>
      <c r="B257" s="247" t="s">
        <v>382</v>
      </c>
      <c r="C257" s="57" t="s">
        <v>383</v>
      </c>
      <c r="D257" s="53">
        <f>계획인구!J257</f>
        <v>130</v>
      </c>
      <c r="E257" s="53">
        <f>계획인구!K257</f>
        <v>372</v>
      </c>
      <c r="F257" s="54" t="str">
        <f>계획인구!L257</f>
        <v>지방</v>
      </c>
      <c r="G257" s="54" t="str">
        <f>계획인구!M257</f>
        <v>김천</v>
      </c>
      <c r="H257" s="54" t="str">
        <f>계획인구!N257</f>
        <v>평화</v>
      </c>
      <c r="I257" s="55">
        <f>IF(F257="마을",0,IF(F257="소규모",0,계획인구!P257))</f>
        <v>2015</v>
      </c>
      <c r="J257" s="135">
        <f t="shared" ref="J257:N280" si="30">O257+T257</f>
        <v>372</v>
      </c>
      <c r="K257" s="135">
        <f t="shared" si="30"/>
        <v>357</v>
      </c>
      <c r="L257" s="135">
        <f t="shared" si="30"/>
        <v>356</v>
      </c>
      <c r="M257" s="135">
        <f t="shared" si="30"/>
        <v>355</v>
      </c>
      <c r="N257" s="136">
        <f t="shared" si="30"/>
        <v>352</v>
      </c>
      <c r="O257" s="152">
        <f>IF(계획인구!Q257="미급수",0,IF(계획인구!Q257="마을",0,IF(계획인구!Q257="소규모",0,IF(계획인구!Q257=사업별물량!$F257,계획인구!AA257,0))))</f>
        <v>372</v>
      </c>
      <c r="P257" s="152">
        <f>IF(계획인구!R257="미급수",0,IF(계획인구!R257="마을",0,IF(계획인구!R257="소규모",0,IF(계획인구!R257=사업별물량!$F257,계획인구!AB257,0))))</f>
        <v>357</v>
      </c>
      <c r="Q257" s="152">
        <f>IF(계획인구!S257="미급수",0,IF(계획인구!S257="마을",0,IF(계획인구!S257="소규모",0,IF(계획인구!S257=사업별물량!$F257,계획인구!AC257,0))))</f>
        <v>356</v>
      </c>
      <c r="R257" s="152">
        <f>IF(계획인구!T257="미급수",0,IF(계획인구!T257="마을",0,IF(계획인구!T257="소규모",0,IF(계획인구!T257=사업별물량!$F257,계획인구!AD257,0))))</f>
        <v>355</v>
      </c>
      <c r="S257" s="152">
        <f>IF(계획인구!U257="미급수",0,IF(계획인구!U257="마을",0,IF(계획인구!U257="소규모",0,IF(계획인구!U257=사업별물량!$F257,계획인구!AE257,0))))</f>
        <v>352</v>
      </c>
      <c r="T257" s="152">
        <f>IF(계획인구!Q257="미급수",0,IF(계획인구!Q257="마을",0,IF(계획인구!Q257="소규모",0,IF(계획인구!Q257=사업별물량!$F257,계획인구!AF257,0))))</f>
        <v>0</v>
      </c>
      <c r="U257" s="152">
        <f>IF(계획인구!R257="미급수",0,IF(계획인구!R257="마을",0,IF(계획인구!R257="소규모",0,IF(계획인구!R257=사업별물량!$F257,계획인구!AG257,0))))</f>
        <v>0</v>
      </c>
      <c r="V257" s="152">
        <f>IF(계획인구!S257="미급수",0,IF(계획인구!S257="마을",0,IF(계획인구!S257="소규모",0,IF(계획인구!S257=사업별물량!$F257,계획인구!AH257,0))))</f>
        <v>0</v>
      </c>
      <c r="W257" s="152">
        <f>IF(계획인구!T257="미급수",0,IF(계획인구!T257="마을",0,IF(계획인구!T257="소규모",0,IF(계획인구!T257=사업별물량!$F257,계획인구!AI257,0))))</f>
        <v>0</v>
      </c>
      <c r="X257" s="152">
        <f>IF(계획인구!U257="미급수",0,IF(계획인구!U257="마을",0,IF(계획인구!U257="소규모",0,IF(계획인구!U257=사업별물량!$F257,계획인구!AJ257,0))))</f>
        <v>0</v>
      </c>
      <c r="Y257" s="14" t="str">
        <f t="shared" si="26"/>
        <v>기존</v>
      </c>
    </row>
    <row r="258" spans="1:36" s="11" customFormat="1" ht="16.350000000000001" customHeight="1">
      <c r="A258" s="308" t="s">
        <v>238</v>
      </c>
      <c r="B258" s="333"/>
      <c r="C258" s="57" t="s">
        <v>384</v>
      </c>
      <c r="D258" s="53">
        <f>계획인구!J258</f>
        <v>47</v>
      </c>
      <c r="E258" s="53">
        <f>계획인구!K258</f>
        <v>131</v>
      </c>
      <c r="F258" s="54" t="str">
        <f>계획인구!L258</f>
        <v>지방</v>
      </c>
      <c r="G258" s="54" t="str">
        <f>계획인구!M258</f>
        <v>김천</v>
      </c>
      <c r="H258" s="54" t="str">
        <f>계획인구!N258</f>
        <v>평화</v>
      </c>
      <c r="I258" s="55">
        <f>IF(F258="마을",0,IF(F258="소규모",0,계획인구!P258))</f>
        <v>2015</v>
      </c>
      <c r="J258" s="135">
        <f t="shared" si="30"/>
        <v>131</v>
      </c>
      <c r="K258" s="135">
        <f t="shared" si="30"/>
        <v>126</v>
      </c>
      <c r="L258" s="135">
        <f t="shared" si="30"/>
        <v>125</v>
      </c>
      <c r="M258" s="135">
        <f t="shared" si="30"/>
        <v>125</v>
      </c>
      <c r="N258" s="136">
        <f t="shared" si="30"/>
        <v>124</v>
      </c>
      <c r="O258" s="152">
        <f>IF(계획인구!Q258="미급수",0,IF(계획인구!Q258="마을",0,IF(계획인구!Q258="소규모",0,IF(계획인구!Q258=사업별물량!$F258,계획인구!AA258,0))))</f>
        <v>131</v>
      </c>
      <c r="P258" s="152">
        <f>IF(계획인구!R258="미급수",0,IF(계획인구!R258="마을",0,IF(계획인구!R258="소규모",0,IF(계획인구!R258=사업별물량!$F258,계획인구!AB258,0))))</f>
        <v>126</v>
      </c>
      <c r="Q258" s="152">
        <f>IF(계획인구!S258="미급수",0,IF(계획인구!S258="마을",0,IF(계획인구!S258="소규모",0,IF(계획인구!S258=사업별물량!$F258,계획인구!AC258,0))))</f>
        <v>125</v>
      </c>
      <c r="R258" s="152">
        <f>IF(계획인구!T258="미급수",0,IF(계획인구!T258="마을",0,IF(계획인구!T258="소규모",0,IF(계획인구!T258=사업별물량!$F258,계획인구!AD258,0))))</f>
        <v>125</v>
      </c>
      <c r="S258" s="152">
        <f>IF(계획인구!U258="미급수",0,IF(계획인구!U258="마을",0,IF(계획인구!U258="소규모",0,IF(계획인구!U258=사업별물량!$F258,계획인구!AE258,0))))</f>
        <v>124</v>
      </c>
      <c r="T258" s="152">
        <f>IF(계획인구!Q258="미급수",0,IF(계획인구!Q258="마을",0,IF(계획인구!Q258="소규모",0,IF(계획인구!Q258=사업별물량!$F258,계획인구!AF258,0))))</f>
        <v>0</v>
      </c>
      <c r="U258" s="152">
        <f>IF(계획인구!R258="미급수",0,IF(계획인구!R258="마을",0,IF(계획인구!R258="소규모",0,IF(계획인구!R258=사업별물량!$F258,계획인구!AG258,0))))</f>
        <v>0</v>
      </c>
      <c r="V258" s="152">
        <f>IF(계획인구!S258="미급수",0,IF(계획인구!S258="마을",0,IF(계획인구!S258="소규모",0,IF(계획인구!S258=사업별물량!$F258,계획인구!AH258,0))))</f>
        <v>0</v>
      </c>
      <c r="W258" s="152">
        <f>IF(계획인구!T258="미급수",0,IF(계획인구!T258="마을",0,IF(계획인구!T258="소규모",0,IF(계획인구!T258=사업별물량!$F258,계획인구!AI258,0))))</f>
        <v>0</v>
      </c>
      <c r="X258" s="152">
        <f>IF(계획인구!U258="미급수",0,IF(계획인구!U258="마을",0,IF(계획인구!U258="소규모",0,IF(계획인구!U258=사업별물량!$F258,계획인구!AJ258,0))))</f>
        <v>0</v>
      </c>
      <c r="Y258" s="14" t="str">
        <f t="shared" si="26"/>
        <v>기존</v>
      </c>
    </row>
    <row r="259" spans="1:36" s="11" customFormat="1" ht="16.350000000000001" customHeight="1">
      <c r="A259" s="308" t="s">
        <v>238</v>
      </c>
      <c r="B259" s="57" t="s">
        <v>385</v>
      </c>
      <c r="C259" s="57" t="s">
        <v>386</v>
      </c>
      <c r="D259" s="53">
        <f>계획인구!J259</f>
        <v>145</v>
      </c>
      <c r="E259" s="53">
        <f>계획인구!K259</f>
        <v>231</v>
      </c>
      <c r="F259" s="54" t="str">
        <f>계획인구!L259</f>
        <v>지방</v>
      </c>
      <c r="G259" s="54" t="str">
        <f>계획인구!M259</f>
        <v>김천</v>
      </c>
      <c r="H259" s="54" t="str">
        <f>계획인구!N259</f>
        <v>평화</v>
      </c>
      <c r="I259" s="55">
        <f>IF(F259="마을",0,IF(F259="소규모",0,계획인구!P259))</f>
        <v>2015</v>
      </c>
      <c r="J259" s="135">
        <f t="shared" si="30"/>
        <v>231</v>
      </c>
      <c r="K259" s="135">
        <f t="shared" si="30"/>
        <v>222</v>
      </c>
      <c r="L259" s="135">
        <f t="shared" si="30"/>
        <v>221</v>
      </c>
      <c r="M259" s="135">
        <f t="shared" si="30"/>
        <v>220</v>
      </c>
      <c r="N259" s="136">
        <f t="shared" si="30"/>
        <v>218</v>
      </c>
      <c r="O259" s="152">
        <f>IF(계획인구!Q259="미급수",0,IF(계획인구!Q259="마을",0,IF(계획인구!Q259="소규모",0,IF(계획인구!Q259=사업별물량!$F259,계획인구!AA259,0))))</f>
        <v>231</v>
      </c>
      <c r="P259" s="152">
        <f>IF(계획인구!R259="미급수",0,IF(계획인구!R259="마을",0,IF(계획인구!R259="소규모",0,IF(계획인구!R259=사업별물량!$F259,계획인구!AB259,0))))</f>
        <v>222</v>
      </c>
      <c r="Q259" s="152">
        <f>IF(계획인구!S259="미급수",0,IF(계획인구!S259="마을",0,IF(계획인구!S259="소규모",0,IF(계획인구!S259=사업별물량!$F259,계획인구!AC259,0))))</f>
        <v>221</v>
      </c>
      <c r="R259" s="152">
        <f>IF(계획인구!T259="미급수",0,IF(계획인구!T259="마을",0,IF(계획인구!T259="소규모",0,IF(계획인구!T259=사업별물량!$F259,계획인구!AD259,0))))</f>
        <v>220</v>
      </c>
      <c r="S259" s="152">
        <f>IF(계획인구!U259="미급수",0,IF(계획인구!U259="마을",0,IF(계획인구!U259="소규모",0,IF(계획인구!U259=사업별물량!$F259,계획인구!AE259,0))))</f>
        <v>218</v>
      </c>
      <c r="T259" s="152">
        <f>IF(계획인구!Q259="미급수",0,IF(계획인구!Q259="마을",0,IF(계획인구!Q259="소규모",0,IF(계획인구!Q259=사업별물량!$F259,계획인구!AF259,0))))</f>
        <v>0</v>
      </c>
      <c r="U259" s="152">
        <f>IF(계획인구!R259="미급수",0,IF(계획인구!R259="마을",0,IF(계획인구!R259="소규모",0,IF(계획인구!R259=사업별물량!$F259,계획인구!AG259,0))))</f>
        <v>0</v>
      </c>
      <c r="V259" s="152">
        <f>IF(계획인구!S259="미급수",0,IF(계획인구!S259="마을",0,IF(계획인구!S259="소규모",0,IF(계획인구!S259=사업별물량!$F259,계획인구!AH259,0))))</f>
        <v>0</v>
      </c>
      <c r="W259" s="152">
        <f>IF(계획인구!T259="미급수",0,IF(계획인구!T259="마을",0,IF(계획인구!T259="소규모",0,IF(계획인구!T259=사업별물량!$F259,계획인구!AI259,0))))</f>
        <v>0</v>
      </c>
      <c r="X259" s="152">
        <f>IF(계획인구!U259="미급수",0,IF(계획인구!U259="마을",0,IF(계획인구!U259="소규모",0,IF(계획인구!U259=사업별물량!$F259,계획인구!AJ259,0))))</f>
        <v>0</v>
      </c>
      <c r="Y259" s="14" t="str">
        <f t="shared" si="26"/>
        <v>기존</v>
      </c>
    </row>
    <row r="260" spans="1:36" s="11" customFormat="1" ht="16.350000000000001" customHeight="1">
      <c r="A260" s="308" t="s">
        <v>238</v>
      </c>
      <c r="B260" s="57" t="s">
        <v>387</v>
      </c>
      <c r="C260" s="57" t="s">
        <v>388</v>
      </c>
      <c r="D260" s="53">
        <f>계획인구!J260</f>
        <v>81</v>
      </c>
      <c r="E260" s="53">
        <f>계획인구!K260</f>
        <v>179</v>
      </c>
      <c r="F260" s="54" t="str">
        <f>계획인구!L260</f>
        <v>지방</v>
      </c>
      <c r="G260" s="54" t="str">
        <f>계획인구!M260</f>
        <v>김천</v>
      </c>
      <c r="H260" s="54" t="str">
        <f>계획인구!N260</f>
        <v>평화</v>
      </c>
      <c r="I260" s="55">
        <f>IF(F260="마을",0,IF(F260="소규모",0,계획인구!P260))</f>
        <v>2030</v>
      </c>
      <c r="J260" s="135">
        <f t="shared" si="30"/>
        <v>0</v>
      </c>
      <c r="K260" s="135">
        <f t="shared" si="30"/>
        <v>0</v>
      </c>
      <c r="L260" s="135">
        <f t="shared" si="30"/>
        <v>0</v>
      </c>
      <c r="M260" s="135">
        <f t="shared" si="30"/>
        <v>171</v>
      </c>
      <c r="N260" s="136">
        <f t="shared" si="30"/>
        <v>169</v>
      </c>
      <c r="O260" s="152">
        <f>IF(계획인구!Q260="미급수",0,IF(계획인구!Q260="마을",0,IF(계획인구!Q260="소규모",0,IF(계획인구!Q260=사업별물량!$F260,계획인구!AA260,0))))</f>
        <v>0</v>
      </c>
      <c r="P260" s="152">
        <f>IF(계획인구!R260="미급수",0,IF(계획인구!R260="마을",0,IF(계획인구!R260="소규모",0,IF(계획인구!R260=사업별물량!$F260,계획인구!AB260,0))))</f>
        <v>0</v>
      </c>
      <c r="Q260" s="152">
        <f>IF(계획인구!S260="미급수",0,IF(계획인구!S260="마을",0,IF(계획인구!S260="소규모",0,IF(계획인구!S260=사업별물량!$F260,계획인구!AC260,0))))</f>
        <v>0</v>
      </c>
      <c r="R260" s="152">
        <f>IF(계획인구!T260="미급수",0,IF(계획인구!T260="마을",0,IF(계획인구!T260="소규모",0,IF(계획인구!T260=사업별물량!$F260,계획인구!AD260,0))))</f>
        <v>171</v>
      </c>
      <c r="S260" s="152">
        <f>IF(계획인구!U260="미급수",0,IF(계획인구!U260="마을",0,IF(계획인구!U260="소규모",0,IF(계획인구!U260=사업별물량!$F260,계획인구!AE260,0))))</f>
        <v>169</v>
      </c>
      <c r="T260" s="152">
        <f>IF(계획인구!Q260="미급수",0,IF(계획인구!Q260="마을",0,IF(계획인구!Q260="소규모",0,IF(계획인구!Q260=사업별물량!$F260,계획인구!AF260,0))))</f>
        <v>0</v>
      </c>
      <c r="U260" s="152">
        <f>IF(계획인구!R260="미급수",0,IF(계획인구!R260="마을",0,IF(계획인구!R260="소규모",0,IF(계획인구!R260=사업별물량!$F260,계획인구!AG260,0))))</f>
        <v>0</v>
      </c>
      <c r="V260" s="152">
        <f>IF(계획인구!S260="미급수",0,IF(계획인구!S260="마을",0,IF(계획인구!S260="소규모",0,IF(계획인구!S260=사업별물량!$F260,계획인구!AH260,0))))</f>
        <v>0</v>
      </c>
      <c r="W260" s="152">
        <f>IF(계획인구!T260="미급수",0,IF(계획인구!T260="마을",0,IF(계획인구!T260="소규모",0,IF(계획인구!T260=사업별물량!$F260,계획인구!AI260,0))))</f>
        <v>0</v>
      </c>
      <c r="X260" s="152">
        <f>IF(계획인구!U260="미급수",0,IF(계획인구!U260="마을",0,IF(계획인구!U260="소규모",0,IF(계획인구!U260=사업별물량!$F260,계획인구!AJ260,0))))</f>
        <v>0</v>
      </c>
      <c r="Y260" s="14" t="str">
        <f t="shared" si="26"/>
        <v>3단계</v>
      </c>
    </row>
    <row r="261" spans="1:36" s="11" customFormat="1" ht="16.350000000000001" customHeight="1">
      <c r="A261" s="308" t="s">
        <v>238</v>
      </c>
      <c r="B261" s="57" t="s">
        <v>389</v>
      </c>
      <c r="C261" s="57" t="s">
        <v>775</v>
      </c>
      <c r="D261" s="53">
        <f>계획인구!J261</f>
        <v>42</v>
      </c>
      <c r="E261" s="53">
        <f>계획인구!K261</f>
        <v>101</v>
      </c>
      <c r="F261" s="54" t="str">
        <f>계획인구!L261</f>
        <v>마을</v>
      </c>
      <c r="G261" s="54" t="str">
        <f>계획인구!M261</f>
        <v>마을</v>
      </c>
      <c r="H261" s="54" t="str">
        <f>계획인구!N261</f>
        <v>방아치</v>
      </c>
      <c r="I261" s="55">
        <f>IF(F261="마을",0,IF(F261="소규모",0,계획인구!P261))</f>
        <v>0</v>
      </c>
      <c r="J261" s="135">
        <f t="shared" si="30"/>
        <v>0</v>
      </c>
      <c r="K261" s="135">
        <f t="shared" si="30"/>
        <v>0</v>
      </c>
      <c r="L261" s="135">
        <f t="shared" si="30"/>
        <v>0</v>
      </c>
      <c r="M261" s="135">
        <f t="shared" si="30"/>
        <v>0</v>
      </c>
      <c r="N261" s="136">
        <f t="shared" si="30"/>
        <v>0</v>
      </c>
      <c r="O261" s="152">
        <f>IF(계획인구!Q261="미급수",0,IF(계획인구!Q261="마을",0,IF(계획인구!Q261="소규모",0,IF(계획인구!Q261=사업별물량!$F261,계획인구!AA261,0))))</f>
        <v>0</v>
      </c>
      <c r="P261" s="152">
        <f>IF(계획인구!R261="미급수",0,IF(계획인구!R261="마을",0,IF(계획인구!R261="소규모",0,IF(계획인구!R261=사업별물량!$F261,계획인구!AB261,0))))</f>
        <v>0</v>
      </c>
      <c r="Q261" s="152">
        <f>IF(계획인구!S261="미급수",0,IF(계획인구!S261="마을",0,IF(계획인구!S261="소규모",0,IF(계획인구!S261=사업별물량!$F261,계획인구!AC261,0))))</f>
        <v>0</v>
      </c>
      <c r="R261" s="152">
        <f>IF(계획인구!T261="미급수",0,IF(계획인구!T261="마을",0,IF(계획인구!T261="소규모",0,IF(계획인구!T261=사업별물량!$F261,계획인구!AD261,0))))</f>
        <v>0</v>
      </c>
      <c r="S261" s="152">
        <f>IF(계획인구!U261="미급수",0,IF(계획인구!U261="마을",0,IF(계획인구!U261="소규모",0,IF(계획인구!U261=사업별물량!$F261,계획인구!AE261,0))))</f>
        <v>0</v>
      </c>
      <c r="T261" s="152">
        <f>IF(계획인구!Q261="미급수",0,IF(계획인구!Q261="마을",0,IF(계획인구!Q261="소규모",0,IF(계획인구!Q261=사업별물량!$F261,계획인구!AF261,0))))</f>
        <v>0</v>
      </c>
      <c r="U261" s="152">
        <f>IF(계획인구!R261="미급수",0,IF(계획인구!R261="마을",0,IF(계획인구!R261="소규모",0,IF(계획인구!R261=사업별물량!$F261,계획인구!AG261,0))))</f>
        <v>0</v>
      </c>
      <c r="V261" s="152">
        <f>IF(계획인구!S261="미급수",0,IF(계획인구!S261="마을",0,IF(계획인구!S261="소규모",0,IF(계획인구!S261=사업별물량!$F261,계획인구!AH261,0))))</f>
        <v>0</v>
      </c>
      <c r="W261" s="152">
        <f>IF(계획인구!T261="미급수",0,IF(계획인구!T261="마을",0,IF(계획인구!T261="소규모",0,IF(계획인구!T261=사업별물량!$F261,계획인구!AI261,0))))</f>
        <v>0</v>
      </c>
      <c r="X261" s="152">
        <f>IF(계획인구!U261="미급수",0,IF(계획인구!U261="마을",0,IF(계획인구!U261="소규모",0,IF(계획인구!U261=사업별물량!$F261,계획인구!AJ261,0))))</f>
        <v>0</v>
      </c>
      <c r="Y261" s="14" t="str">
        <f t="shared" si="26"/>
        <v/>
      </c>
    </row>
    <row r="262" spans="1:36" s="11" customFormat="1" ht="16.350000000000001" customHeight="1">
      <c r="A262" s="308" t="s">
        <v>238</v>
      </c>
      <c r="B262" s="57" t="s">
        <v>390</v>
      </c>
      <c r="C262" s="57" t="s">
        <v>776</v>
      </c>
      <c r="D262" s="53">
        <f>계획인구!J262</f>
        <v>141</v>
      </c>
      <c r="E262" s="53">
        <f>계획인구!K262</f>
        <v>323</v>
      </c>
      <c r="F262" s="54" t="str">
        <f>계획인구!L262</f>
        <v>지방</v>
      </c>
      <c r="G262" s="54" t="str">
        <f>계획인구!M262</f>
        <v>김천</v>
      </c>
      <c r="H262" s="54" t="str">
        <f>계획인구!N262</f>
        <v>평화</v>
      </c>
      <c r="I262" s="55">
        <f>IF(F262="마을",0,IF(F262="소규모",0,계획인구!P262))</f>
        <v>2015</v>
      </c>
      <c r="J262" s="135">
        <f t="shared" si="30"/>
        <v>323</v>
      </c>
      <c r="K262" s="135">
        <f t="shared" si="30"/>
        <v>310</v>
      </c>
      <c r="L262" s="135">
        <f t="shared" si="30"/>
        <v>309</v>
      </c>
      <c r="M262" s="135">
        <f t="shared" si="30"/>
        <v>308</v>
      </c>
      <c r="N262" s="136">
        <f t="shared" si="30"/>
        <v>305</v>
      </c>
      <c r="O262" s="152">
        <f>IF(계획인구!Q262="미급수",0,IF(계획인구!Q262="마을",0,IF(계획인구!Q262="소규모",0,IF(계획인구!Q262=사업별물량!$F262,계획인구!AA262,0))))</f>
        <v>323</v>
      </c>
      <c r="P262" s="152">
        <f>IF(계획인구!R262="미급수",0,IF(계획인구!R262="마을",0,IF(계획인구!R262="소규모",0,IF(계획인구!R262=사업별물량!$F262,계획인구!AB262,0))))</f>
        <v>310</v>
      </c>
      <c r="Q262" s="152">
        <f>IF(계획인구!S262="미급수",0,IF(계획인구!S262="마을",0,IF(계획인구!S262="소규모",0,IF(계획인구!S262=사업별물량!$F262,계획인구!AC262,0))))</f>
        <v>309</v>
      </c>
      <c r="R262" s="152">
        <f>IF(계획인구!T262="미급수",0,IF(계획인구!T262="마을",0,IF(계획인구!T262="소규모",0,IF(계획인구!T262=사업별물량!$F262,계획인구!AD262,0))))</f>
        <v>308</v>
      </c>
      <c r="S262" s="152">
        <f>IF(계획인구!U262="미급수",0,IF(계획인구!U262="마을",0,IF(계획인구!U262="소규모",0,IF(계획인구!U262=사업별물량!$F262,계획인구!AE262,0))))</f>
        <v>305</v>
      </c>
      <c r="T262" s="152">
        <f>IF(계획인구!Q262="미급수",0,IF(계획인구!Q262="마을",0,IF(계획인구!Q262="소규모",0,IF(계획인구!Q262=사업별물량!$F262,계획인구!AF262,0))))</f>
        <v>0</v>
      </c>
      <c r="U262" s="152">
        <f>IF(계획인구!R262="미급수",0,IF(계획인구!R262="마을",0,IF(계획인구!R262="소규모",0,IF(계획인구!R262=사업별물량!$F262,계획인구!AG262,0))))</f>
        <v>0</v>
      </c>
      <c r="V262" s="152">
        <f>IF(계획인구!S262="미급수",0,IF(계획인구!S262="마을",0,IF(계획인구!S262="소규모",0,IF(계획인구!S262=사업별물량!$F262,계획인구!AH262,0))))</f>
        <v>0</v>
      </c>
      <c r="W262" s="152">
        <f>IF(계획인구!T262="미급수",0,IF(계획인구!T262="마을",0,IF(계획인구!T262="소규모",0,IF(계획인구!T262=사업별물량!$F262,계획인구!AI262,0))))</f>
        <v>0</v>
      </c>
      <c r="X262" s="152">
        <f>IF(계획인구!U262="미급수",0,IF(계획인구!U262="마을",0,IF(계획인구!U262="소규모",0,IF(계획인구!U262=사업별물량!$F262,계획인구!AJ262,0))))</f>
        <v>0</v>
      </c>
      <c r="Y262" s="14" t="str">
        <f t="shared" si="26"/>
        <v>기존</v>
      </c>
    </row>
    <row r="263" spans="1:36" s="11" customFormat="1" ht="16.350000000000001" customHeight="1">
      <c r="A263" s="308" t="s">
        <v>238</v>
      </c>
      <c r="B263" s="57" t="s">
        <v>391</v>
      </c>
      <c r="C263" s="57" t="s">
        <v>392</v>
      </c>
      <c r="D263" s="53">
        <f>계획인구!J263</f>
        <v>45</v>
      </c>
      <c r="E263" s="53">
        <f>계획인구!K263</f>
        <v>98</v>
      </c>
      <c r="F263" s="54" t="str">
        <f>계획인구!L263</f>
        <v>소규모</v>
      </c>
      <c r="G263" s="54" t="str">
        <f>계획인구!M263</f>
        <v>소규모</v>
      </c>
      <c r="H263" s="54" t="str">
        <f>계획인구!N263</f>
        <v>돌모</v>
      </c>
      <c r="I263" s="55">
        <f>IF(F263="마을",0,IF(F263="소규모",0,계획인구!P263))</f>
        <v>0</v>
      </c>
      <c r="J263" s="135">
        <f t="shared" si="30"/>
        <v>0</v>
      </c>
      <c r="K263" s="135">
        <f t="shared" si="30"/>
        <v>0</v>
      </c>
      <c r="L263" s="135">
        <f t="shared" si="30"/>
        <v>0</v>
      </c>
      <c r="M263" s="135">
        <f t="shared" si="30"/>
        <v>0</v>
      </c>
      <c r="N263" s="136">
        <f t="shared" si="30"/>
        <v>0</v>
      </c>
      <c r="O263" s="152">
        <f>IF(계획인구!Q263="미급수",0,IF(계획인구!Q263="마을",0,IF(계획인구!Q263="소규모",0,IF(계획인구!Q263=사업별물량!$F263,계획인구!AA263,0))))</f>
        <v>0</v>
      </c>
      <c r="P263" s="152">
        <f>IF(계획인구!R263="미급수",0,IF(계획인구!R263="마을",0,IF(계획인구!R263="소규모",0,IF(계획인구!R263=사업별물량!$F263,계획인구!AB263,0))))</f>
        <v>0</v>
      </c>
      <c r="Q263" s="152">
        <f>IF(계획인구!S263="미급수",0,IF(계획인구!S263="마을",0,IF(계획인구!S263="소규모",0,IF(계획인구!S263=사업별물량!$F263,계획인구!AC263,0))))</f>
        <v>0</v>
      </c>
      <c r="R263" s="152">
        <f>IF(계획인구!T263="미급수",0,IF(계획인구!T263="마을",0,IF(계획인구!T263="소규모",0,IF(계획인구!T263=사업별물량!$F263,계획인구!AD263,0))))</f>
        <v>0</v>
      </c>
      <c r="S263" s="152">
        <f>IF(계획인구!U263="미급수",0,IF(계획인구!U263="마을",0,IF(계획인구!U263="소규모",0,IF(계획인구!U263=사업별물량!$F263,계획인구!AE263,0))))</f>
        <v>0</v>
      </c>
      <c r="T263" s="152">
        <f>IF(계획인구!Q263="미급수",0,IF(계획인구!Q263="마을",0,IF(계획인구!Q263="소규모",0,IF(계획인구!Q263=사업별물량!$F263,계획인구!AF263,0))))</f>
        <v>0</v>
      </c>
      <c r="U263" s="152">
        <f>IF(계획인구!R263="미급수",0,IF(계획인구!R263="마을",0,IF(계획인구!R263="소규모",0,IF(계획인구!R263=사업별물량!$F263,계획인구!AG263,0))))</f>
        <v>0</v>
      </c>
      <c r="V263" s="152">
        <f>IF(계획인구!S263="미급수",0,IF(계획인구!S263="마을",0,IF(계획인구!S263="소규모",0,IF(계획인구!S263=사업별물량!$F263,계획인구!AH263,0))))</f>
        <v>0</v>
      </c>
      <c r="W263" s="152">
        <f>IF(계획인구!T263="미급수",0,IF(계획인구!T263="마을",0,IF(계획인구!T263="소규모",0,IF(계획인구!T263=사업별물량!$F263,계획인구!AI263,0))))</f>
        <v>0</v>
      </c>
      <c r="X263" s="152">
        <f>IF(계획인구!U263="미급수",0,IF(계획인구!U263="마을",0,IF(계획인구!U263="소규모",0,IF(계획인구!U263=사업별물량!$F263,계획인구!AJ263,0))))</f>
        <v>0</v>
      </c>
      <c r="Y263" s="14" t="str">
        <f t="shared" si="26"/>
        <v/>
      </c>
    </row>
    <row r="264" spans="1:36" s="11" customFormat="1" ht="16.350000000000001" customHeight="1">
      <c r="A264" s="308" t="s">
        <v>238</v>
      </c>
      <c r="B264" s="57" t="s">
        <v>393</v>
      </c>
      <c r="C264" s="57" t="s">
        <v>394</v>
      </c>
      <c r="D264" s="53">
        <f>계획인구!J264</f>
        <v>25</v>
      </c>
      <c r="E264" s="53">
        <f>계획인구!K264</f>
        <v>46</v>
      </c>
      <c r="F264" s="54" t="str">
        <f>계획인구!L264</f>
        <v>소규모</v>
      </c>
      <c r="G264" s="54" t="str">
        <f>계획인구!M264</f>
        <v>소규모</v>
      </c>
      <c r="H264" s="54" t="str">
        <f>계획인구!N264</f>
        <v>백운</v>
      </c>
      <c r="I264" s="55">
        <f>IF(F264="마을",0,IF(F264="소규모",0,계획인구!P264))</f>
        <v>0</v>
      </c>
      <c r="J264" s="135">
        <f t="shared" si="30"/>
        <v>0</v>
      </c>
      <c r="K264" s="135">
        <f t="shared" si="30"/>
        <v>0</v>
      </c>
      <c r="L264" s="135">
        <f t="shared" si="30"/>
        <v>0</v>
      </c>
      <c r="M264" s="135">
        <f t="shared" si="30"/>
        <v>0</v>
      </c>
      <c r="N264" s="136">
        <f t="shared" si="30"/>
        <v>0</v>
      </c>
      <c r="O264" s="152">
        <f>IF(계획인구!Q264="미급수",0,IF(계획인구!Q264="마을",0,IF(계획인구!Q264="소규모",0,IF(계획인구!Q264=사업별물량!$F264,계획인구!AA264,0))))</f>
        <v>0</v>
      </c>
      <c r="P264" s="152">
        <f>IF(계획인구!R264="미급수",0,IF(계획인구!R264="마을",0,IF(계획인구!R264="소규모",0,IF(계획인구!R264=사업별물량!$F264,계획인구!AB264,0))))</f>
        <v>0</v>
      </c>
      <c r="Q264" s="152">
        <f>IF(계획인구!S264="미급수",0,IF(계획인구!S264="마을",0,IF(계획인구!S264="소규모",0,IF(계획인구!S264=사업별물량!$F264,계획인구!AC264,0))))</f>
        <v>0</v>
      </c>
      <c r="R264" s="152">
        <f>IF(계획인구!T264="미급수",0,IF(계획인구!T264="마을",0,IF(계획인구!T264="소규모",0,IF(계획인구!T264=사업별물량!$F264,계획인구!AD264,0))))</f>
        <v>0</v>
      </c>
      <c r="S264" s="152">
        <f>IF(계획인구!U264="미급수",0,IF(계획인구!U264="마을",0,IF(계획인구!U264="소규모",0,IF(계획인구!U264=사업별물량!$F264,계획인구!AE264,0))))</f>
        <v>0</v>
      </c>
      <c r="T264" s="152">
        <f>IF(계획인구!Q264="미급수",0,IF(계획인구!Q264="마을",0,IF(계획인구!Q264="소규모",0,IF(계획인구!Q264=사업별물량!$F264,계획인구!AF264,0))))</f>
        <v>0</v>
      </c>
      <c r="U264" s="152">
        <f>IF(계획인구!R264="미급수",0,IF(계획인구!R264="마을",0,IF(계획인구!R264="소규모",0,IF(계획인구!R264=사업별물량!$F264,계획인구!AG264,0))))</f>
        <v>0</v>
      </c>
      <c r="V264" s="152">
        <f>IF(계획인구!S264="미급수",0,IF(계획인구!S264="마을",0,IF(계획인구!S264="소규모",0,IF(계획인구!S264=사업별물량!$F264,계획인구!AH264,0))))</f>
        <v>0</v>
      </c>
      <c r="W264" s="152">
        <f>IF(계획인구!T264="미급수",0,IF(계획인구!T264="마을",0,IF(계획인구!T264="소규모",0,IF(계획인구!T264=사업별물량!$F264,계획인구!AI264,0))))</f>
        <v>0</v>
      </c>
      <c r="X264" s="152">
        <f>IF(계획인구!U264="미급수",0,IF(계획인구!U264="마을",0,IF(계획인구!U264="소규모",0,IF(계획인구!U264=사업별물량!$F264,계획인구!AJ264,0))))</f>
        <v>0</v>
      </c>
      <c r="Y264" s="14" t="str">
        <f t="shared" si="26"/>
        <v/>
      </c>
    </row>
    <row r="265" spans="1:36" s="11" customFormat="1" ht="16.350000000000001" customHeight="1">
      <c r="A265" s="308" t="s">
        <v>238</v>
      </c>
      <c r="B265" s="57" t="s">
        <v>395</v>
      </c>
      <c r="C265" s="57" t="s">
        <v>396</v>
      </c>
      <c r="D265" s="53">
        <f>계획인구!J265</f>
        <v>44</v>
      </c>
      <c r="E265" s="53">
        <f>계획인구!K265</f>
        <v>81</v>
      </c>
      <c r="F265" s="54" t="str">
        <f>계획인구!L265</f>
        <v>미급수</v>
      </c>
      <c r="G265" s="54" t="str">
        <f>계획인구!M265</f>
        <v>미급수</v>
      </c>
      <c r="H265" s="54" t="str">
        <f>계획인구!N265</f>
        <v>미급수</v>
      </c>
      <c r="I265" s="55">
        <f>IF(F265="마을",0,IF(F265="소규모",0,계획인구!P265))</f>
        <v>0</v>
      </c>
      <c r="J265" s="135">
        <f t="shared" si="30"/>
        <v>0</v>
      </c>
      <c r="K265" s="135">
        <f t="shared" si="30"/>
        <v>0</v>
      </c>
      <c r="L265" s="135">
        <f t="shared" si="30"/>
        <v>0</v>
      </c>
      <c r="M265" s="135">
        <f t="shared" si="30"/>
        <v>0</v>
      </c>
      <c r="N265" s="136">
        <f t="shared" si="30"/>
        <v>0</v>
      </c>
      <c r="O265" s="152">
        <f>IF(계획인구!Q265="미급수",0,IF(계획인구!Q265="마을",0,IF(계획인구!Q265="소규모",0,IF(계획인구!Q265=사업별물량!$F265,계획인구!AA265,0))))</f>
        <v>0</v>
      </c>
      <c r="P265" s="152">
        <f>IF(계획인구!R265="미급수",0,IF(계획인구!R265="마을",0,IF(계획인구!R265="소규모",0,IF(계획인구!R265=사업별물량!$F265,계획인구!AB265,0))))</f>
        <v>0</v>
      </c>
      <c r="Q265" s="152">
        <f>IF(계획인구!S265="미급수",0,IF(계획인구!S265="마을",0,IF(계획인구!S265="소규모",0,IF(계획인구!S265=사업별물량!$F265,계획인구!AC265,0))))</f>
        <v>0</v>
      </c>
      <c r="R265" s="152">
        <f>IF(계획인구!T265="미급수",0,IF(계획인구!T265="마을",0,IF(계획인구!T265="소규모",0,IF(계획인구!T265=사업별물량!$F265,계획인구!AD265,0))))</f>
        <v>0</v>
      </c>
      <c r="S265" s="152">
        <f>IF(계획인구!U265="미급수",0,IF(계획인구!U265="마을",0,IF(계획인구!U265="소규모",0,IF(계획인구!U265=사업별물량!$F265,계획인구!AE265,0))))</f>
        <v>0</v>
      </c>
      <c r="T265" s="152">
        <f>IF(계획인구!Q265="미급수",0,IF(계획인구!Q265="마을",0,IF(계획인구!Q265="소규모",0,IF(계획인구!Q265=사업별물량!$F265,계획인구!AF265,0))))</f>
        <v>0</v>
      </c>
      <c r="U265" s="152">
        <f>IF(계획인구!R265="미급수",0,IF(계획인구!R265="마을",0,IF(계획인구!R265="소규모",0,IF(계획인구!R265=사업별물량!$F265,계획인구!AG265,0))))</f>
        <v>0</v>
      </c>
      <c r="V265" s="152">
        <f>IF(계획인구!S265="미급수",0,IF(계획인구!S265="마을",0,IF(계획인구!S265="소규모",0,IF(계획인구!S265=사업별물량!$F265,계획인구!AH265,0))))</f>
        <v>0</v>
      </c>
      <c r="W265" s="152">
        <f>IF(계획인구!T265="미급수",0,IF(계획인구!T265="마을",0,IF(계획인구!T265="소규모",0,IF(계획인구!T265=사업별물량!$F265,계획인구!AI265,0))))</f>
        <v>0</v>
      </c>
      <c r="X265" s="152">
        <f>IF(계획인구!U265="미급수",0,IF(계획인구!U265="마을",0,IF(계획인구!U265="소규모",0,IF(계획인구!U265=사업별물량!$F265,계획인구!AJ265,0))))</f>
        <v>0</v>
      </c>
      <c r="Y265" s="14" t="str">
        <f t="shared" ref="Y265:Y328" si="31">IF(I265=2015,"기존",IF(I265=2020,"1단계",IF(I265=2025,"2단계",IF(I265=2030,"3단계",""))))</f>
        <v/>
      </c>
    </row>
    <row r="266" spans="1:36" s="11" customFormat="1" ht="16.350000000000001" customHeight="1">
      <c r="A266" s="308" t="s">
        <v>238</v>
      </c>
      <c r="B266" s="247" t="s">
        <v>397</v>
      </c>
      <c r="C266" s="57" t="s">
        <v>398</v>
      </c>
      <c r="D266" s="53">
        <f>계획인구!J266</f>
        <v>27</v>
      </c>
      <c r="E266" s="53">
        <f>계획인구!K266</f>
        <v>48</v>
      </c>
      <c r="F266" s="54" t="str">
        <f>계획인구!L266</f>
        <v>소규모</v>
      </c>
      <c r="G266" s="54" t="str">
        <f>계획인구!M266</f>
        <v>소규모</v>
      </c>
      <c r="H266" s="54" t="str">
        <f>계획인구!N266</f>
        <v>주공</v>
      </c>
      <c r="I266" s="55">
        <f>IF(F266="마을",0,IF(F266="소규모",0,계획인구!P266))</f>
        <v>0</v>
      </c>
      <c r="J266" s="135">
        <f t="shared" si="30"/>
        <v>0</v>
      </c>
      <c r="K266" s="135">
        <f t="shared" si="30"/>
        <v>0</v>
      </c>
      <c r="L266" s="135">
        <f t="shared" si="30"/>
        <v>0</v>
      </c>
      <c r="M266" s="135">
        <f t="shared" si="30"/>
        <v>0</v>
      </c>
      <c r="N266" s="136">
        <f t="shared" si="30"/>
        <v>0</v>
      </c>
      <c r="O266" s="152">
        <f>IF(계획인구!Q266="미급수",0,IF(계획인구!Q266="마을",0,IF(계획인구!Q266="소규모",0,IF(계획인구!Q266=사업별물량!$F266,계획인구!AA266,0))))</f>
        <v>0</v>
      </c>
      <c r="P266" s="152">
        <f>IF(계획인구!R266="미급수",0,IF(계획인구!R266="마을",0,IF(계획인구!R266="소규모",0,IF(계획인구!R266=사업별물량!$F266,계획인구!AB266,0))))</f>
        <v>0</v>
      </c>
      <c r="Q266" s="152">
        <f>IF(계획인구!S266="미급수",0,IF(계획인구!S266="마을",0,IF(계획인구!S266="소규모",0,IF(계획인구!S266=사업별물량!$F266,계획인구!AC266,0))))</f>
        <v>0</v>
      </c>
      <c r="R266" s="152">
        <f>IF(계획인구!T266="미급수",0,IF(계획인구!T266="마을",0,IF(계획인구!T266="소규모",0,IF(계획인구!T266=사업별물량!$F266,계획인구!AD266,0))))</f>
        <v>0</v>
      </c>
      <c r="S266" s="152">
        <f>IF(계획인구!U266="미급수",0,IF(계획인구!U266="마을",0,IF(계획인구!U266="소규모",0,IF(계획인구!U266=사업별물량!$F266,계획인구!AE266,0))))</f>
        <v>0</v>
      </c>
      <c r="T266" s="152">
        <f>IF(계획인구!Q266="미급수",0,IF(계획인구!Q266="마을",0,IF(계획인구!Q266="소규모",0,IF(계획인구!Q266=사업별물량!$F266,계획인구!AF266,0))))</f>
        <v>0</v>
      </c>
      <c r="U266" s="152">
        <f>IF(계획인구!R266="미급수",0,IF(계획인구!R266="마을",0,IF(계획인구!R266="소규모",0,IF(계획인구!R266=사업별물량!$F266,계획인구!AG266,0))))</f>
        <v>0</v>
      </c>
      <c r="V266" s="152">
        <f>IF(계획인구!S266="미급수",0,IF(계획인구!S266="마을",0,IF(계획인구!S266="소규모",0,IF(계획인구!S266=사업별물량!$F266,계획인구!AH266,0))))</f>
        <v>0</v>
      </c>
      <c r="W266" s="152">
        <f>IF(계획인구!T266="미급수",0,IF(계획인구!T266="마을",0,IF(계획인구!T266="소규모",0,IF(계획인구!T266=사업별물량!$F266,계획인구!AI266,0))))</f>
        <v>0</v>
      </c>
      <c r="X266" s="152">
        <f>IF(계획인구!U266="미급수",0,IF(계획인구!U266="마을",0,IF(계획인구!U266="소규모",0,IF(계획인구!U266=사업별물량!$F266,계획인구!AJ266,0))))</f>
        <v>0</v>
      </c>
      <c r="Y266" s="14" t="str">
        <f t="shared" si="31"/>
        <v/>
      </c>
    </row>
    <row r="267" spans="1:36" s="11" customFormat="1" ht="16.350000000000001" customHeight="1">
      <c r="A267" s="308" t="s">
        <v>238</v>
      </c>
      <c r="B267" s="333"/>
      <c r="C267" s="57" t="s">
        <v>399</v>
      </c>
      <c r="D267" s="53">
        <f>계획인구!J267</f>
        <v>26</v>
      </c>
      <c r="E267" s="53">
        <f>계획인구!K267</f>
        <v>41</v>
      </c>
      <c r="F267" s="54" t="str">
        <f>계획인구!L267</f>
        <v>소규모</v>
      </c>
      <c r="G267" s="54" t="str">
        <f>계획인구!M267</f>
        <v>소규모</v>
      </c>
      <c r="H267" s="54" t="str">
        <f>계획인구!N267</f>
        <v>삼거</v>
      </c>
      <c r="I267" s="55">
        <f>IF(F267="마을",0,IF(F267="소규모",0,계획인구!P267))</f>
        <v>0</v>
      </c>
      <c r="J267" s="135">
        <f t="shared" si="30"/>
        <v>0</v>
      </c>
      <c r="K267" s="135">
        <f t="shared" si="30"/>
        <v>0</v>
      </c>
      <c r="L267" s="135">
        <f t="shared" si="30"/>
        <v>0</v>
      </c>
      <c r="M267" s="135">
        <f t="shared" si="30"/>
        <v>0</v>
      </c>
      <c r="N267" s="136">
        <f t="shared" si="30"/>
        <v>0</v>
      </c>
      <c r="O267" s="152">
        <f>IF(계획인구!Q267="미급수",0,IF(계획인구!Q267="마을",0,IF(계획인구!Q267="소규모",0,IF(계획인구!Q267=사업별물량!$F267,계획인구!AA267,0))))</f>
        <v>0</v>
      </c>
      <c r="P267" s="152">
        <f>IF(계획인구!R267="미급수",0,IF(계획인구!R267="마을",0,IF(계획인구!R267="소규모",0,IF(계획인구!R267=사업별물량!$F267,계획인구!AB267,0))))</f>
        <v>0</v>
      </c>
      <c r="Q267" s="152">
        <f>IF(계획인구!S267="미급수",0,IF(계획인구!S267="마을",0,IF(계획인구!S267="소규모",0,IF(계획인구!S267=사업별물량!$F267,계획인구!AC267,0))))</f>
        <v>0</v>
      </c>
      <c r="R267" s="152">
        <f>IF(계획인구!T267="미급수",0,IF(계획인구!T267="마을",0,IF(계획인구!T267="소규모",0,IF(계획인구!T267=사업별물량!$F267,계획인구!AD267,0))))</f>
        <v>0</v>
      </c>
      <c r="S267" s="152">
        <f>IF(계획인구!U267="미급수",0,IF(계획인구!U267="마을",0,IF(계획인구!U267="소규모",0,IF(계획인구!U267=사업별물량!$F267,계획인구!AE267,0))))</f>
        <v>0</v>
      </c>
      <c r="T267" s="152">
        <f>IF(계획인구!Q267="미급수",0,IF(계획인구!Q267="마을",0,IF(계획인구!Q267="소규모",0,IF(계획인구!Q267=사업별물량!$F267,계획인구!AF267,0))))</f>
        <v>0</v>
      </c>
      <c r="U267" s="152">
        <f>IF(계획인구!R267="미급수",0,IF(계획인구!R267="마을",0,IF(계획인구!R267="소규모",0,IF(계획인구!R267=사업별물량!$F267,계획인구!AG267,0))))</f>
        <v>0</v>
      </c>
      <c r="V267" s="152">
        <f>IF(계획인구!S267="미급수",0,IF(계획인구!S267="마을",0,IF(계획인구!S267="소규모",0,IF(계획인구!S267=사업별물량!$F267,계획인구!AH267,0))))</f>
        <v>0</v>
      </c>
      <c r="W267" s="152">
        <f>IF(계획인구!T267="미급수",0,IF(계획인구!T267="마을",0,IF(계획인구!T267="소규모",0,IF(계획인구!T267=사업별물량!$F267,계획인구!AI267,0))))</f>
        <v>0</v>
      </c>
      <c r="X267" s="152">
        <f>IF(계획인구!U267="미급수",0,IF(계획인구!U267="마을",0,IF(계획인구!U267="소규모",0,IF(계획인구!U267=사업별물량!$F267,계획인구!AJ267,0))))</f>
        <v>0</v>
      </c>
      <c r="Y267" s="14" t="str">
        <f t="shared" si="31"/>
        <v/>
      </c>
    </row>
    <row r="268" spans="1:36" s="11" customFormat="1" ht="16.350000000000001" customHeight="1">
      <c r="A268" s="308" t="s">
        <v>238</v>
      </c>
      <c r="B268" s="57" t="s">
        <v>76</v>
      </c>
      <c r="C268" s="57" t="s">
        <v>777</v>
      </c>
      <c r="D268" s="53">
        <f>계획인구!J268</f>
        <v>43</v>
      </c>
      <c r="E268" s="53">
        <f>계획인구!K268</f>
        <v>98</v>
      </c>
      <c r="F268" s="54" t="str">
        <f>계획인구!L268</f>
        <v>소규모</v>
      </c>
      <c r="G268" s="54" t="str">
        <f>계획인구!M268</f>
        <v>소규모</v>
      </c>
      <c r="H268" s="54" t="str">
        <f>계획인구!N268</f>
        <v>공자</v>
      </c>
      <c r="I268" s="55">
        <f>IF(F268="마을",0,IF(F268="소규모",0,계획인구!P268))</f>
        <v>0</v>
      </c>
      <c r="J268" s="135">
        <f t="shared" si="30"/>
        <v>0</v>
      </c>
      <c r="K268" s="135">
        <f t="shared" si="30"/>
        <v>0</v>
      </c>
      <c r="L268" s="135">
        <f t="shared" si="30"/>
        <v>0</v>
      </c>
      <c r="M268" s="135">
        <f t="shared" si="30"/>
        <v>0</v>
      </c>
      <c r="N268" s="136">
        <f t="shared" si="30"/>
        <v>0</v>
      </c>
      <c r="O268" s="152">
        <f>IF(계획인구!Q268="미급수",0,IF(계획인구!Q268="마을",0,IF(계획인구!Q268="소규모",0,IF(계획인구!Q268=사업별물량!$F268,계획인구!AA268,0))))</f>
        <v>0</v>
      </c>
      <c r="P268" s="152">
        <f>IF(계획인구!R268="미급수",0,IF(계획인구!R268="마을",0,IF(계획인구!R268="소규모",0,IF(계획인구!R268=사업별물량!$F268,계획인구!AB268,0))))</f>
        <v>0</v>
      </c>
      <c r="Q268" s="152">
        <f>IF(계획인구!S268="미급수",0,IF(계획인구!S268="마을",0,IF(계획인구!S268="소규모",0,IF(계획인구!S268=사업별물량!$F268,계획인구!AC268,0))))</f>
        <v>0</v>
      </c>
      <c r="R268" s="152">
        <f>IF(계획인구!T268="미급수",0,IF(계획인구!T268="마을",0,IF(계획인구!T268="소규모",0,IF(계획인구!T268=사업별물량!$F268,계획인구!AD268,0))))</f>
        <v>0</v>
      </c>
      <c r="S268" s="152">
        <f>IF(계획인구!U268="미급수",0,IF(계획인구!U268="마을",0,IF(계획인구!U268="소규모",0,IF(계획인구!U268=사업별물량!$F268,계획인구!AE268,0))))</f>
        <v>0</v>
      </c>
      <c r="T268" s="152">
        <f>IF(계획인구!Q268="미급수",0,IF(계획인구!Q268="마을",0,IF(계획인구!Q268="소규모",0,IF(계획인구!Q268=사업별물량!$F268,계획인구!AF268,0))))</f>
        <v>0</v>
      </c>
      <c r="U268" s="152">
        <f>IF(계획인구!R268="미급수",0,IF(계획인구!R268="마을",0,IF(계획인구!R268="소규모",0,IF(계획인구!R268=사업별물량!$F268,계획인구!AG268,0))))</f>
        <v>0</v>
      </c>
      <c r="V268" s="152">
        <f>IF(계획인구!S268="미급수",0,IF(계획인구!S268="마을",0,IF(계획인구!S268="소규모",0,IF(계획인구!S268=사업별물량!$F268,계획인구!AH268,0))))</f>
        <v>0</v>
      </c>
      <c r="W268" s="152">
        <f>IF(계획인구!T268="미급수",0,IF(계획인구!T268="마을",0,IF(계획인구!T268="소규모",0,IF(계획인구!T268=사업별물량!$F268,계획인구!AI268,0))))</f>
        <v>0</v>
      </c>
      <c r="X268" s="152">
        <f>IF(계획인구!U268="미급수",0,IF(계획인구!U268="마을",0,IF(계획인구!U268="소규모",0,IF(계획인구!U268=사업별물량!$F268,계획인구!AJ268,0))))</f>
        <v>0</v>
      </c>
      <c r="Y268" s="14" t="str">
        <f t="shared" si="31"/>
        <v/>
      </c>
    </row>
    <row r="269" spans="1:36" s="11" customFormat="1" ht="16.350000000000001" customHeight="1">
      <c r="A269" s="308" t="s">
        <v>238</v>
      </c>
      <c r="B269" s="57" t="s">
        <v>401</v>
      </c>
      <c r="C269" s="57" t="s">
        <v>402</v>
      </c>
      <c r="D269" s="53">
        <f>계획인구!J269</f>
        <v>47</v>
      </c>
      <c r="E269" s="53">
        <f>계획인구!K269</f>
        <v>93</v>
      </c>
      <c r="F269" s="54" t="str">
        <f>계획인구!L269</f>
        <v>소규모</v>
      </c>
      <c r="G269" s="54" t="str">
        <f>계획인구!M269</f>
        <v>소규모</v>
      </c>
      <c r="H269" s="54" t="str">
        <f>계획인구!N269</f>
        <v>창평</v>
      </c>
      <c r="I269" s="55">
        <f>IF(F269="마을",0,IF(F269="소규모",0,계획인구!P269))</f>
        <v>0</v>
      </c>
      <c r="J269" s="135">
        <f t="shared" si="30"/>
        <v>0</v>
      </c>
      <c r="K269" s="135">
        <f t="shared" si="30"/>
        <v>0</v>
      </c>
      <c r="L269" s="135">
        <f t="shared" si="30"/>
        <v>0</v>
      </c>
      <c r="M269" s="135">
        <f t="shared" si="30"/>
        <v>0</v>
      </c>
      <c r="N269" s="136">
        <f t="shared" si="30"/>
        <v>0</v>
      </c>
      <c r="O269" s="152">
        <f>IF(계획인구!Q269="미급수",0,IF(계획인구!Q269="마을",0,IF(계획인구!Q269="소규모",0,IF(계획인구!Q269=사업별물량!$F269,계획인구!AA269,0))))</f>
        <v>0</v>
      </c>
      <c r="P269" s="152">
        <f>IF(계획인구!R269="미급수",0,IF(계획인구!R269="마을",0,IF(계획인구!R269="소규모",0,IF(계획인구!R269=사업별물량!$F269,계획인구!AB269,0))))</f>
        <v>0</v>
      </c>
      <c r="Q269" s="152">
        <f>IF(계획인구!S269="미급수",0,IF(계획인구!S269="마을",0,IF(계획인구!S269="소규모",0,IF(계획인구!S269=사업별물량!$F269,계획인구!AC269,0))))</f>
        <v>0</v>
      </c>
      <c r="R269" s="152">
        <f>IF(계획인구!T269="미급수",0,IF(계획인구!T269="마을",0,IF(계획인구!T269="소규모",0,IF(계획인구!T269=사업별물량!$F269,계획인구!AD269,0))))</f>
        <v>0</v>
      </c>
      <c r="S269" s="152">
        <f>IF(계획인구!U269="미급수",0,IF(계획인구!U269="마을",0,IF(계획인구!U269="소규모",0,IF(계획인구!U269=사업별물량!$F269,계획인구!AE269,0))))</f>
        <v>0</v>
      </c>
      <c r="T269" s="152">
        <f>IF(계획인구!Q269="미급수",0,IF(계획인구!Q269="마을",0,IF(계획인구!Q269="소규모",0,IF(계획인구!Q269=사업별물량!$F269,계획인구!AF269,0))))</f>
        <v>0</v>
      </c>
      <c r="U269" s="152">
        <f>IF(계획인구!R269="미급수",0,IF(계획인구!R269="마을",0,IF(계획인구!R269="소규모",0,IF(계획인구!R269=사업별물량!$F269,계획인구!AG269,0))))</f>
        <v>0</v>
      </c>
      <c r="V269" s="152">
        <f>IF(계획인구!S269="미급수",0,IF(계획인구!S269="마을",0,IF(계획인구!S269="소규모",0,IF(계획인구!S269=사업별물량!$F269,계획인구!AH269,0))))</f>
        <v>0</v>
      </c>
      <c r="W269" s="152">
        <f>IF(계획인구!T269="미급수",0,IF(계획인구!T269="마을",0,IF(계획인구!T269="소규모",0,IF(계획인구!T269=사업별물량!$F269,계획인구!AI269,0))))</f>
        <v>0</v>
      </c>
      <c r="X269" s="152">
        <f>IF(계획인구!U269="미급수",0,IF(계획인구!U269="마을",0,IF(계획인구!U269="소규모",0,IF(계획인구!U269=사업별물량!$F269,계획인구!AJ269,0))))</f>
        <v>0</v>
      </c>
      <c r="Y269" s="14" t="str">
        <f t="shared" si="31"/>
        <v/>
      </c>
    </row>
    <row r="270" spans="1:36" s="11" customFormat="1" ht="16.350000000000001" customHeight="1">
      <c r="A270" s="308" t="s">
        <v>238</v>
      </c>
      <c r="B270" s="57" t="s">
        <v>403</v>
      </c>
      <c r="C270" s="57" t="s">
        <v>267</v>
      </c>
      <c r="D270" s="53">
        <f>계획인구!J270</f>
        <v>86</v>
      </c>
      <c r="E270" s="53">
        <f>계획인구!K270</f>
        <v>194</v>
      </c>
      <c r="F270" s="54" t="str">
        <f>계획인구!L270</f>
        <v>지방</v>
      </c>
      <c r="G270" s="54" t="str">
        <f>계획인구!M270</f>
        <v>김천</v>
      </c>
      <c r="H270" s="54" t="str">
        <f>계획인구!N270</f>
        <v>평화</v>
      </c>
      <c r="I270" s="55">
        <f>IF(F270="마을",0,IF(F270="소규모",0,계획인구!P270))</f>
        <v>2025</v>
      </c>
      <c r="J270" s="135">
        <f t="shared" si="30"/>
        <v>0</v>
      </c>
      <c r="K270" s="135">
        <f t="shared" si="30"/>
        <v>0</v>
      </c>
      <c r="L270" s="135">
        <f t="shared" si="30"/>
        <v>186</v>
      </c>
      <c r="M270" s="135">
        <f t="shared" si="30"/>
        <v>185</v>
      </c>
      <c r="N270" s="136">
        <f t="shared" si="30"/>
        <v>183</v>
      </c>
      <c r="O270" s="152">
        <f>IF(계획인구!Q270="미급수",0,IF(계획인구!Q270="마을",0,IF(계획인구!Q270="소규모",0,IF(계획인구!Q270=사업별물량!$F270,계획인구!AA270,0))))</f>
        <v>0</v>
      </c>
      <c r="P270" s="152">
        <f>IF(계획인구!R270="미급수",0,IF(계획인구!R270="마을",0,IF(계획인구!R270="소규모",0,IF(계획인구!R270=사업별물량!$F270,계획인구!AB270,0))))</f>
        <v>0</v>
      </c>
      <c r="Q270" s="152">
        <f>IF(계획인구!S270="미급수",0,IF(계획인구!S270="마을",0,IF(계획인구!S270="소규모",0,IF(계획인구!S270=사업별물량!$F270,계획인구!AC270,0))))</f>
        <v>186</v>
      </c>
      <c r="R270" s="152">
        <f>IF(계획인구!T270="미급수",0,IF(계획인구!T270="마을",0,IF(계획인구!T270="소규모",0,IF(계획인구!T270=사업별물량!$F270,계획인구!AD270,0))))</f>
        <v>185</v>
      </c>
      <c r="S270" s="152">
        <f>IF(계획인구!U270="미급수",0,IF(계획인구!U270="마을",0,IF(계획인구!U270="소규모",0,IF(계획인구!U270=사업별물량!$F270,계획인구!AE270,0))))</f>
        <v>183</v>
      </c>
      <c r="T270" s="152">
        <f>IF(계획인구!Q270="미급수",0,IF(계획인구!Q270="마을",0,IF(계획인구!Q270="소규모",0,IF(계획인구!Q270=사업별물량!$F270,계획인구!AF270,0))))</f>
        <v>0</v>
      </c>
      <c r="U270" s="152">
        <f>IF(계획인구!R270="미급수",0,IF(계획인구!R270="마을",0,IF(계획인구!R270="소규모",0,IF(계획인구!R270=사업별물량!$F270,계획인구!AG270,0))))</f>
        <v>0</v>
      </c>
      <c r="V270" s="152">
        <f>IF(계획인구!S270="미급수",0,IF(계획인구!S270="마을",0,IF(계획인구!S270="소규모",0,IF(계획인구!S270=사업별물량!$F270,계획인구!AH270,0))))</f>
        <v>0</v>
      </c>
      <c r="W270" s="152">
        <f>IF(계획인구!T270="미급수",0,IF(계획인구!T270="마을",0,IF(계획인구!T270="소규모",0,IF(계획인구!T270=사업별물량!$F270,계획인구!AI270,0))))</f>
        <v>0</v>
      </c>
      <c r="X270" s="152">
        <f>IF(계획인구!U270="미급수",0,IF(계획인구!U270="마을",0,IF(계획인구!U270="소규모",0,IF(계획인구!U270=사업별물량!$F270,계획인구!AJ270,0))))</f>
        <v>0</v>
      </c>
      <c r="Y270" s="14" t="str">
        <f t="shared" si="31"/>
        <v>2단계</v>
      </c>
    </row>
    <row r="271" spans="1:36" s="13" customFormat="1" ht="16.350000000000001" customHeight="1">
      <c r="A271" s="308" t="s">
        <v>238</v>
      </c>
      <c r="B271" s="57" t="s">
        <v>404</v>
      </c>
      <c r="C271" s="57" t="s">
        <v>779</v>
      </c>
      <c r="D271" s="53">
        <f>계획인구!J271</f>
        <v>84</v>
      </c>
      <c r="E271" s="53">
        <f>계획인구!K271</f>
        <v>190</v>
      </c>
      <c r="F271" s="54" t="str">
        <f>계획인구!L271</f>
        <v>지방</v>
      </c>
      <c r="G271" s="54" t="str">
        <f>계획인구!M271</f>
        <v>김천</v>
      </c>
      <c r="H271" s="54" t="str">
        <f>계획인구!N271</f>
        <v>평화</v>
      </c>
      <c r="I271" s="55">
        <f>IF(F271="마을",0,IF(F271="소규모",0,계획인구!P271))</f>
        <v>2015</v>
      </c>
      <c r="J271" s="135">
        <f t="shared" si="30"/>
        <v>190</v>
      </c>
      <c r="K271" s="135">
        <f t="shared" si="30"/>
        <v>182</v>
      </c>
      <c r="L271" s="135">
        <f t="shared" si="30"/>
        <v>182</v>
      </c>
      <c r="M271" s="135">
        <f t="shared" si="30"/>
        <v>181</v>
      </c>
      <c r="N271" s="136">
        <f t="shared" si="30"/>
        <v>180</v>
      </c>
      <c r="O271" s="152">
        <f>IF(계획인구!Q271="미급수",0,IF(계획인구!Q271="마을",0,IF(계획인구!Q271="소규모",0,IF(계획인구!Q271=사업별물량!$F271,계획인구!AA271,0))))</f>
        <v>190</v>
      </c>
      <c r="P271" s="152">
        <f>IF(계획인구!R271="미급수",0,IF(계획인구!R271="마을",0,IF(계획인구!R271="소규모",0,IF(계획인구!R271=사업별물량!$F271,계획인구!AB271,0))))</f>
        <v>182</v>
      </c>
      <c r="Q271" s="152">
        <f>IF(계획인구!S271="미급수",0,IF(계획인구!S271="마을",0,IF(계획인구!S271="소규모",0,IF(계획인구!S271=사업별물량!$F271,계획인구!AC271,0))))</f>
        <v>182</v>
      </c>
      <c r="R271" s="152">
        <f>IF(계획인구!T271="미급수",0,IF(계획인구!T271="마을",0,IF(계획인구!T271="소규모",0,IF(계획인구!T271=사업별물량!$F271,계획인구!AD271,0))))</f>
        <v>181</v>
      </c>
      <c r="S271" s="152">
        <f>IF(계획인구!U271="미급수",0,IF(계획인구!U271="마을",0,IF(계획인구!U271="소규모",0,IF(계획인구!U271=사업별물량!$F271,계획인구!AE271,0))))</f>
        <v>180</v>
      </c>
      <c r="T271" s="152">
        <f>IF(계획인구!Q271="미급수",0,IF(계획인구!Q271="마을",0,IF(계획인구!Q271="소규모",0,IF(계획인구!Q271=사업별물량!$F271,계획인구!AF271,0))))</f>
        <v>0</v>
      </c>
      <c r="U271" s="152">
        <f>IF(계획인구!R271="미급수",0,IF(계획인구!R271="마을",0,IF(계획인구!R271="소규모",0,IF(계획인구!R271=사업별물량!$F271,계획인구!AG271,0))))</f>
        <v>0</v>
      </c>
      <c r="V271" s="152">
        <f>IF(계획인구!S271="미급수",0,IF(계획인구!S271="마을",0,IF(계획인구!S271="소규모",0,IF(계획인구!S271=사업별물량!$F271,계획인구!AH271,0))))</f>
        <v>0</v>
      </c>
      <c r="W271" s="152">
        <f>IF(계획인구!T271="미급수",0,IF(계획인구!T271="마을",0,IF(계획인구!T271="소규모",0,IF(계획인구!T271=사업별물량!$F271,계획인구!AI271,0))))</f>
        <v>0</v>
      </c>
      <c r="X271" s="152">
        <f>IF(계획인구!U271="미급수",0,IF(계획인구!U271="마을",0,IF(계획인구!U271="소규모",0,IF(계획인구!U271=사업별물량!$F271,계획인구!AJ271,0))))</f>
        <v>0</v>
      </c>
      <c r="Y271" s="362" t="str">
        <f t="shared" si="31"/>
        <v>기존</v>
      </c>
      <c r="AB271" s="11"/>
      <c r="AC271" s="11"/>
      <c r="AD271" s="11"/>
      <c r="AE271" s="11"/>
      <c r="AF271" s="11"/>
      <c r="AG271" s="11"/>
      <c r="AH271" s="11"/>
      <c r="AI271" s="11"/>
      <c r="AJ271" s="11"/>
    </row>
    <row r="272" spans="1:36" s="11" customFormat="1" ht="16.350000000000001" customHeight="1">
      <c r="A272" s="308" t="s">
        <v>238</v>
      </c>
      <c r="B272" s="57" t="s">
        <v>405</v>
      </c>
      <c r="C272" s="57" t="s">
        <v>406</v>
      </c>
      <c r="D272" s="53">
        <f>계획인구!J272</f>
        <v>90</v>
      </c>
      <c r="E272" s="53">
        <f>계획인구!K272</f>
        <v>206</v>
      </c>
      <c r="F272" s="54" t="str">
        <f>계획인구!L272</f>
        <v>지방</v>
      </c>
      <c r="G272" s="54" t="str">
        <f>계획인구!M272</f>
        <v>김천</v>
      </c>
      <c r="H272" s="54" t="str">
        <f>계획인구!N272</f>
        <v>평화</v>
      </c>
      <c r="I272" s="55">
        <f>IF(F272="마을",0,IF(F272="소규모",0,계획인구!P272))</f>
        <v>2015</v>
      </c>
      <c r="J272" s="135">
        <f t="shared" si="30"/>
        <v>206</v>
      </c>
      <c r="K272" s="135">
        <f t="shared" si="30"/>
        <v>198</v>
      </c>
      <c r="L272" s="135">
        <f t="shared" si="30"/>
        <v>197</v>
      </c>
      <c r="M272" s="135">
        <f t="shared" si="30"/>
        <v>196</v>
      </c>
      <c r="N272" s="136">
        <f t="shared" si="30"/>
        <v>195</v>
      </c>
      <c r="O272" s="152">
        <f>IF(계획인구!Q272="미급수",0,IF(계획인구!Q272="마을",0,IF(계획인구!Q272="소규모",0,IF(계획인구!Q272=사업별물량!$F272,계획인구!AA272,0))))</f>
        <v>206</v>
      </c>
      <c r="P272" s="152">
        <f>IF(계획인구!R272="미급수",0,IF(계획인구!R272="마을",0,IF(계획인구!R272="소규모",0,IF(계획인구!R272=사업별물량!$F272,계획인구!AB272,0))))</f>
        <v>198</v>
      </c>
      <c r="Q272" s="152">
        <f>IF(계획인구!S272="미급수",0,IF(계획인구!S272="마을",0,IF(계획인구!S272="소규모",0,IF(계획인구!S272=사업별물량!$F272,계획인구!AC272,0))))</f>
        <v>197</v>
      </c>
      <c r="R272" s="152">
        <f>IF(계획인구!T272="미급수",0,IF(계획인구!T272="마을",0,IF(계획인구!T272="소규모",0,IF(계획인구!T272=사업별물량!$F272,계획인구!AD272,0))))</f>
        <v>196</v>
      </c>
      <c r="S272" s="152">
        <f>IF(계획인구!U272="미급수",0,IF(계획인구!U272="마을",0,IF(계획인구!U272="소규모",0,IF(계획인구!U272=사업별물량!$F272,계획인구!AE272,0))))</f>
        <v>195</v>
      </c>
      <c r="T272" s="152">
        <f>IF(계획인구!Q272="미급수",0,IF(계획인구!Q272="마을",0,IF(계획인구!Q272="소규모",0,IF(계획인구!Q272=사업별물량!$F272,계획인구!AF272,0))))</f>
        <v>0</v>
      </c>
      <c r="U272" s="152">
        <f>IF(계획인구!R272="미급수",0,IF(계획인구!R272="마을",0,IF(계획인구!R272="소규모",0,IF(계획인구!R272=사업별물량!$F272,계획인구!AG272,0))))</f>
        <v>0</v>
      </c>
      <c r="V272" s="152">
        <f>IF(계획인구!S272="미급수",0,IF(계획인구!S272="마을",0,IF(계획인구!S272="소규모",0,IF(계획인구!S272=사업별물량!$F272,계획인구!AH272,0))))</f>
        <v>0</v>
      </c>
      <c r="W272" s="152">
        <f>IF(계획인구!T272="미급수",0,IF(계획인구!T272="마을",0,IF(계획인구!T272="소규모",0,IF(계획인구!T272=사업별물량!$F272,계획인구!AI272,0))))</f>
        <v>0</v>
      </c>
      <c r="X272" s="152">
        <f>IF(계획인구!U272="미급수",0,IF(계획인구!U272="마을",0,IF(계획인구!U272="소규모",0,IF(계획인구!U272=사업별물량!$F272,계획인구!AJ272,0))))</f>
        <v>0</v>
      </c>
      <c r="Y272" s="14" t="str">
        <f t="shared" si="31"/>
        <v>기존</v>
      </c>
      <c r="AJ272" s="13"/>
    </row>
    <row r="273" spans="1:35" s="11" customFormat="1" ht="16.350000000000001" customHeight="1">
      <c r="A273" s="308" t="s">
        <v>238</v>
      </c>
      <c r="B273" s="247" t="s">
        <v>407</v>
      </c>
      <c r="C273" s="57" t="s">
        <v>408</v>
      </c>
      <c r="D273" s="53">
        <f>계획인구!J273</f>
        <v>58</v>
      </c>
      <c r="E273" s="53">
        <f>계획인구!K273</f>
        <v>127</v>
      </c>
      <c r="F273" s="54" t="str">
        <f>계획인구!L273</f>
        <v>지방</v>
      </c>
      <c r="G273" s="54" t="str">
        <f>계획인구!M273</f>
        <v>김천</v>
      </c>
      <c r="H273" s="54" t="str">
        <f>계획인구!N273</f>
        <v>평화</v>
      </c>
      <c r="I273" s="55">
        <f>IF(F273="마을",0,IF(F273="소규모",0,계획인구!P273))</f>
        <v>2015</v>
      </c>
      <c r="J273" s="135">
        <f t="shared" si="30"/>
        <v>127</v>
      </c>
      <c r="K273" s="135">
        <f t="shared" si="30"/>
        <v>122</v>
      </c>
      <c r="L273" s="135">
        <f t="shared" si="30"/>
        <v>121</v>
      </c>
      <c r="M273" s="135">
        <f t="shared" si="30"/>
        <v>121</v>
      </c>
      <c r="N273" s="136">
        <f t="shared" si="30"/>
        <v>120</v>
      </c>
      <c r="O273" s="152">
        <f>IF(계획인구!Q273="미급수",0,IF(계획인구!Q273="마을",0,IF(계획인구!Q273="소규모",0,IF(계획인구!Q273=사업별물량!$F273,계획인구!AA273,0))))</f>
        <v>127</v>
      </c>
      <c r="P273" s="152">
        <f>IF(계획인구!R273="미급수",0,IF(계획인구!R273="마을",0,IF(계획인구!R273="소규모",0,IF(계획인구!R273=사업별물량!$F273,계획인구!AB273,0))))</f>
        <v>122</v>
      </c>
      <c r="Q273" s="152">
        <f>IF(계획인구!S273="미급수",0,IF(계획인구!S273="마을",0,IF(계획인구!S273="소규모",0,IF(계획인구!S273=사업별물량!$F273,계획인구!AC273,0))))</f>
        <v>121</v>
      </c>
      <c r="R273" s="152">
        <f>IF(계획인구!T273="미급수",0,IF(계획인구!T273="마을",0,IF(계획인구!T273="소규모",0,IF(계획인구!T273=사업별물량!$F273,계획인구!AD273,0))))</f>
        <v>121</v>
      </c>
      <c r="S273" s="152">
        <f>IF(계획인구!U273="미급수",0,IF(계획인구!U273="마을",0,IF(계획인구!U273="소규모",0,IF(계획인구!U273=사업별물량!$F273,계획인구!AE273,0))))</f>
        <v>120</v>
      </c>
      <c r="T273" s="152">
        <f>IF(계획인구!Q273="미급수",0,IF(계획인구!Q273="마을",0,IF(계획인구!Q273="소규모",0,IF(계획인구!Q273=사업별물량!$F273,계획인구!AF273,0))))</f>
        <v>0</v>
      </c>
      <c r="U273" s="152">
        <f>IF(계획인구!R273="미급수",0,IF(계획인구!R273="마을",0,IF(계획인구!R273="소규모",0,IF(계획인구!R273=사업별물량!$F273,계획인구!AG273,0))))</f>
        <v>0</v>
      </c>
      <c r="V273" s="152">
        <f>IF(계획인구!S273="미급수",0,IF(계획인구!S273="마을",0,IF(계획인구!S273="소규모",0,IF(계획인구!S273=사업별물량!$F273,계획인구!AH273,0))))</f>
        <v>0</v>
      </c>
      <c r="W273" s="152">
        <f>IF(계획인구!T273="미급수",0,IF(계획인구!T273="마을",0,IF(계획인구!T273="소규모",0,IF(계획인구!T273=사업별물량!$F273,계획인구!AI273,0))))</f>
        <v>0</v>
      </c>
      <c r="X273" s="152">
        <f>IF(계획인구!U273="미급수",0,IF(계획인구!U273="마을",0,IF(계획인구!U273="소규모",0,IF(계획인구!U273=사업별물량!$F273,계획인구!AJ273,0))))</f>
        <v>0</v>
      </c>
      <c r="Y273" s="14" t="str">
        <f t="shared" si="31"/>
        <v>기존</v>
      </c>
      <c r="AI273" s="13"/>
    </row>
    <row r="274" spans="1:35" s="11" customFormat="1" ht="16.350000000000001" customHeight="1">
      <c r="A274" s="308" t="s">
        <v>238</v>
      </c>
      <c r="B274" s="333"/>
      <c r="C274" s="57" t="s">
        <v>409</v>
      </c>
      <c r="D274" s="53">
        <f>계획인구!J274</f>
        <v>70</v>
      </c>
      <c r="E274" s="53">
        <f>계획인구!K274</f>
        <v>180</v>
      </c>
      <c r="F274" s="54" t="str">
        <f>계획인구!L274</f>
        <v>지방</v>
      </c>
      <c r="G274" s="54" t="str">
        <f>계획인구!M274</f>
        <v>김천</v>
      </c>
      <c r="H274" s="54" t="str">
        <f>계획인구!N274</f>
        <v>평화</v>
      </c>
      <c r="I274" s="55">
        <f>IF(F274="마을",0,IF(F274="소규모",0,계획인구!P274))</f>
        <v>2015</v>
      </c>
      <c r="J274" s="135">
        <f t="shared" si="30"/>
        <v>180</v>
      </c>
      <c r="K274" s="135">
        <f t="shared" si="30"/>
        <v>173</v>
      </c>
      <c r="L274" s="135">
        <f t="shared" si="30"/>
        <v>172</v>
      </c>
      <c r="M274" s="135">
        <f t="shared" si="30"/>
        <v>172</v>
      </c>
      <c r="N274" s="136">
        <f t="shared" si="30"/>
        <v>170</v>
      </c>
      <c r="O274" s="152">
        <f>IF(계획인구!Q274="미급수",0,IF(계획인구!Q274="마을",0,IF(계획인구!Q274="소규모",0,IF(계획인구!Q274=사업별물량!$F274,계획인구!AA274,0))))</f>
        <v>180</v>
      </c>
      <c r="P274" s="152">
        <f>IF(계획인구!R274="미급수",0,IF(계획인구!R274="마을",0,IF(계획인구!R274="소규모",0,IF(계획인구!R274=사업별물량!$F274,계획인구!AB274,0))))</f>
        <v>173</v>
      </c>
      <c r="Q274" s="152">
        <f>IF(계획인구!S274="미급수",0,IF(계획인구!S274="마을",0,IF(계획인구!S274="소규모",0,IF(계획인구!S274=사업별물량!$F274,계획인구!AC274,0))))</f>
        <v>172</v>
      </c>
      <c r="R274" s="152">
        <f>IF(계획인구!T274="미급수",0,IF(계획인구!T274="마을",0,IF(계획인구!T274="소규모",0,IF(계획인구!T274=사업별물량!$F274,계획인구!AD274,0))))</f>
        <v>172</v>
      </c>
      <c r="S274" s="152">
        <f>IF(계획인구!U274="미급수",0,IF(계획인구!U274="마을",0,IF(계획인구!U274="소규모",0,IF(계획인구!U274=사업별물량!$F274,계획인구!AE274,0))))</f>
        <v>170</v>
      </c>
      <c r="T274" s="152">
        <f>IF(계획인구!Q274="미급수",0,IF(계획인구!Q274="마을",0,IF(계획인구!Q274="소규모",0,IF(계획인구!Q274=사업별물량!$F274,계획인구!AF274,0))))</f>
        <v>0</v>
      </c>
      <c r="U274" s="152">
        <f>IF(계획인구!R274="미급수",0,IF(계획인구!R274="마을",0,IF(계획인구!R274="소규모",0,IF(계획인구!R274=사업별물량!$F274,계획인구!AG274,0))))</f>
        <v>0</v>
      </c>
      <c r="V274" s="152">
        <f>IF(계획인구!S274="미급수",0,IF(계획인구!S274="마을",0,IF(계획인구!S274="소규모",0,IF(계획인구!S274=사업별물량!$F274,계획인구!AH274,0))))</f>
        <v>0</v>
      </c>
      <c r="W274" s="152">
        <f>IF(계획인구!T274="미급수",0,IF(계획인구!T274="마을",0,IF(계획인구!T274="소규모",0,IF(계획인구!T274=사업별물량!$F274,계획인구!AI274,0))))</f>
        <v>0</v>
      </c>
      <c r="X274" s="152">
        <f>IF(계획인구!U274="미급수",0,IF(계획인구!U274="마을",0,IF(계획인구!U274="소규모",0,IF(계획인구!U274=사업별물량!$F274,계획인구!AJ274,0))))</f>
        <v>0</v>
      </c>
      <c r="Y274" s="14" t="str">
        <f t="shared" si="31"/>
        <v>기존</v>
      </c>
    </row>
    <row r="275" spans="1:35" s="11" customFormat="1" ht="16.350000000000001" customHeight="1">
      <c r="A275" s="308" t="s">
        <v>238</v>
      </c>
      <c r="B275" s="57" t="s">
        <v>410</v>
      </c>
      <c r="C275" s="57" t="s">
        <v>411</v>
      </c>
      <c r="D275" s="53">
        <f>계획인구!J275</f>
        <v>140</v>
      </c>
      <c r="E275" s="53">
        <f>계획인구!K275</f>
        <v>356</v>
      </c>
      <c r="F275" s="54" t="str">
        <f>계획인구!L275</f>
        <v>지방</v>
      </c>
      <c r="G275" s="54" t="str">
        <f>계획인구!M275</f>
        <v>김천</v>
      </c>
      <c r="H275" s="54" t="str">
        <f>계획인구!N275</f>
        <v>평화</v>
      </c>
      <c r="I275" s="55">
        <f>IF(F275="마을",0,IF(F275="소규모",0,계획인구!P275))</f>
        <v>2015</v>
      </c>
      <c r="J275" s="135">
        <f t="shared" si="30"/>
        <v>356</v>
      </c>
      <c r="K275" s="135">
        <f t="shared" si="30"/>
        <v>342</v>
      </c>
      <c r="L275" s="135">
        <f t="shared" si="30"/>
        <v>341</v>
      </c>
      <c r="M275" s="135">
        <f t="shared" si="30"/>
        <v>339</v>
      </c>
      <c r="N275" s="136">
        <f t="shared" si="30"/>
        <v>337</v>
      </c>
      <c r="O275" s="152">
        <f>IF(계획인구!Q275="미급수",0,IF(계획인구!Q275="마을",0,IF(계획인구!Q275="소규모",0,IF(계획인구!Q275=사업별물량!$F275,계획인구!AA275,0))))</f>
        <v>356</v>
      </c>
      <c r="P275" s="152">
        <f>IF(계획인구!R275="미급수",0,IF(계획인구!R275="마을",0,IF(계획인구!R275="소규모",0,IF(계획인구!R275=사업별물량!$F275,계획인구!AB275,0))))</f>
        <v>342</v>
      </c>
      <c r="Q275" s="152">
        <f>IF(계획인구!S275="미급수",0,IF(계획인구!S275="마을",0,IF(계획인구!S275="소규모",0,IF(계획인구!S275=사업별물량!$F275,계획인구!AC275,0))))</f>
        <v>341</v>
      </c>
      <c r="R275" s="152">
        <f>IF(계획인구!T275="미급수",0,IF(계획인구!T275="마을",0,IF(계획인구!T275="소규모",0,IF(계획인구!T275=사업별물량!$F275,계획인구!AD275,0))))</f>
        <v>339</v>
      </c>
      <c r="S275" s="152">
        <f>IF(계획인구!U275="미급수",0,IF(계획인구!U275="마을",0,IF(계획인구!U275="소규모",0,IF(계획인구!U275=사업별물량!$F275,계획인구!AE275,0))))</f>
        <v>337</v>
      </c>
      <c r="T275" s="152">
        <f>IF(계획인구!Q275="미급수",0,IF(계획인구!Q275="마을",0,IF(계획인구!Q275="소규모",0,IF(계획인구!Q275=사업별물량!$F275,계획인구!AF275,0))))</f>
        <v>0</v>
      </c>
      <c r="U275" s="152">
        <f>IF(계획인구!R275="미급수",0,IF(계획인구!R275="마을",0,IF(계획인구!R275="소규모",0,IF(계획인구!R275=사업별물량!$F275,계획인구!AG275,0))))</f>
        <v>0</v>
      </c>
      <c r="V275" s="152">
        <f>IF(계획인구!S275="미급수",0,IF(계획인구!S275="마을",0,IF(계획인구!S275="소규모",0,IF(계획인구!S275=사업별물량!$F275,계획인구!AH275,0))))</f>
        <v>0</v>
      </c>
      <c r="W275" s="152">
        <f>IF(계획인구!T275="미급수",0,IF(계획인구!T275="마을",0,IF(계획인구!T275="소규모",0,IF(계획인구!T275=사업별물량!$F275,계획인구!AI275,0))))</f>
        <v>0</v>
      </c>
      <c r="X275" s="152">
        <f>IF(계획인구!U275="미급수",0,IF(계획인구!U275="마을",0,IF(계획인구!U275="소규모",0,IF(계획인구!U275=사업별물량!$F275,계획인구!AJ275,0))))</f>
        <v>0</v>
      </c>
      <c r="Y275" s="14" t="str">
        <f t="shared" si="31"/>
        <v>기존</v>
      </c>
    </row>
    <row r="276" spans="1:35" s="11" customFormat="1" ht="16.350000000000001" customHeight="1">
      <c r="A276" s="308" t="s">
        <v>238</v>
      </c>
      <c r="B276" s="247" t="s">
        <v>412</v>
      </c>
      <c r="C276" s="57" t="s">
        <v>413</v>
      </c>
      <c r="D276" s="53">
        <f>계획인구!J276</f>
        <v>62</v>
      </c>
      <c r="E276" s="53">
        <f>계획인구!K276</f>
        <v>155</v>
      </c>
      <c r="F276" s="54" t="str">
        <f>계획인구!L276</f>
        <v>지방</v>
      </c>
      <c r="G276" s="54" t="str">
        <f>계획인구!M276</f>
        <v>김천</v>
      </c>
      <c r="H276" s="54" t="str">
        <f>계획인구!N276</f>
        <v>평화</v>
      </c>
      <c r="I276" s="55">
        <f>IF(F276="마을",0,IF(F276="소규모",0,계획인구!P276))</f>
        <v>2015</v>
      </c>
      <c r="J276" s="135">
        <f t="shared" si="30"/>
        <v>155</v>
      </c>
      <c r="K276" s="135">
        <f t="shared" si="30"/>
        <v>149</v>
      </c>
      <c r="L276" s="135">
        <f t="shared" si="30"/>
        <v>148</v>
      </c>
      <c r="M276" s="135">
        <f t="shared" si="30"/>
        <v>148</v>
      </c>
      <c r="N276" s="136">
        <f t="shared" si="30"/>
        <v>147</v>
      </c>
      <c r="O276" s="152">
        <f>IF(계획인구!Q276="미급수",0,IF(계획인구!Q276="마을",0,IF(계획인구!Q276="소규모",0,IF(계획인구!Q276=사업별물량!$F276,계획인구!AA276,0))))</f>
        <v>155</v>
      </c>
      <c r="P276" s="152">
        <f>IF(계획인구!R276="미급수",0,IF(계획인구!R276="마을",0,IF(계획인구!R276="소규모",0,IF(계획인구!R276=사업별물량!$F276,계획인구!AB276,0))))</f>
        <v>149</v>
      </c>
      <c r="Q276" s="152">
        <f>IF(계획인구!S276="미급수",0,IF(계획인구!S276="마을",0,IF(계획인구!S276="소규모",0,IF(계획인구!S276=사업별물량!$F276,계획인구!AC276,0))))</f>
        <v>148</v>
      </c>
      <c r="R276" s="152">
        <f>IF(계획인구!T276="미급수",0,IF(계획인구!T276="마을",0,IF(계획인구!T276="소규모",0,IF(계획인구!T276=사업별물량!$F276,계획인구!AD276,0))))</f>
        <v>148</v>
      </c>
      <c r="S276" s="152">
        <f>IF(계획인구!U276="미급수",0,IF(계획인구!U276="마을",0,IF(계획인구!U276="소규모",0,IF(계획인구!U276=사업별물량!$F276,계획인구!AE276,0))))</f>
        <v>147</v>
      </c>
      <c r="T276" s="152">
        <f>IF(계획인구!Q276="미급수",0,IF(계획인구!Q276="마을",0,IF(계획인구!Q276="소규모",0,IF(계획인구!Q276=사업별물량!$F276,계획인구!AF276,0))))</f>
        <v>0</v>
      </c>
      <c r="U276" s="152">
        <f>IF(계획인구!R276="미급수",0,IF(계획인구!R276="마을",0,IF(계획인구!R276="소규모",0,IF(계획인구!R276=사업별물량!$F276,계획인구!AG276,0))))</f>
        <v>0</v>
      </c>
      <c r="V276" s="152">
        <f>IF(계획인구!S276="미급수",0,IF(계획인구!S276="마을",0,IF(계획인구!S276="소규모",0,IF(계획인구!S276=사업별물량!$F276,계획인구!AH276,0))))</f>
        <v>0</v>
      </c>
      <c r="W276" s="152">
        <f>IF(계획인구!T276="미급수",0,IF(계획인구!T276="마을",0,IF(계획인구!T276="소규모",0,IF(계획인구!T276=사업별물량!$F276,계획인구!AI276,0))))</f>
        <v>0</v>
      </c>
      <c r="X276" s="152">
        <f>IF(계획인구!U276="미급수",0,IF(계획인구!U276="마을",0,IF(계획인구!U276="소규모",0,IF(계획인구!U276=사업별물량!$F276,계획인구!AJ276,0))))</f>
        <v>0</v>
      </c>
      <c r="Y276" s="14" t="str">
        <f t="shared" si="31"/>
        <v>기존</v>
      </c>
    </row>
    <row r="277" spans="1:35" s="11" customFormat="1" ht="16.350000000000001" customHeight="1">
      <c r="A277" s="308" t="s">
        <v>238</v>
      </c>
      <c r="B277" s="333"/>
      <c r="C277" s="57" t="s">
        <v>414</v>
      </c>
      <c r="D277" s="53">
        <f>계획인구!J277</f>
        <v>67</v>
      </c>
      <c r="E277" s="53">
        <f>계획인구!K277</f>
        <v>185</v>
      </c>
      <c r="F277" s="54" t="str">
        <f>계획인구!L277</f>
        <v>지방</v>
      </c>
      <c r="G277" s="54" t="str">
        <f>계획인구!M277</f>
        <v>김천</v>
      </c>
      <c r="H277" s="54" t="str">
        <f>계획인구!N277</f>
        <v>평화</v>
      </c>
      <c r="I277" s="55">
        <f>IF(F277="마을",0,IF(F277="소규모",0,계획인구!P277))</f>
        <v>2015</v>
      </c>
      <c r="J277" s="135">
        <f t="shared" si="30"/>
        <v>185</v>
      </c>
      <c r="K277" s="135">
        <f t="shared" si="30"/>
        <v>178</v>
      </c>
      <c r="L277" s="135">
        <f t="shared" si="30"/>
        <v>177</v>
      </c>
      <c r="M277" s="135">
        <f t="shared" si="30"/>
        <v>176</v>
      </c>
      <c r="N277" s="136">
        <f t="shared" si="30"/>
        <v>175</v>
      </c>
      <c r="O277" s="152">
        <f>IF(계획인구!Q277="미급수",0,IF(계획인구!Q277="마을",0,IF(계획인구!Q277="소규모",0,IF(계획인구!Q277=사업별물량!$F277,계획인구!AA277,0))))</f>
        <v>185</v>
      </c>
      <c r="P277" s="152">
        <f>IF(계획인구!R277="미급수",0,IF(계획인구!R277="마을",0,IF(계획인구!R277="소규모",0,IF(계획인구!R277=사업별물량!$F277,계획인구!AB277,0))))</f>
        <v>178</v>
      </c>
      <c r="Q277" s="152">
        <f>IF(계획인구!S277="미급수",0,IF(계획인구!S277="마을",0,IF(계획인구!S277="소규모",0,IF(계획인구!S277=사업별물량!$F277,계획인구!AC277,0))))</f>
        <v>177</v>
      </c>
      <c r="R277" s="152">
        <f>IF(계획인구!T277="미급수",0,IF(계획인구!T277="마을",0,IF(계획인구!T277="소규모",0,IF(계획인구!T277=사업별물량!$F277,계획인구!AD277,0))))</f>
        <v>176</v>
      </c>
      <c r="S277" s="152">
        <f>IF(계획인구!U277="미급수",0,IF(계획인구!U277="마을",0,IF(계획인구!U277="소규모",0,IF(계획인구!U277=사업별물량!$F277,계획인구!AE277,0))))</f>
        <v>175</v>
      </c>
      <c r="T277" s="152">
        <f>IF(계획인구!Q277="미급수",0,IF(계획인구!Q277="마을",0,IF(계획인구!Q277="소규모",0,IF(계획인구!Q277=사업별물량!$F277,계획인구!AF277,0))))</f>
        <v>0</v>
      </c>
      <c r="U277" s="152">
        <f>IF(계획인구!R277="미급수",0,IF(계획인구!R277="마을",0,IF(계획인구!R277="소규모",0,IF(계획인구!R277=사업별물량!$F277,계획인구!AG277,0))))</f>
        <v>0</v>
      </c>
      <c r="V277" s="152">
        <f>IF(계획인구!S277="미급수",0,IF(계획인구!S277="마을",0,IF(계획인구!S277="소규모",0,IF(계획인구!S277=사업별물량!$F277,계획인구!AH277,0))))</f>
        <v>0</v>
      </c>
      <c r="W277" s="152">
        <f>IF(계획인구!T277="미급수",0,IF(계획인구!T277="마을",0,IF(계획인구!T277="소규모",0,IF(계획인구!T277=사업별물량!$F277,계획인구!AI277,0))))</f>
        <v>0</v>
      </c>
      <c r="X277" s="152">
        <f>IF(계획인구!U277="미급수",0,IF(계획인구!U277="마을",0,IF(계획인구!U277="소규모",0,IF(계획인구!U277=사업별물량!$F277,계획인구!AJ277,0))))</f>
        <v>0</v>
      </c>
      <c r="Y277" s="14" t="str">
        <f t="shared" si="31"/>
        <v>기존</v>
      </c>
    </row>
    <row r="278" spans="1:35" s="11" customFormat="1" ht="16.350000000000001" customHeight="1">
      <c r="A278" s="308" t="s">
        <v>238</v>
      </c>
      <c r="B278" s="57" t="s">
        <v>415</v>
      </c>
      <c r="C278" s="57" t="s">
        <v>416</v>
      </c>
      <c r="D278" s="53">
        <f>계획인구!J278</f>
        <v>120</v>
      </c>
      <c r="E278" s="53">
        <f>계획인구!K278</f>
        <v>280</v>
      </c>
      <c r="F278" s="54" t="str">
        <f>계획인구!L278</f>
        <v>지방</v>
      </c>
      <c r="G278" s="54" t="str">
        <f>계획인구!M278</f>
        <v>김천</v>
      </c>
      <c r="H278" s="54" t="str">
        <f>계획인구!N278</f>
        <v>평화</v>
      </c>
      <c r="I278" s="55">
        <f>IF(F278="마을",0,IF(F278="소규모",0,계획인구!P278))</f>
        <v>2015</v>
      </c>
      <c r="J278" s="135">
        <f t="shared" si="30"/>
        <v>280</v>
      </c>
      <c r="K278" s="135">
        <f t="shared" si="30"/>
        <v>269</v>
      </c>
      <c r="L278" s="135">
        <f t="shared" si="30"/>
        <v>268</v>
      </c>
      <c r="M278" s="135">
        <f t="shared" si="30"/>
        <v>267</v>
      </c>
      <c r="N278" s="136">
        <f t="shared" si="30"/>
        <v>265</v>
      </c>
      <c r="O278" s="152">
        <f>IF(계획인구!Q278="미급수",0,IF(계획인구!Q278="마을",0,IF(계획인구!Q278="소규모",0,IF(계획인구!Q278=사업별물량!$F278,계획인구!AA278,0))))</f>
        <v>280</v>
      </c>
      <c r="P278" s="152">
        <f>IF(계획인구!R278="미급수",0,IF(계획인구!R278="마을",0,IF(계획인구!R278="소규모",0,IF(계획인구!R278=사업별물량!$F278,계획인구!AB278,0))))</f>
        <v>269</v>
      </c>
      <c r="Q278" s="152">
        <f>IF(계획인구!S278="미급수",0,IF(계획인구!S278="마을",0,IF(계획인구!S278="소규모",0,IF(계획인구!S278=사업별물량!$F278,계획인구!AC278,0))))</f>
        <v>268</v>
      </c>
      <c r="R278" s="152">
        <f>IF(계획인구!T278="미급수",0,IF(계획인구!T278="마을",0,IF(계획인구!T278="소규모",0,IF(계획인구!T278=사업별물량!$F278,계획인구!AD278,0))))</f>
        <v>267</v>
      </c>
      <c r="S278" s="152">
        <f>IF(계획인구!U278="미급수",0,IF(계획인구!U278="마을",0,IF(계획인구!U278="소규모",0,IF(계획인구!U278=사업별물량!$F278,계획인구!AE278,0))))</f>
        <v>265</v>
      </c>
      <c r="T278" s="152">
        <f>IF(계획인구!Q278="미급수",0,IF(계획인구!Q278="마을",0,IF(계획인구!Q278="소규모",0,IF(계획인구!Q278=사업별물량!$F278,계획인구!AF278,0))))</f>
        <v>0</v>
      </c>
      <c r="U278" s="152">
        <f>IF(계획인구!R278="미급수",0,IF(계획인구!R278="마을",0,IF(계획인구!R278="소규모",0,IF(계획인구!R278=사업별물량!$F278,계획인구!AG278,0))))</f>
        <v>0</v>
      </c>
      <c r="V278" s="152">
        <f>IF(계획인구!S278="미급수",0,IF(계획인구!S278="마을",0,IF(계획인구!S278="소규모",0,IF(계획인구!S278=사업별물량!$F278,계획인구!AH278,0))))</f>
        <v>0</v>
      </c>
      <c r="W278" s="152">
        <f>IF(계획인구!T278="미급수",0,IF(계획인구!T278="마을",0,IF(계획인구!T278="소규모",0,IF(계획인구!T278=사업별물량!$F278,계획인구!AI278,0))))</f>
        <v>0</v>
      </c>
      <c r="X278" s="152">
        <f>IF(계획인구!U278="미급수",0,IF(계획인구!U278="마을",0,IF(계획인구!U278="소규모",0,IF(계획인구!U278=사업별물량!$F278,계획인구!AJ278,0))))</f>
        <v>0</v>
      </c>
      <c r="Y278" s="14" t="str">
        <f t="shared" si="31"/>
        <v>기존</v>
      </c>
    </row>
    <row r="279" spans="1:35" s="11" customFormat="1" ht="16.350000000000001" customHeight="1">
      <c r="A279" s="308" t="s">
        <v>238</v>
      </c>
      <c r="B279" s="247" t="s">
        <v>417</v>
      </c>
      <c r="C279" s="57" t="s">
        <v>418</v>
      </c>
      <c r="D279" s="53">
        <f>계획인구!J279</f>
        <v>108</v>
      </c>
      <c r="E279" s="53">
        <f>계획인구!K279</f>
        <v>261</v>
      </c>
      <c r="F279" s="54" t="str">
        <f>계획인구!L279</f>
        <v>지방</v>
      </c>
      <c r="G279" s="54" t="str">
        <f>계획인구!M279</f>
        <v>김천</v>
      </c>
      <c r="H279" s="54" t="str">
        <f>계획인구!N279</f>
        <v>평화</v>
      </c>
      <c r="I279" s="55">
        <f>IF(F279="마을",0,IF(F279="소규모",0,계획인구!P279))</f>
        <v>2015</v>
      </c>
      <c r="J279" s="135">
        <f t="shared" si="30"/>
        <v>261</v>
      </c>
      <c r="K279" s="135">
        <f t="shared" si="30"/>
        <v>251</v>
      </c>
      <c r="L279" s="135">
        <f t="shared" si="30"/>
        <v>250</v>
      </c>
      <c r="M279" s="135">
        <f t="shared" si="30"/>
        <v>249</v>
      </c>
      <c r="N279" s="136">
        <f t="shared" si="30"/>
        <v>247</v>
      </c>
      <c r="O279" s="152">
        <f>IF(계획인구!Q279="미급수",0,IF(계획인구!Q279="마을",0,IF(계획인구!Q279="소규모",0,IF(계획인구!Q279=사업별물량!$F279,계획인구!AA279,0))))</f>
        <v>261</v>
      </c>
      <c r="P279" s="152">
        <f>IF(계획인구!R279="미급수",0,IF(계획인구!R279="마을",0,IF(계획인구!R279="소규모",0,IF(계획인구!R279=사업별물량!$F279,계획인구!AB279,0))))</f>
        <v>251</v>
      </c>
      <c r="Q279" s="152">
        <f>IF(계획인구!S279="미급수",0,IF(계획인구!S279="마을",0,IF(계획인구!S279="소규모",0,IF(계획인구!S279=사업별물량!$F279,계획인구!AC279,0))))</f>
        <v>250</v>
      </c>
      <c r="R279" s="152">
        <f>IF(계획인구!T279="미급수",0,IF(계획인구!T279="마을",0,IF(계획인구!T279="소규모",0,IF(계획인구!T279=사업별물량!$F279,계획인구!AD279,0))))</f>
        <v>249</v>
      </c>
      <c r="S279" s="152">
        <f>IF(계획인구!U279="미급수",0,IF(계획인구!U279="마을",0,IF(계획인구!U279="소규모",0,IF(계획인구!U279=사업별물량!$F279,계획인구!AE279,0))))</f>
        <v>247</v>
      </c>
      <c r="T279" s="152">
        <f>IF(계획인구!Q279="미급수",0,IF(계획인구!Q279="마을",0,IF(계획인구!Q279="소규모",0,IF(계획인구!Q279=사업별물량!$F279,계획인구!AF279,0))))</f>
        <v>0</v>
      </c>
      <c r="U279" s="152">
        <f>IF(계획인구!R279="미급수",0,IF(계획인구!R279="마을",0,IF(계획인구!R279="소규모",0,IF(계획인구!R279=사업별물량!$F279,계획인구!AG279,0))))</f>
        <v>0</v>
      </c>
      <c r="V279" s="152">
        <f>IF(계획인구!S279="미급수",0,IF(계획인구!S279="마을",0,IF(계획인구!S279="소규모",0,IF(계획인구!S279=사업별물량!$F279,계획인구!AH279,0))))</f>
        <v>0</v>
      </c>
      <c r="W279" s="152">
        <f>IF(계획인구!T279="미급수",0,IF(계획인구!T279="마을",0,IF(계획인구!T279="소규모",0,IF(계획인구!T279=사업별물량!$F279,계획인구!AI279,0))))</f>
        <v>0</v>
      </c>
      <c r="X279" s="152">
        <f>IF(계획인구!U279="미급수",0,IF(계획인구!U279="마을",0,IF(계획인구!U279="소규모",0,IF(계획인구!U279=사업별물량!$F279,계획인구!AJ279,0))))</f>
        <v>0</v>
      </c>
      <c r="Y279" s="14" t="str">
        <f t="shared" si="31"/>
        <v>기존</v>
      </c>
    </row>
    <row r="280" spans="1:35" s="11" customFormat="1" ht="16.350000000000001" customHeight="1">
      <c r="A280" s="309" t="s">
        <v>238</v>
      </c>
      <c r="B280" s="335"/>
      <c r="C280" s="58" t="s">
        <v>419</v>
      </c>
      <c r="D280" s="56">
        <f>계획인구!J280</f>
        <v>33</v>
      </c>
      <c r="E280" s="56">
        <f>계획인구!K280</f>
        <v>85</v>
      </c>
      <c r="F280" s="63" t="str">
        <f>계획인구!L280</f>
        <v>지방</v>
      </c>
      <c r="G280" s="63" t="str">
        <f>계획인구!M280</f>
        <v>김천</v>
      </c>
      <c r="H280" s="63" t="str">
        <f>계획인구!N280</f>
        <v>평화</v>
      </c>
      <c r="I280" s="64">
        <f>IF(F280="마을",0,IF(F280="소규모",0,계획인구!P280))</f>
        <v>2030</v>
      </c>
      <c r="J280" s="147">
        <f t="shared" si="30"/>
        <v>0</v>
      </c>
      <c r="K280" s="147">
        <f t="shared" si="30"/>
        <v>0</v>
      </c>
      <c r="L280" s="147">
        <f t="shared" si="30"/>
        <v>0</v>
      </c>
      <c r="M280" s="147">
        <f t="shared" si="30"/>
        <v>81</v>
      </c>
      <c r="N280" s="148">
        <f t="shared" si="30"/>
        <v>79</v>
      </c>
      <c r="O280" s="152">
        <f>IF(계획인구!Q280="미급수",0,IF(계획인구!Q280="마을",0,IF(계획인구!Q280="소규모",0,IF(계획인구!Q280=사업별물량!$F280,계획인구!AA280,0))))</f>
        <v>0</v>
      </c>
      <c r="P280" s="152">
        <f>IF(계획인구!R280="미급수",0,IF(계획인구!R280="마을",0,IF(계획인구!R280="소규모",0,IF(계획인구!R280=사업별물량!$F280,계획인구!AB280,0))))</f>
        <v>0</v>
      </c>
      <c r="Q280" s="152">
        <f>IF(계획인구!S280="미급수",0,IF(계획인구!S280="마을",0,IF(계획인구!S280="소규모",0,IF(계획인구!S280=사업별물량!$F280,계획인구!AC280,0))))</f>
        <v>0</v>
      </c>
      <c r="R280" s="152">
        <f>IF(계획인구!T280="미급수",0,IF(계획인구!T280="마을",0,IF(계획인구!T280="소규모",0,IF(계획인구!T280=사업별물량!$F280,계획인구!AD280,0))))</f>
        <v>81</v>
      </c>
      <c r="S280" s="152">
        <f>IF(계획인구!U280="미급수",0,IF(계획인구!U280="마을",0,IF(계획인구!U280="소규모",0,IF(계획인구!U280=사업별물량!$F280,계획인구!AE280,0))))</f>
        <v>79</v>
      </c>
      <c r="T280" s="152">
        <f>IF(계획인구!Q280="미급수",0,IF(계획인구!Q280="마을",0,IF(계획인구!Q280="소규모",0,IF(계획인구!Q280=사업별물량!$F280,계획인구!AF280,0))))</f>
        <v>0</v>
      </c>
      <c r="U280" s="152">
        <f>IF(계획인구!R280="미급수",0,IF(계획인구!R280="마을",0,IF(계획인구!R280="소규모",0,IF(계획인구!R280=사업별물량!$F280,계획인구!AG280,0))))</f>
        <v>0</v>
      </c>
      <c r="V280" s="152">
        <f>IF(계획인구!S280="미급수",0,IF(계획인구!S280="마을",0,IF(계획인구!S280="소규모",0,IF(계획인구!S280=사업별물량!$F280,계획인구!AH280,0))))</f>
        <v>0</v>
      </c>
      <c r="W280" s="152">
        <f>IF(계획인구!T280="미급수",0,IF(계획인구!T280="마을",0,IF(계획인구!T280="소규모",0,IF(계획인구!T280=사업별물량!$F280,계획인구!AI280,0))))</f>
        <v>0</v>
      </c>
      <c r="X280" s="152">
        <f>IF(계획인구!U280="미급수",0,IF(계획인구!U280="마을",0,IF(계획인구!U280="소규모",0,IF(계획인구!U280=사업별물량!$F280,계획인구!AJ280,0))))</f>
        <v>0</v>
      </c>
      <c r="Y280" s="14" t="str">
        <f t="shared" si="31"/>
        <v>3단계</v>
      </c>
      <c r="AH280" s="13"/>
    </row>
    <row r="281" spans="1:35" s="11" customFormat="1" ht="16.350000000000001" customHeight="1">
      <c r="A281" s="305" t="s">
        <v>239</v>
      </c>
      <c r="B281" s="241" t="s">
        <v>3</v>
      </c>
      <c r="C281" s="242"/>
      <c r="D281" s="211">
        <f>계획인구!J281</f>
        <v>965</v>
      </c>
      <c r="E281" s="211">
        <f>계획인구!K281</f>
        <v>2267</v>
      </c>
      <c r="F281" s="211">
        <f>계획인구!L281</f>
        <v>0</v>
      </c>
      <c r="G281" s="211">
        <f>계획인구!M281</f>
        <v>0</v>
      </c>
      <c r="H281" s="211">
        <f>계획인구!N281</f>
        <v>0</v>
      </c>
      <c r="I281" s="211">
        <f>계획인구!P281</f>
        <v>0</v>
      </c>
      <c r="J281" s="211">
        <f>O281+T281</f>
        <v>2137</v>
      </c>
      <c r="K281" s="211">
        <f>P281+U281</f>
        <v>2177</v>
      </c>
      <c r="L281" s="211">
        <f>Q281+V281</f>
        <v>2168</v>
      </c>
      <c r="M281" s="211">
        <f>R281+W281</f>
        <v>2161</v>
      </c>
      <c r="N281" s="249">
        <f>S281+X281</f>
        <v>2143</v>
      </c>
      <c r="O281" s="152">
        <f>SUM(O282:O295)</f>
        <v>2137</v>
      </c>
      <c r="P281" s="135">
        <f t="shared" ref="P281:X281" si="32">SUM(P282:P295)</f>
        <v>2177</v>
      </c>
      <c r="Q281" s="135">
        <f t="shared" si="32"/>
        <v>2168</v>
      </c>
      <c r="R281" s="135">
        <f t="shared" si="32"/>
        <v>2161</v>
      </c>
      <c r="S281" s="135">
        <f t="shared" si="32"/>
        <v>2143</v>
      </c>
      <c r="T281" s="135">
        <f t="shared" si="32"/>
        <v>0</v>
      </c>
      <c r="U281" s="135">
        <f t="shared" si="32"/>
        <v>0</v>
      </c>
      <c r="V281" s="135">
        <f t="shared" si="32"/>
        <v>0</v>
      </c>
      <c r="W281" s="135">
        <f t="shared" si="32"/>
        <v>0</v>
      </c>
      <c r="X281" s="135">
        <f t="shared" si="32"/>
        <v>0</v>
      </c>
      <c r="Y281" s="14" t="str">
        <f t="shared" si="31"/>
        <v/>
      </c>
    </row>
    <row r="282" spans="1:35" s="11" customFormat="1" ht="16.350000000000001" customHeight="1">
      <c r="A282" s="308" t="s">
        <v>239</v>
      </c>
      <c r="B282" s="52" t="s">
        <v>240</v>
      </c>
      <c r="C282" s="52" t="s">
        <v>1144</v>
      </c>
      <c r="D282" s="53">
        <f>계획인구!J282</f>
        <v>105</v>
      </c>
      <c r="E282" s="53">
        <f>계획인구!K282</f>
        <v>234</v>
      </c>
      <c r="F282" s="54" t="str">
        <f>계획인구!L282</f>
        <v>지방</v>
      </c>
      <c r="G282" s="54" t="str">
        <f>계획인구!M282</f>
        <v>김천</v>
      </c>
      <c r="H282" s="54" t="str">
        <f>계획인구!N282</f>
        <v>동부</v>
      </c>
      <c r="I282" s="55">
        <f>IF(F282="마을",0,IF(F282="소규모",0,계획인구!P282))</f>
        <v>2015</v>
      </c>
      <c r="J282" s="135">
        <f t="shared" ref="J282:N295" si="33">O282+T282</f>
        <v>234</v>
      </c>
      <c r="K282" s="135">
        <f t="shared" si="33"/>
        <v>225</v>
      </c>
      <c r="L282" s="135">
        <f t="shared" si="33"/>
        <v>224</v>
      </c>
      <c r="M282" s="135">
        <f t="shared" si="33"/>
        <v>223</v>
      </c>
      <c r="N282" s="136">
        <f t="shared" si="33"/>
        <v>221</v>
      </c>
      <c r="O282" s="152">
        <f>IF(계획인구!Q282="미급수",0,IF(계획인구!Q282="마을",0,IF(계획인구!Q282="소규모",0,IF(계획인구!Q282=사업별물량!$F282,계획인구!AA282,0))))</f>
        <v>234</v>
      </c>
      <c r="P282" s="152">
        <f>IF(계획인구!R282="미급수",0,IF(계획인구!R282="마을",0,IF(계획인구!R282="소규모",0,IF(계획인구!R282=사업별물량!$F282,계획인구!AB282,0))))</f>
        <v>225</v>
      </c>
      <c r="Q282" s="152">
        <f>IF(계획인구!S282="미급수",0,IF(계획인구!S282="마을",0,IF(계획인구!S282="소규모",0,IF(계획인구!S282=사업별물량!$F282,계획인구!AC282,0))))</f>
        <v>224</v>
      </c>
      <c r="R282" s="152">
        <f>IF(계획인구!T282="미급수",0,IF(계획인구!T282="마을",0,IF(계획인구!T282="소규모",0,IF(계획인구!T282=사업별물량!$F282,계획인구!AD282,0))))</f>
        <v>223</v>
      </c>
      <c r="S282" s="152">
        <f>IF(계획인구!U282="미급수",0,IF(계획인구!U282="마을",0,IF(계획인구!U282="소규모",0,IF(계획인구!U282=사업별물량!$F282,계획인구!AE282,0))))</f>
        <v>221</v>
      </c>
      <c r="T282" s="152">
        <f>IF(계획인구!Q282="미급수",0,IF(계획인구!Q282="마을",0,IF(계획인구!Q282="소규모",0,IF(계획인구!Q282=사업별물량!$F282,계획인구!AF282,0))))</f>
        <v>0</v>
      </c>
      <c r="U282" s="152">
        <f>IF(계획인구!R282="미급수",0,IF(계획인구!R282="마을",0,IF(계획인구!R282="소규모",0,IF(계획인구!R282=사업별물량!$F282,계획인구!AG282,0))))</f>
        <v>0</v>
      </c>
      <c r="V282" s="152">
        <f>IF(계획인구!S282="미급수",0,IF(계획인구!S282="마을",0,IF(계획인구!S282="소규모",0,IF(계획인구!S282=사업별물량!$F282,계획인구!AH282,0))))</f>
        <v>0</v>
      </c>
      <c r="W282" s="152">
        <f>IF(계획인구!T282="미급수",0,IF(계획인구!T282="마을",0,IF(계획인구!T282="소규모",0,IF(계획인구!T282=사업별물량!$F282,계획인구!AI282,0))))</f>
        <v>0</v>
      </c>
      <c r="X282" s="152">
        <f>IF(계획인구!U282="미급수",0,IF(계획인구!U282="마을",0,IF(계획인구!U282="소규모",0,IF(계획인구!U282=사업별물량!$F282,계획인구!AJ282,0))))</f>
        <v>0</v>
      </c>
      <c r="Y282" s="14" t="str">
        <f t="shared" si="31"/>
        <v>기존</v>
      </c>
    </row>
    <row r="283" spans="1:35" s="11" customFormat="1" ht="16.350000000000001" customHeight="1">
      <c r="A283" s="308" t="s">
        <v>239</v>
      </c>
      <c r="B283" s="52" t="s">
        <v>241</v>
      </c>
      <c r="C283" s="52" t="s">
        <v>1145</v>
      </c>
      <c r="D283" s="53">
        <f>계획인구!J283</f>
        <v>61</v>
      </c>
      <c r="E283" s="53">
        <f>계획인구!K283</f>
        <v>139</v>
      </c>
      <c r="F283" s="54" t="str">
        <f>계획인구!L283</f>
        <v>지방</v>
      </c>
      <c r="G283" s="54" t="str">
        <f>계획인구!M283</f>
        <v>김천</v>
      </c>
      <c r="H283" s="54" t="str">
        <f>계획인구!N283</f>
        <v>동부</v>
      </c>
      <c r="I283" s="55">
        <f>IF(F283="마을",0,IF(F283="소규모",0,계획인구!P283))</f>
        <v>2015</v>
      </c>
      <c r="J283" s="135">
        <f t="shared" si="33"/>
        <v>139</v>
      </c>
      <c r="K283" s="135">
        <f t="shared" si="33"/>
        <v>133</v>
      </c>
      <c r="L283" s="135">
        <f t="shared" si="33"/>
        <v>133</v>
      </c>
      <c r="M283" s="135">
        <f t="shared" si="33"/>
        <v>133</v>
      </c>
      <c r="N283" s="136">
        <f t="shared" si="33"/>
        <v>131</v>
      </c>
      <c r="O283" s="152">
        <f>IF(계획인구!Q283="미급수",0,IF(계획인구!Q283="마을",0,IF(계획인구!Q283="소규모",0,IF(계획인구!Q283=사업별물량!$F283,계획인구!AA283,0))))</f>
        <v>139</v>
      </c>
      <c r="P283" s="152">
        <f>IF(계획인구!R283="미급수",0,IF(계획인구!R283="마을",0,IF(계획인구!R283="소규모",0,IF(계획인구!R283=사업별물량!$F283,계획인구!AB283,0))))</f>
        <v>133</v>
      </c>
      <c r="Q283" s="152">
        <f>IF(계획인구!S283="미급수",0,IF(계획인구!S283="마을",0,IF(계획인구!S283="소규모",0,IF(계획인구!S283=사업별물량!$F283,계획인구!AC283,0))))</f>
        <v>133</v>
      </c>
      <c r="R283" s="152">
        <f>IF(계획인구!T283="미급수",0,IF(계획인구!T283="마을",0,IF(계획인구!T283="소규모",0,IF(계획인구!T283=사업별물량!$F283,계획인구!AD283,0))))</f>
        <v>133</v>
      </c>
      <c r="S283" s="152">
        <f>IF(계획인구!U283="미급수",0,IF(계획인구!U283="마을",0,IF(계획인구!U283="소규모",0,IF(계획인구!U283=사업별물량!$F283,계획인구!AE283,0))))</f>
        <v>131</v>
      </c>
      <c r="T283" s="152">
        <f>IF(계획인구!Q283="미급수",0,IF(계획인구!Q283="마을",0,IF(계획인구!Q283="소규모",0,IF(계획인구!Q283=사업별물량!$F283,계획인구!AF283,0))))</f>
        <v>0</v>
      </c>
      <c r="U283" s="152">
        <f>IF(계획인구!R283="미급수",0,IF(계획인구!R283="마을",0,IF(계획인구!R283="소규모",0,IF(계획인구!R283=사업별물량!$F283,계획인구!AG283,0))))</f>
        <v>0</v>
      </c>
      <c r="V283" s="152">
        <f>IF(계획인구!S283="미급수",0,IF(계획인구!S283="마을",0,IF(계획인구!S283="소규모",0,IF(계획인구!S283=사업별물량!$F283,계획인구!AH283,0))))</f>
        <v>0</v>
      </c>
      <c r="W283" s="152">
        <f>IF(계획인구!T283="미급수",0,IF(계획인구!T283="마을",0,IF(계획인구!T283="소규모",0,IF(계획인구!T283=사업별물량!$F283,계획인구!AI283,0))))</f>
        <v>0</v>
      </c>
      <c r="X283" s="152">
        <f>IF(계획인구!U283="미급수",0,IF(계획인구!U283="마을",0,IF(계획인구!U283="소규모",0,IF(계획인구!U283=사업별물량!$F283,계획인구!AJ283,0))))</f>
        <v>0</v>
      </c>
      <c r="Y283" s="14" t="str">
        <f t="shared" si="31"/>
        <v>기존</v>
      </c>
    </row>
    <row r="284" spans="1:35" s="11" customFormat="1" ht="16.350000000000001" customHeight="1">
      <c r="A284" s="308" t="s">
        <v>239</v>
      </c>
      <c r="B284" s="52" t="s">
        <v>242</v>
      </c>
      <c r="C284" s="52" t="s">
        <v>420</v>
      </c>
      <c r="D284" s="53">
        <f>계획인구!J284</f>
        <v>73</v>
      </c>
      <c r="E284" s="53">
        <f>계획인구!K284</f>
        <v>162</v>
      </c>
      <c r="F284" s="54" t="str">
        <f>계획인구!L284</f>
        <v>지방</v>
      </c>
      <c r="G284" s="54" t="str">
        <f>계획인구!M284</f>
        <v>김천</v>
      </c>
      <c r="H284" s="54" t="str">
        <f>계획인구!N284</f>
        <v>동부</v>
      </c>
      <c r="I284" s="55">
        <f>IF(F284="마을",0,IF(F284="소규모",0,계획인구!P284))</f>
        <v>2015</v>
      </c>
      <c r="J284" s="135">
        <f t="shared" si="33"/>
        <v>162</v>
      </c>
      <c r="K284" s="135">
        <f t="shared" si="33"/>
        <v>156</v>
      </c>
      <c r="L284" s="135">
        <f t="shared" si="33"/>
        <v>155</v>
      </c>
      <c r="M284" s="135">
        <f t="shared" si="33"/>
        <v>154</v>
      </c>
      <c r="N284" s="136">
        <f t="shared" si="33"/>
        <v>153</v>
      </c>
      <c r="O284" s="152">
        <f>IF(계획인구!Q284="미급수",0,IF(계획인구!Q284="마을",0,IF(계획인구!Q284="소규모",0,IF(계획인구!Q284=사업별물량!$F284,계획인구!AA284,0))))</f>
        <v>162</v>
      </c>
      <c r="P284" s="152">
        <f>IF(계획인구!R284="미급수",0,IF(계획인구!R284="마을",0,IF(계획인구!R284="소규모",0,IF(계획인구!R284=사업별물량!$F284,계획인구!AB284,0))))</f>
        <v>156</v>
      </c>
      <c r="Q284" s="152">
        <f>IF(계획인구!S284="미급수",0,IF(계획인구!S284="마을",0,IF(계획인구!S284="소규모",0,IF(계획인구!S284=사업별물량!$F284,계획인구!AC284,0))))</f>
        <v>155</v>
      </c>
      <c r="R284" s="152">
        <f>IF(계획인구!T284="미급수",0,IF(계획인구!T284="마을",0,IF(계획인구!T284="소규모",0,IF(계획인구!T284=사업별물량!$F284,계획인구!AD284,0))))</f>
        <v>154</v>
      </c>
      <c r="S284" s="152">
        <f>IF(계획인구!U284="미급수",0,IF(계획인구!U284="마을",0,IF(계획인구!U284="소규모",0,IF(계획인구!U284=사업별물량!$F284,계획인구!AE284,0))))</f>
        <v>153</v>
      </c>
      <c r="T284" s="152">
        <f>IF(계획인구!Q284="미급수",0,IF(계획인구!Q284="마을",0,IF(계획인구!Q284="소규모",0,IF(계획인구!Q284=사업별물량!$F284,계획인구!AF284,0))))</f>
        <v>0</v>
      </c>
      <c r="U284" s="152">
        <f>IF(계획인구!R284="미급수",0,IF(계획인구!R284="마을",0,IF(계획인구!R284="소규모",0,IF(계획인구!R284=사업별물량!$F284,계획인구!AG284,0))))</f>
        <v>0</v>
      </c>
      <c r="V284" s="152">
        <f>IF(계획인구!S284="미급수",0,IF(계획인구!S284="마을",0,IF(계획인구!S284="소규모",0,IF(계획인구!S284=사업별물량!$F284,계획인구!AH284,0))))</f>
        <v>0</v>
      </c>
      <c r="W284" s="152">
        <f>IF(계획인구!T284="미급수",0,IF(계획인구!T284="마을",0,IF(계획인구!T284="소규모",0,IF(계획인구!T284=사업별물량!$F284,계획인구!AI284,0))))</f>
        <v>0</v>
      </c>
      <c r="X284" s="152">
        <f>IF(계획인구!U284="미급수",0,IF(계획인구!U284="마을",0,IF(계획인구!U284="소규모",0,IF(계획인구!U284=사업별물량!$F284,계획인구!AJ284,0))))</f>
        <v>0</v>
      </c>
      <c r="Y284" s="14" t="str">
        <f t="shared" si="31"/>
        <v>기존</v>
      </c>
    </row>
    <row r="285" spans="1:35" s="11" customFormat="1" ht="16.350000000000001" customHeight="1">
      <c r="A285" s="308" t="s">
        <v>239</v>
      </c>
      <c r="B285" s="52" t="s">
        <v>243</v>
      </c>
      <c r="C285" s="52" t="s">
        <v>1146</v>
      </c>
      <c r="D285" s="53">
        <f>계획인구!J285</f>
        <v>54</v>
      </c>
      <c r="E285" s="53">
        <f>계획인구!K285</f>
        <v>130</v>
      </c>
      <c r="F285" s="54" t="str">
        <f>계획인구!L285</f>
        <v>지방</v>
      </c>
      <c r="G285" s="54" t="str">
        <f>계획인구!M285</f>
        <v>김천</v>
      </c>
      <c r="H285" s="54" t="str">
        <f>계획인구!N285</f>
        <v>동부</v>
      </c>
      <c r="I285" s="55">
        <f>IF(F285="마을",0,IF(F285="소규모",0,계획인구!P285))</f>
        <v>2020</v>
      </c>
      <c r="J285" s="135">
        <f t="shared" si="33"/>
        <v>0</v>
      </c>
      <c r="K285" s="135">
        <f t="shared" si="33"/>
        <v>125</v>
      </c>
      <c r="L285" s="135">
        <f t="shared" si="33"/>
        <v>124</v>
      </c>
      <c r="M285" s="135">
        <f t="shared" si="33"/>
        <v>124</v>
      </c>
      <c r="N285" s="136">
        <f t="shared" si="33"/>
        <v>123</v>
      </c>
      <c r="O285" s="152">
        <f>IF(계획인구!Q285="미급수",0,IF(계획인구!Q285="마을",0,IF(계획인구!Q285="소규모",0,IF(계획인구!Q285=사업별물량!$F285,계획인구!AA285,0))))</f>
        <v>0</v>
      </c>
      <c r="P285" s="152">
        <f>IF(계획인구!R285="미급수",0,IF(계획인구!R285="마을",0,IF(계획인구!R285="소규모",0,IF(계획인구!R285=사업별물량!$F285,계획인구!AB285,0))))</f>
        <v>125</v>
      </c>
      <c r="Q285" s="152">
        <f>IF(계획인구!S285="미급수",0,IF(계획인구!S285="마을",0,IF(계획인구!S285="소규모",0,IF(계획인구!S285=사업별물량!$F285,계획인구!AC285,0))))</f>
        <v>124</v>
      </c>
      <c r="R285" s="152">
        <f>IF(계획인구!T285="미급수",0,IF(계획인구!T285="마을",0,IF(계획인구!T285="소규모",0,IF(계획인구!T285=사업별물량!$F285,계획인구!AD285,0))))</f>
        <v>124</v>
      </c>
      <c r="S285" s="152">
        <f>IF(계획인구!U285="미급수",0,IF(계획인구!U285="마을",0,IF(계획인구!U285="소규모",0,IF(계획인구!U285=사업별물량!$F285,계획인구!AE285,0))))</f>
        <v>123</v>
      </c>
      <c r="T285" s="152">
        <f>IF(계획인구!Q285="미급수",0,IF(계획인구!Q285="마을",0,IF(계획인구!Q285="소규모",0,IF(계획인구!Q285=사업별물량!$F285,계획인구!AF285,0))))</f>
        <v>0</v>
      </c>
      <c r="U285" s="152">
        <f>IF(계획인구!R285="미급수",0,IF(계획인구!R285="마을",0,IF(계획인구!R285="소규모",0,IF(계획인구!R285=사업별물량!$F285,계획인구!AG285,0))))</f>
        <v>0</v>
      </c>
      <c r="V285" s="152">
        <f>IF(계획인구!S285="미급수",0,IF(계획인구!S285="마을",0,IF(계획인구!S285="소규모",0,IF(계획인구!S285=사업별물량!$F285,계획인구!AH285,0))))</f>
        <v>0</v>
      </c>
      <c r="W285" s="152">
        <f>IF(계획인구!T285="미급수",0,IF(계획인구!T285="마을",0,IF(계획인구!T285="소규모",0,IF(계획인구!T285=사업별물량!$F285,계획인구!AI285,0))))</f>
        <v>0</v>
      </c>
      <c r="X285" s="152">
        <f>IF(계획인구!U285="미급수",0,IF(계획인구!U285="마을",0,IF(계획인구!U285="소규모",0,IF(계획인구!U285=사업별물량!$F285,계획인구!AJ285,0))))</f>
        <v>0</v>
      </c>
      <c r="Y285" s="14" t="str">
        <f t="shared" si="31"/>
        <v>1단계</v>
      </c>
      <c r="AB285" s="13"/>
      <c r="AC285" s="13"/>
      <c r="AD285" s="13"/>
      <c r="AE285" s="13"/>
      <c r="AF285" s="13"/>
      <c r="AG285" s="13"/>
    </row>
    <row r="286" spans="1:35" s="11" customFormat="1" ht="16.350000000000001" customHeight="1">
      <c r="A286" s="308" t="s">
        <v>239</v>
      </c>
      <c r="B286" s="52" t="s">
        <v>244</v>
      </c>
      <c r="C286" s="52" t="s">
        <v>422</v>
      </c>
      <c r="D286" s="53">
        <f>계획인구!J286</f>
        <v>43</v>
      </c>
      <c r="E286" s="53">
        <f>계획인구!K286</f>
        <v>94</v>
      </c>
      <c r="F286" s="54" t="str">
        <f>계획인구!L286</f>
        <v>지방</v>
      </c>
      <c r="G286" s="54" t="str">
        <f>계획인구!M286</f>
        <v>김천</v>
      </c>
      <c r="H286" s="54" t="str">
        <f>계획인구!N286</f>
        <v>동부</v>
      </c>
      <c r="I286" s="55">
        <f>IF(F286="마을",0,IF(F286="소규모",0,계획인구!P286))</f>
        <v>2015</v>
      </c>
      <c r="J286" s="135">
        <f t="shared" si="33"/>
        <v>94</v>
      </c>
      <c r="K286" s="135">
        <f t="shared" si="33"/>
        <v>90</v>
      </c>
      <c r="L286" s="135">
        <f t="shared" si="33"/>
        <v>90</v>
      </c>
      <c r="M286" s="135">
        <f t="shared" si="33"/>
        <v>90</v>
      </c>
      <c r="N286" s="136">
        <f t="shared" si="33"/>
        <v>89</v>
      </c>
      <c r="O286" s="152">
        <f>IF(계획인구!Q286="미급수",0,IF(계획인구!Q286="마을",0,IF(계획인구!Q286="소규모",0,IF(계획인구!Q286=사업별물량!$F286,계획인구!AA286,0))))</f>
        <v>94</v>
      </c>
      <c r="P286" s="152">
        <f>IF(계획인구!R286="미급수",0,IF(계획인구!R286="마을",0,IF(계획인구!R286="소규모",0,IF(계획인구!R286=사업별물량!$F286,계획인구!AB286,0))))</f>
        <v>90</v>
      </c>
      <c r="Q286" s="152">
        <f>IF(계획인구!S286="미급수",0,IF(계획인구!S286="마을",0,IF(계획인구!S286="소규모",0,IF(계획인구!S286=사업별물량!$F286,계획인구!AC286,0))))</f>
        <v>90</v>
      </c>
      <c r="R286" s="152">
        <f>IF(계획인구!T286="미급수",0,IF(계획인구!T286="마을",0,IF(계획인구!T286="소규모",0,IF(계획인구!T286=사업별물량!$F286,계획인구!AD286,0))))</f>
        <v>90</v>
      </c>
      <c r="S286" s="152">
        <f>IF(계획인구!U286="미급수",0,IF(계획인구!U286="마을",0,IF(계획인구!U286="소규모",0,IF(계획인구!U286=사업별물량!$F286,계획인구!AE286,0))))</f>
        <v>89</v>
      </c>
      <c r="T286" s="152">
        <f>IF(계획인구!Q286="미급수",0,IF(계획인구!Q286="마을",0,IF(계획인구!Q286="소규모",0,IF(계획인구!Q286=사업별물량!$F286,계획인구!AF286,0))))</f>
        <v>0</v>
      </c>
      <c r="U286" s="152">
        <f>IF(계획인구!R286="미급수",0,IF(계획인구!R286="마을",0,IF(계획인구!R286="소규모",0,IF(계획인구!R286=사업별물량!$F286,계획인구!AG286,0))))</f>
        <v>0</v>
      </c>
      <c r="V286" s="152">
        <f>IF(계획인구!S286="미급수",0,IF(계획인구!S286="마을",0,IF(계획인구!S286="소규모",0,IF(계획인구!S286=사업별물량!$F286,계획인구!AH286,0))))</f>
        <v>0</v>
      </c>
      <c r="W286" s="152">
        <f>IF(계획인구!T286="미급수",0,IF(계획인구!T286="마을",0,IF(계획인구!T286="소규모",0,IF(계획인구!T286=사업별물량!$F286,계획인구!AI286,0))))</f>
        <v>0</v>
      </c>
      <c r="X286" s="152">
        <f>IF(계획인구!U286="미급수",0,IF(계획인구!U286="마을",0,IF(계획인구!U286="소규모",0,IF(계획인구!U286=사업별물량!$F286,계획인구!AJ286,0))))</f>
        <v>0</v>
      </c>
      <c r="Y286" s="14" t="str">
        <f t="shared" si="31"/>
        <v>기존</v>
      </c>
    </row>
    <row r="287" spans="1:35" s="11" customFormat="1" ht="16.350000000000001" customHeight="1">
      <c r="A287" s="308" t="s">
        <v>239</v>
      </c>
      <c r="B287" s="52" t="s">
        <v>245</v>
      </c>
      <c r="C287" s="52" t="s">
        <v>1147</v>
      </c>
      <c r="D287" s="53">
        <f>계획인구!J287</f>
        <v>79</v>
      </c>
      <c r="E287" s="53">
        <f>계획인구!K287</f>
        <v>195</v>
      </c>
      <c r="F287" s="54" t="str">
        <f>계획인구!L287</f>
        <v>지방</v>
      </c>
      <c r="G287" s="54" t="str">
        <f>계획인구!M287</f>
        <v>김천</v>
      </c>
      <c r="H287" s="54" t="str">
        <f>계획인구!N287</f>
        <v>동부</v>
      </c>
      <c r="I287" s="55">
        <f>IF(F287="마을",0,IF(F287="소규모",0,계획인구!P287))</f>
        <v>2015</v>
      </c>
      <c r="J287" s="135">
        <f t="shared" si="33"/>
        <v>195</v>
      </c>
      <c r="K287" s="135">
        <f t="shared" si="33"/>
        <v>187</v>
      </c>
      <c r="L287" s="135">
        <f t="shared" si="33"/>
        <v>186</v>
      </c>
      <c r="M287" s="135">
        <f t="shared" si="33"/>
        <v>186</v>
      </c>
      <c r="N287" s="136">
        <f t="shared" si="33"/>
        <v>184</v>
      </c>
      <c r="O287" s="152">
        <f>IF(계획인구!Q287="미급수",0,IF(계획인구!Q287="마을",0,IF(계획인구!Q287="소규모",0,IF(계획인구!Q287=사업별물량!$F287,계획인구!AA287,0))))</f>
        <v>195</v>
      </c>
      <c r="P287" s="152">
        <f>IF(계획인구!R287="미급수",0,IF(계획인구!R287="마을",0,IF(계획인구!R287="소규모",0,IF(계획인구!R287=사업별물량!$F287,계획인구!AB287,0))))</f>
        <v>187</v>
      </c>
      <c r="Q287" s="152">
        <f>IF(계획인구!S287="미급수",0,IF(계획인구!S287="마을",0,IF(계획인구!S287="소규모",0,IF(계획인구!S287=사업별물량!$F287,계획인구!AC287,0))))</f>
        <v>186</v>
      </c>
      <c r="R287" s="152">
        <f>IF(계획인구!T287="미급수",0,IF(계획인구!T287="마을",0,IF(계획인구!T287="소규모",0,IF(계획인구!T287=사업별물량!$F287,계획인구!AD287,0))))</f>
        <v>186</v>
      </c>
      <c r="S287" s="152">
        <f>IF(계획인구!U287="미급수",0,IF(계획인구!U287="마을",0,IF(계획인구!U287="소규모",0,IF(계획인구!U287=사업별물량!$F287,계획인구!AE287,0))))</f>
        <v>184</v>
      </c>
      <c r="T287" s="152">
        <f>IF(계획인구!Q287="미급수",0,IF(계획인구!Q287="마을",0,IF(계획인구!Q287="소규모",0,IF(계획인구!Q287=사업별물량!$F287,계획인구!AF287,0))))</f>
        <v>0</v>
      </c>
      <c r="U287" s="152">
        <f>IF(계획인구!R287="미급수",0,IF(계획인구!R287="마을",0,IF(계획인구!R287="소규모",0,IF(계획인구!R287=사업별물량!$F287,계획인구!AG287,0))))</f>
        <v>0</v>
      </c>
      <c r="V287" s="152">
        <f>IF(계획인구!S287="미급수",0,IF(계획인구!S287="마을",0,IF(계획인구!S287="소규모",0,IF(계획인구!S287=사업별물량!$F287,계획인구!AH287,0))))</f>
        <v>0</v>
      </c>
      <c r="W287" s="152">
        <f>IF(계획인구!T287="미급수",0,IF(계획인구!T287="마을",0,IF(계획인구!T287="소규모",0,IF(계획인구!T287=사업별물량!$F287,계획인구!AI287,0))))</f>
        <v>0</v>
      </c>
      <c r="X287" s="152">
        <f>IF(계획인구!U287="미급수",0,IF(계획인구!U287="마을",0,IF(계획인구!U287="소규모",0,IF(계획인구!U287=사업별물량!$F287,계획인구!AJ287,0))))</f>
        <v>0</v>
      </c>
      <c r="Y287" s="14" t="str">
        <f t="shared" si="31"/>
        <v>기존</v>
      </c>
    </row>
    <row r="288" spans="1:35" s="11" customFormat="1" ht="16.350000000000001" customHeight="1">
      <c r="A288" s="308" t="s">
        <v>239</v>
      </c>
      <c r="B288" s="52" t="s">
        <v>246</v>
      </c>
      <c r="C288" s="52" t="s">
        <v>1148</v>
      </c>
      <c r="D288" s="53">
        <f>계획인구!J288</f>
        <v>79</v>
      </c>
      <c r="E288" s="53">
        <f>계획인구!K288</f>
        <v>193</v>
      </c>
      <c r="F288" s="54" t="str">
        <f>계획인구!L288</f>
        <v>지방</v>
      </c>
      <c r="G288" s="54" t="str">
        <f>계획인구!M288</f>
        <v>김천</v>
      </c>
      <c r="H288" s="54" t="str">
        <f>계획인구!N288</f>
        <v>동부</v>
      </c>
      <c r="I288" s="55">
        <f>IF(F288="마을",0,IF(F288="소규모",0,계획인구!P288))</f>
        <v>2015</v>
      </c>
      <c r="J288" s="135">
        <f t="shared" si="33"/>
        <v>193</v>
      </c>
      <c r="K288" s="135">
        <f t="shared" si="33"/>
        <v>185</v>
      </c>
      <c r="L288" s="135">
        <f t="shared" si="33"/>
        <v>185</v>
      </c>
      <c r="M288" s="135">
        <f t="shared" si="33"/>
        <v>184</v>
      </c>
      <c r="N288" s="136">
        <f t="shared" si="33"/>
        <v>182</v>
      </c>
      <c r="O288" s="152">
        <f>IF(계획인구!Q288="미급수",0,IF(계획인구!Q288="마을",0,IF(계획인구!Q288="소규모",0,IF(계획인구!Q288=사업별물량!$F288,계획인구!AA288,0))))</f>
        <v>193</v>
      </c>
      <c r="P288" s="152">
        <f>IF(계획인구!R288="미급수",0,IF(계획인구!R288="마을",0,IF(계획인구!R288="소규모",0,IF(계획인구!R288=사업별물량!$F288,계획인구!AB288,0))))</f>
        <v>185</v>
      </c>
      <c r="Q288" s="152">
        <f>IF(계획인구!S288="미급수",0,IF(계획인구!S288="마을",0,IF(계획인구!S288="소규모",0,IF(계획인구!S288=사업별물량!$F288,계획인구!AC288,0))))</f>
        <v>185</v>
      </c>
      <c r="R288" s="152">
        <f>IF(계획인구!T288="미급수",0,IF(계획인구!T288="마을",0,IF(계획인구!T288="소규모",0,IF(계획인구!T288=사업별물량!$F288,계획인구!AD288,0))))</f>
        <v>184</v>
      </c>
      <c r="S288" s="152">
        <f>IF(계획인구!U288="미급수",0,IF(계획인구!U288="마을",0,IF(계획인구!U288="소규모",0,IF(계획인구!U288=사업별물량!$F288,계획인구!AE288,0))))</f>
        <v>182</v>
      </c>
      <c r="T288" s="152">
        <f>IF(계획인구!Q288="미급수",0,IF(계획인구!Q288="마을",0,IF(계획인구!Q288="소규모",0,IF(계획인구!Q288=사업별물량!$F288,계획인구!AF288,0))))</f>
        <v>0</v>
      </c>
      <c r="U288" s="152">
        <f>IF(계획인구!R288="미급수",0,IF(계획인구!R288="마을",0,IF(계획인구!R288="소규모",0,IF(계획인구!R288=사업별물량!$F288,계획인구!AG288,0))))</f>
        <v>0</v>
      </c>
      <c r="V288" s="152">
        <f>IF(계획인구!S288="미급수",0,IF(계획인구!S288="마을",0,IF(계획인구!S288="소규모",0,IF(계획인구!S288=사업별물량!$F288,계획인구!AH288,0))))</f>
        <v>0</v>
      </c>
      <c r="W288" s="152">
        <f>IF(계획인구!T288="미급수",0,IF(계획인구!T288="마을",0,IF(계획인구!T288="소규모",0,IF(계획인구!T288=사업별물량!$F288,계획인구!AI288,0))))</f>
        <v>0</v>
      </c>
      <c r="X288" s="152">
        <f>IF(계획인구!U288="미급수",0,IF(계획인구!U288="마을",0,IF(계획인구!U288="소규모",0,IF(계획인구!U288=사업별물량!$F288,계획인구!AJ288,0))))</f>
        <v>0</v>
      </c>
      <c r="Y288" s="14" t="str">
        <f t="shared" si="31"/>
        <v>기존</v>
      </c>
    </row>
    <row r="289" spans="1:36" s="11" customFormat="1" ht="16.350000000000001" customHeight="1">
      <c r="A289" s="308" t="s">
        <v>239</v>
      </c>
      <c r="B289" s="52" t="s">
        <v>247</v>
      </c>
      <c r="C289" s="52" t="s">
        <v>248</v>
      </c>
      <c r="D289" s="53">
        <f>계획인구!J289</f>
        <v>129</v>
      </c>
      <c r="E289" s="53">
        <f>계획인구!K289</f>
        <v>301</v>
      </c>
      <c r="F289" s="54" t="str">
        <f>계획인구!L289</f>
        <v>지방</v>
      </c>
      <c r="G289" s="54" t="str">
        <f>계획인구!M289</f>
        <v>김천</v>
      </c>
      <c r="H289" s="54" t="str">
        <f>계획인구!N289</f>
        <v>동부</v>
      </c>
      <c r="I289" s="55">
        <f>IF(F289="마을",0,IF(F289="소규모",0,계획인구!P289))</f>
        <v>2015</v>
      </c>
      <c r="J289" s="135">
        <f t="shared" si="33"/>
        <v>301</v>
      </c>
      <c r="K289" s="135">
        <f t="shared" si="33"/>
        <v>289</v>
      </c>
      <c r="L289" s="135">
        <f t="shared" si="33"/>
        <v>288</v>
      </c>
      <c r="M289" s="135">
        <f t="shared" si="33"/>
        <v>287</v>
      </c>
      <c r="N289" s="136">
        <f t="shared" si="33"/>
        <v>285</v>
      </c>
      <c r="O289" s="152">
        <f>IF(계획인구!Q289="미급수",0,IF(계획인구!Q289="마을",0,IF(계획인구!Q289="소규모",0,IF(계획인구!Q289=사업별물량!$F289,계획인구!AA289,0))))</f>
        <v>301</v>
      </c>
      <c r="P289" s="152">
        <f>IF(계획인구!R289="미급수",0,IF(계획인구!R289="마을",0,IF(계획인구!R289="소규모",0,IF(계획인구!R289=사업별물량!$F289,계획인구!AB289,0))))</f>
        <v>289</v>
      </c>
      <c r="Q289" s="152">
        <f>IF(계획인구!S289="미급수",0,IF(계획인구!S289="마을",0,IF(계획인구!S289="소규모",0,IF(계획인구!S289=사업별물량!$F289,계획인구!AC289,0))))</f>
        <v>288</v>
      </c>
      <c r="R289" s="152">
        <f>IF(계획인구!T289="미급수",0,IF(계획인구!T289="마을",0,IF(계획인구!T289="소규모",0,IF(계획인구!T289=사업별물량!$F289,계획인구!AD289,0))))</f>
        <v>287</v>
      </c>
      <c r="S289" s="152">
        <f>IF(계획인구!U289="미급수",0,IF(계획인구!U289="마을",0,IF(계획인구!U289="소규모",0,IF(계획인구!U289=사업별물량!$F289,계획인구!AE289,0))))</f>
        <v>285</v>
      </c>
      <c r="T289" s="152">
        <f>IF(계획인구!Q289="미급수",0,IF(계획인구!Q289="마을",0,IF(계획인구!Q289="소규모",0,IF(계획인구!Q289=사업별물량!$F289,계획인구!AF289,0))))</f>
        <v>0</v>
      </c>
      <c r="U289" s="152">
        <f>IF(계획인구!R289="미급수",0,IF(계획인구!R289="마을",0,IF(계획인구!R289="소규모",0,IF(계획인구!R289=사업별물량!$F289,계획인구!AG289,0))))</f>
        <v>0</v>
      </c>
      <c r="V289" s="152">
        <f>IF(계획인구!S289="미급수",0,IF(계획인구!S289="마을",0,IF(계획인구!S289="소규모",0,IF(계획인구!S289=사업별물량!$F289,계획인구!AH289,0))))</f>
        <v>0</v>
      </c>
      <c r="W289" s="152">
        <f>IF(계획인구!T289="미급수",0,IF(계획인구!T289="마을",0,IF(계획인구!T289="소규모",0,IF(계획인구!T289=사업별물량!$F289,계획인구!AI289,0))))</f>
        <v>0</v>
      </c>
      <c r="X289" s="152">
        <f>IF(계획인구!U289="미급수",0,IF(계획인구!U289="마을",0,IF(계획인구!U289="소규모",0,IF(계획인구!U289=사업별물량!$F289,계획인구!AJ289,0))))</f>
        <v>0</v>
      </c>
      <c r="Y289" s="14" t="str">
        <f t="shared" si="31"/>
        <v>기존</v>
      </c>
    </row>
    <row r="290" spans="1:36" s="11" customFormat="1" ht="16.350000000000001" customHeight="1">
      <c r="A290" s="308" t="s">
        <v>239</v>
      </c>
      <c r="B290" s="52" t="s">
        <v>249</v>
      </c>
      <c r="C290" s="52" t="s">
        <v>1149</v>
      </c>
      <c r="D290" s="53">
        <f>계획인구!J290</f>
        <v>91</v>
      </c>
      <c r="E290" s="53">
        <f>계획인구!K290</f>
        <v>212</v>
      </c>
      <c r="F290" s="54" t="str">
        <f>계획인구!L290</f>
        <v>지방</v>
      </c>
      <c r="G290" s="54" t="str">
        <f>계획인구!M290</f>
        <v>김천</v>
      </c>
      <c r="H290" s="54" t="str">
        <f>계획인구!N290</f>
        <v>동부</v>
      </c>
      <c r="I290" s="55">
        <f>IF(F290="마을",0,IF(F290="소규모",0,계획인구!P290))</f>
        <v>2015</v>
      </c>
      <c r="J290" s="135">
        <f t="shared" si="33"/>
        <v>212</v>
      </c>
      <c r="K290" s="135">
        <f t="shared" si="33"/>
        <v>204</v>
      </c>
      <c r="L290" s="135">
        <f t="shared" si="33"/>
        <v>203</v>
      </c>
      <c r="M290" s="135">
        <f t="shared" si="33"/>
        <v>202</v>
      </c>
      <c r="N290" s="136">
        <f t="shared" si="33"/>
        <v>200</v>
      </c>
      <c r="O290" s="152">
        <f>IF(계획인구!Q290="미급수",0,IF(계획인구!Q290="마을",0,IF(계획인구!Q290="소규모",0,IF(계획인구!Q290=사업별물량!$F290,계획인구!AA290,0))))</f>
        <v>212</v>
      </c>
      <c r="P290" s="152">
        <f>IF(계획인구!R290="미급수",0,IF(계획인구!R290="마을",0,IF(계획인구!R290="소규모",0,IF(계획인구!R290=사업별물량!$F290,계획인구!AB290,0))))</f>
        <v>204</v>
      </c>
      <c r="Q290" s="152">
        <f>IF(계획인구!S290="미급수",0,IF(계획인구!S290="마을",0,IF(계획인구!S290="소규모",0,IF(계획인구!S290=사업별물량!$F290,계획인구!AC290,0))))</f>
        <v>203</v>
      </c>
      <c r="R290" s="152">
        <f>IF(계획인구!T290="미급수",0,IF(계획인구!T290="마을",0,IF(계획인구!T290="소규모",0,IF(계획인구!T290=사업별물량!$F290,계획인구!AD290,0))))</f>
        <v>202</v>
      </c>
      <c r="S290" s="152">
        <f>IF(계획인구!U290="미급수",0,IF(계획인구!U290="마을",0,IF(계획인구!U290="소규모",0,IF(계획인구!U290=사업별물량!$F290,계획인구!AE290,0))))</f>
        <v>200</v>
      </c>
      <c r="T290" s="152">
        <f>IF(계획인구!Q290="미급수",0,IF(계획인구!Q290="마을",0,IF(계획인구!Q290="소규모",0,IF(계획인구!Q290=사업별물량!$F290,계획인구!AF290,0))))</f>
        <v>0</v>
      </c>
      <c r="U290" s="152">
        <f>IF(계획인구!R290="미급수",0,IF(계획인구!R290="마을",0,IF(계획인구!R290="소규모",0,IF(계획인구!R290=사업별물량!$F290,계획인구!AG290,0))))</f>
        <v>0</v>
      </c>
      <c r="V290" s="152">
        <f>IF(계획인구!S290="미급수",0,IF(계획인구!S290="마을",0,IF(계획인구!S290="소규모",0,IF(계획인구!S290=사업별물량!$F290,계획인구!AH290,0))))</f>
        <v>0</v>
      </c>
      <c r="W290" s="152">
        <f>IF(계획인구!T290="미급수",0,IF(계획인구!T290="마을",0,IF(계획인구!T290="소규모",0,IF(계획인구!T290=사업별물량!$F290,계획인구!AI290,0))))</f>
        <v>0</v>
      </c>
      <c r="X290" s="152">
        <f>IF(계획인구!U290="미급수",0,IF(계획인구!U290="마을",0,IF(계획인구!U290="소규모",0,IF(계획인구!U290=사업별물량!$F290,계획인구!AJ290,0))))</f>
        <v>0</v>
      </c>
      <c r="Y290" s="14" t="str">
        <f t="shared" si="31"/>
        <v>기존</v>
      </c>
    </row>
    <row r="291" spans="1:36" s="11" customFormat="1" ht="16.350000000000001" customHeight="1">
      <c r="A291" s="308" t="s">
        <v>239</v>
      </c>
      <c r="B291" s="52" t="s">
        <v>250</v>
      </c>
      <c r="C291" s="52" t="s">
        <v>251</v>
      </c>
      <c r="D291" s="53">
        <f>계획인구!J291</f>
        <v>52</v>
      </c>
      <c r="E291" s="53">
        <f>계획인구!K291</f>
        <v>120</v>
      </c>
      <c r="F291" s="54" t="str">
        <f>계획인구!L291</f>
        <v>지방</v>
      </c>
      <c r="G291" s="54" t="str">
        <f>계획인구!M291</f>
        <v>김천</v>
      </c>
      <c r="H291" s="54" t="str">
        <f>계획인구!N291</f>
        <v>동부</v>
      </c>
      <c r="I291" s="55">
        <f>IF(F291="마을",0,IF(F291="소규모",0,계획인구!P291))</f>
        <v>2015</v>
      </c>
      <c r="J291" s="135">
        <f t="shared" si="33"/>
        <v>120</v>
      </c>
      <c r="K291" s="135">
        <f t="shared" si="33"/>
        <v>115</v>
      </c>
      <c r="L291" s="135">
        <f t="shared" si="33"/>
        <v>115</v>
      </c>
      <c r="M291" s="135">
        <f t="shared" si="33"/>
        <v>114</v>
      </c>
      <c r="N291" s="136">
        <f t="shared" si="33"/>
        <v>113</v>
      </c>
      <c r="O291" s="152">
        <f>IF(계획인구!Q291="미급수",0,IF(계획인구!Q291="마을",0,IF(계획인구!Q291="소규모",0,IF(계획인구!Q291=사업별물량!$F291,계획인구!AA291,0))))</f>
        <v>120</v>
      </c>
      <c r="P291" s="152">
        <f>IF(계획인구!R291="미급수",0,IF(계획인구!R291="마을",0,IF(계획인구!R291="소규모",0,IF(계획인구!R291=사업별물량!$F291,계획인구!AB291,0))))</f>
        <v>115</v>
      </c>
      <c r="Q291" s="152">
        <f>IF(계획인구!S291="미급수",0,IF(계획인구!S291="마을",0,IF(계획인구!S291="소규모",0,IF(계획인구!S291=사업별물량!$F291,계획인구!AC291,0))))</f>
        <v>115</v>
      </c>
      <c r="R291" s="152">
        <f>IF(계획인구!T291="미급수",0,IF(계획인구!T291="마을",0,IF(계획인구!T291="소규모",0,IF(계획인구!T291=사업별물량!$F291,계획인구!AD291,0))))</f>
        <v>114</v>
      </c>
      <c r="S291" s="152">
        <f>IF(계획인구!U291="미급수",0,IF(계획인구!U291="마을",0,IF(계획인구!U291="소규모",0,IF(계획인구!U291=사업별물량!$F291,계획인구!AE291,0))))</f>
        <v>113</v>
      </c>
      <c r="T291" s="152">
        <f>IF(계획인구!Q291="미급수",0,IF(계획인구!Q291="마을",0,IF(계획인구!Q291="소규모",0,IF(계획인구!Q291=사업별물량!$F291,계획인구!AF291,0))))</f>
        <v>0</v>
      </c>
      <c r="U291" s="152">
        <f>IF(계획인구!R291="미급수",0,IF(계획인구!R291="마을",0,IF(계획인구!R291="소규모",0,IF(계획인구!R291=사업별물량!$F291,계획인구!AG291,0))))</f>
        <v>0</v>
      </c>
      <c r="V291" s="152">
        <f>IF(계획인구!S291="미급수",0,IF(계획인구!S291="마을",0,IF(계획인구!S291="소규모",0,IF(계획인구!S291=사업별물량!$F291,계획인구!AH291,0))))</f>
        <v>0</v>
      </c>
      <c r="W291" s="152">
        <f>IF(계획인구!T291="미급수",0,IF(계획인구!T291="마을",0,IF(계획인구!T291="소규모",0,IF(계획인구!T291=사업별물량!$F291,계획인구!AI291,0))))</f>
        <v>0</v>
      </c>
      <c r="X291" s="152">
        <f>IF(계획인구!U291="미급수",0,IF(계획인구!U291="마을",0,IF(계획인구!U291="소규모",0,IF(계획인구!U291=사업별물량!$F291,계획인구!AJ291,0))))</f>
        <v>0</v>
      </c>
      <c r="Y291" s="14" t="str">
        <f t="shared" si="31"/>
        <v>기존</v>
      </c>
    </row>
    <row r="292" spans="1:36" s="11" customFormat="1" ht="16.350000000000001" customHeight="1">
      <c r="A292" s="308" t="s">
        <v>239</v>
      </c>
      <c r="B292" s="52" t="s">
        <v>252</v>
      </c>
      <c r="C292" s="52" t="s">
        <v>598</v>
      </c>
      <c r="D292" s="53">
        <f>계획인구!J292</f>
        <v>43</v>
      </c>
      <c r="E292" s="53">
        <f>계획인구!K292</f>
        <v>111</v>
      </c>
      <c r="F292" s="54" t="str">
        <f>계획인구!L292</f>
        <v>지방</v>
      </c>
      <c r="G292" s="54" t="str">
        <f>계획인구!M292</f>
        <v>김천</v>
      </c>
      <c r="H292" s="54" t="str">
        <f>계획인구!N292</f>
        <v>동부</v>
      </c>
      <c r="I292" s="55">
        <f>IF(F292="마을",0,IF(F292="소규모",0,계획인구!P292))</f>
        <v>2015</v>
      </c>
      <c r="J292" s="135">
        <f t="shared" si="33"/>
        <v>111</v>
      </c>
      <c r="K292" s="135">
        <f t="shared" si="33"/>
        <v>107</v>
      </c>
      <c r="L292" s="135">
        <f t="shared" si="33"/>
        <v>106</v>
      </c>
      <c r="M292" s="135">
        <f t="shared" si="33"/>
        <v>106</v>
      </c>
      <c r="N292" s="136">
        <f t="shared" si="33"/>
        <v>105</v>
      </c>
      <c r="O292" s="152">
        <f>IF(계획인구!Q292="미급수",0,IF(계획인구!Q292="마을",0,IF(계획인구!Q292="소규모",0,IF(계획인구!Q292=사업별물량!$F292,계획인구!AA292,0))))</f>
        <v>111</v>
      </c>
      <c r="P292" s="152">
        <f>IF(계획인구!R292="미급수",0,IF(계획인구!R292="마을",0,IF(계획인구!R292="소규모",0,IF(계획인구!R292=사업별물량!$F292,계획인구!AB292,0))))</f>
        <v>107</v>
      </c>
      <c r="Q292" s="152">
        <f>IF(계획인구!S292="미급수",0,IF(계획인구!S292="마을",0,IF(계획인구!S292="소규모",0,IF(계획인구!S292=사업별물량!$F292,계획인구!AC292,0))))</f>
        <v>106</v>
      </c>
      <c r="R292" s="152">
        <f>IF(계획인구!T292="미급수",0,IF(계획인구!T292="마을",0,IF(계획인구!T292="소규모",0,IF(계획인구!T292=사업별물량!$F292,계획인구!AD292,0))))</f>
        <v>106</v>
      </c>
      <c r="S292" s="152">
        <f>IF(계획인구!U292="미급수",0,IF(계획인구!U292="마을",0,IF(계획인구!U292="소규모",0,IF(계획인구!U292=사업별물량!$F292,계획인구!AE292,0))))</f>
        <v>105</v>
      </c>
      <c r="T292" s="152">
        <f>IF(계획인구!Q292="미급수",0,IF(계획인구!Q292="마을",0,IF(계획인구!Q292="소규모",0,IF(계획인구!Q292=사업별물량!$F292,계획인구!AF292,0))))</f>
        <v>0</v>
      </c>
      <c r="U292" s="152">
        <f>IF(계획인구!R292="미급수",0,IF(계획인구!R292="마을",0,IF(계획인구!R292="소규모",0,IF(계획인구!R292=사업별물량!$F292,계획인구!AG292,0))))</f>
        <v>0</v>
      </c>
      <c r="V292" s="152">
        <f>IF(계획인구!S292="미급수",0,IF(계획인구!S292="마을",0,IF(계획인구!S292="소규모",0,IF(계획인구!S292=사업별물량!$F292,계획인구!AH292,0))))</f>
        <v>0</v>
      </c>
      <c r="W292" s="152">
        <f>IF(계획인구!T292="미급수",0,IF(계획인구!T292="마을",0,IF(계획인구!T292="소규모",0,IF(계획인구!T292=사업별물량!$F292,계획인구!AI292,0))))</f>
        <v>0</v>
      </c>
      <c r="X292" s="152">
        <f>IF(계획인구!U292="미급수",0,IF(계획인구!U292="마을",0,IF(계획인구!U292="소규모",0,IF(계획인구!U292=사업별물량!$F292,계획인구!AJ292,0))))</f>
        <v>0</v>
      </c>
      <c r="Y292" s="14" t="str">
        <f t="shared" si="31"/>
        <v>기존</v>
      </c>
    </row>
    <row r="293" spans="1:36" s="11" customFormat="1" ht="16.350000000000001" customHeight="1">
      <c r="A293" s="308" t="s">
        <v>239</v>
      </c>
      <c r="B293" s="52" t="s">
        <v>253</v>
      </c>
      <c r="C293" s="52" t="s">
        <v>423</v>
      </c>
      <c r="D293" s="53">
        <f>계획인구!J293</f>
        <v>61</v>
      </c>
      <c r="E293" s="53">
        <f>계획인구!K293</f>
        <v>138</v>
      </c>
      <c r="F293" s="54" t="str">
        <f>계획인구!L293</f>
        <v>지방</v>
      </c>
      <c r="G293" s="54" t="str">
        <f>계획인구!M293</f>
        <v>김천</v>
      </c>
      <c r="H293" s="54" t="str">
        <f>계획인구!N293</f>
        <v>동부</v>
      </c>
      <c r="I293" s="55">
        <f>IF(F293="마을",0,IF(F293="소규모",0,계획인구!P293))</f>
        <v>2015</v>
      </c>
      <c r="J293" s="135">
        <f t="shared" si="33"/>
        <v>138</v>
      </c>
      <c r="K293" s="135">
        <f t="shared" si="33"/>
        <v>133</v>
      </c>
      <c r="L293" s="135">
        <f t="shared" si="33"/>
        <v>132</v>
      </c>
      <c r="M293" s="135">
        <f t="shared" si="33"/>
        <v>132</v>
      </c>
      <c r="N293" s="136">
        <f t="shared" si="33"/>
        <v>130</v>
      </c>
      <c r="O293" s="152">
        <f>IF(계획인구!Q293="미급수",0,IF(계획인구!Q293="마을",0,IF(계획인구!Q293="소규모",0,IF(계획인구!Q293=사업별물량!$F293,계획인구!AA293,0))))</f>
        <v>138</v>
      </c>
      <c r="P293" s="152">
        <f>IF(계획인구!R293="미급수",0,IF(계획인구!R293="마을",0,IF(계획인구!R293="소규모",0,IF(계획인구!R293=사업별물량!$F293,계획인구!AB293,0))))</f>
        <v>133</v>
      </c>
      <c r="Q293" s="152">
        <f>IF(계획인구!S293="미급수",0,IF(계획인구!S293="마을",0,IF(계획인구!S293="소규모",0,IF(계획인구!S293=사업별물량!$F293,계획인구!AC293,0))))</f>
        <v>132</v>
      </c>
      <c r="R293" s="152">
        <f>IF(계획인구!T293="미급수",0,IF(계획인구!T293="마을",0,IF(계획인구!T293="소규모",0,IF(계획인구!T293=사업별물량!$F293,계획인구!AD293,0))))</f>
        <v>132</v>
      </c>
      <c r="S293" s="152">
        <f>IF(계획인구!U293="미급수",0,IF(계획인구!U293="마을",0,IF(계획인구!U293="소규모",0,IF(계획인구!U293=사업별물량!$F293,계획인구!AE293,0))))</f>
        <v>130</v>
      </c>
      <c r="T293" s="152">
        <f>IF(계획인구!Q293="미급수",0,IF(계획인구!Q293="마을",0,IF(계획인구!Q293="소규모",0,IF(계획인구!Q293=사업별물량!$F293,계획인구!AF293,0))))</f>
        <v>0</v>
      </c>
      <c r="U293" s="152">
        <f>IF(계획인구!R293="미급수",0,IF(계획인구!R293="마을",0,IF(계획인구!R293="소규모",0,IF(계획인구!R293=사업별물량!$F293,계획인구!AG293,0))))</f>
        <v>0</v>
      </c>
      <c r="V293" s="152">
        <f>IF(계획인구!S293="미급수",0,IF(계획인구!S293="마을",0,IF(계획인구!S293="소규모",0,IF(계획인구!S293=사업별물량!$F293,계획인구!AH293,0))))</f>
        <v>0</v>
      </c>
      <c r="W293" s="152">
        <f>IF(계획인구!T293="미급수",0,IF(계획인구!T293="마을",0,IF(계획인구!T293="소규모",0,IF(계획인구!T293=사업별물량!$F293,계획인구!AI293,0))))</f>
        <v>0</v>
      </c>
      <c r="X293" s="152">
        <f>IF(계획인구!U293="미급수",0,IF(계획인구!U293="마을",0,IF(계획인구!U293="소규모",0,IF(계획인구!U293=사업별물량!$F293,계획인구!AJ293,0))))</f>
        <v>0</v>
      </c>
      <c r="Y293" s="14" t="str">
        <f t="shared" si="31"/>
        <v>기존</v>
      </c>
    </row>
    <row r="294" spans="1:36" s="11" customFormat="1" ht="16.350000000000001" customHeight="1">
      <c r="A294" s="308" t="s">
        <v>239</v>
      </c>
      <c r="B294" s="52" t="s">
        <v>254</v>
      </c>
      <c r="C294" s="52" t="s">
        <v>1150</v>
      </c>
      <c r="D294" s="53">
        <f>계획인구!J294</f>
        <v>55</v>
      </c>
      <c r="E294" s="53">
        <f>계획인구!K294</f>
        <v>146</v>
      </c>
      <c r="F294" s="54" t="str">
        <f>계획인구!L294</f>
        <v>지방</v>
      </c>
      <c r="G294" s="54" t="str">
        <f>계획인구!M294</f>
        <v>김천</v>
      </c>
      <c r="H294" s="54" t="str">
        <f>계획인구!N294</f>
        <v>동부</v>
      </c>
      <c r="I294" s="55">
        <f>IF(F294="마을",0,IF(F294="소규모",0,계획인구!P294))</f>
        <v>2015</v>
      </c>
      <c r="J294" s="135">
        <f t="shared" si="33"/>
        <v>146</v>
      </c>
      <c r="K294" s="135">
        <f t="shared" si="33"/>
        <v>140</v>
      </c>
      <c r="L294" s="135">
        <f t="shared" si="33"/>
        <v>140</v>
      </c>
      <c r="M294" s="135">
        <f t="shared" si="33"/>
        <v>139</v>
      </c>
      <c r="N294" s="136">
        <f t="shared" si="33"/>
        <v>138</v>
      </c>
      <c r="O294" s="152">
        <f>IF(계획인구!Q294="미급수",0,IF(계획인구!Q294="마을",0,IF(계획인구!Q294="소규모",0,IF(계획인구!Q294=사업별물량!$F294,계획인구!AA294,0))))</f>
        <v>146</v>
      </c>
      <c r="P294" s="152">
        <f>IF(계획인구!R294="미급수",0,IF(계획인구!R294="마을",0,IF(계획인구!R294="소규모",0,IF(계획인구!R294=사업별물량!$F294,계획인구!AB294,0))))</f>
        <v>140</v>
      </c>
      <c r="Q294" s="152">
        <f>IF(계획인구!S294="미급수",0,IF(계획인구!S294="마을",0,IF(계획인구!S294="소규모",0,IF(계획인구!S294=사업별물량!$F294,계획인구!AC294,0))))</f>
        <v>140</v>
      </c>
      <c r="R294" s="152">
        <f>IF(계획인구!T294="미급수",0,IF(계획인구!T294="마을",0,IF(계획인구!T294="소규모",0,IF(계획인구!T294=사업별물량!$F294,계획인구!AD294,0))))</f>
        <v>139</v>
      </c>
      <c r="S294" s="152">
        <f>IF(계획인구!U294="미급수",0,IF(계획인구!U294="마을",0,IF(계획인구!U294="소규모",0,IF(계획인구!U294=사업별물량!$F294,계획인구!AE294,0))))</f>
        <v>138</v>
      </c>
      <c r="T294" s="152">
        <f>IF(계획인구!Q294="미급수",0,IF(계획인구!Q294="마을",0,IF(계획인구!Q294="소규모",0,IF(계획인구!Q294=사업별물량!$F294,계획인구!AF294,0))))</f>
        <v>0</v>
      </c>
      <c r="U294" s="152">
        <f>IF(계획인구!R294="미급수",0,IF(계획인구!R294="마을",0,IF(계획인구!R294="소규모",0,IF(계획인구!R294=사업별물량!$F294,계획인구!AG294,0))))</f>
        <v>0</v>
      </c>
      <c r="V294" s="152">
        <f>IF(계획인구!S294="미급수",0,IF(계획인구!S294="마을",0,IF(계획인구!S294="소규모",0,IF(계획인구!S294=사업별물량!$F294,계획인구!AH294,0))))</f>
        <v>0</v>
      </c>
      <c r="W294" s="152">
        <f>IF(계획인구!T294="미급수",0,IF(계획인구!T294="마을",0,IF(계획인구!T294="소규모",0,IF(계획인구!T294=사업별물량!$F294,계획인구!AI294,0))))</f>
        <v>0</v>
      </c>
      <c r="X294" s="152">
        <f>IF(계획인구!U294="미급수",0,IF(계획인구!U294="마을",0,IF(계획인구!U294="소규모",0,IF(계획인구!U294=사업별물량!$F294,계획인구!AJ294,0))))</f>
        <v>0</v>
      </c>
      <c r="Y294" s="14" t="str">
        <f t="shared" si="31"/>
        <v>기존</v>
      </c>
    </row>
    <row r="295" spans="1:36" s="11" customFormat="1" ht="16.350000000000001" customHeight="1">
      <c r="A295" s="309" t="s">
        <v>239</v>
      </c>
      <c r="B295" s="233" t="s">
        <v>255</v>
      </c>
      <c r="C295" s="233" t="s">
        <v>256</v>
      </c>
      <c r="D295" s="234">
        <f>계획인구!J295</f>
        <v>40</v>
      </c>
      <c r="E295" s="234">
        <f>계획인구!K295</f>
        <v>92</v>
      </c>
      <c r="F295" s="235" t="str">
        <f>계획인구!L295</f>
        <v>지방</v>
      </c>
      <c r="G295" s="235" t="str">
        <f>계획인구!M295</f>
        <v>김천</v>
      </c>
      <c r="H295" s="235" t="str">
        <f>계획인구!N295</f>
        <v>동부</v>
      </c>
      <c r="I295" s="237">
        <f>IF(F295="마을",0,IF(F295="소규모",0,계획인구!P295))</f>
        <v>2015</v>
      </c>
      <c r="J295" s="239">
        <f t="shared" si="33"/>
        <v>92</v>
      </c>
      <c r="K295" s="239">
        <f t="shared" si="33"/>
        <v>88</v>
      </c>
      <c r="L295" s="239">
        <f t="shared" si="33"/>
        <v>87</v>
      </c>
      <c r="M295" s="239">
        <f t="shared" si="33"/>
        <v>87</v>
      </c>
      <c r="N295" s="240">
        <f t="shared" si="33"/>
        <v>89</v>
      </c>
      <c r="O295" s="152">
        <f>IF(계획인구!Q295="미급수",0,IF(계획인구!Q295="마을",0,IF(계획인구!Q295="소규모",0,IF(계획인구!Q295=사업별물량!$F295,계획인구!AA295,0))))</f>
        <v>92</v>
      </c>
      <c r="P295" s="152">
        <f>IF(계획인구!R295="미급수",0,IF(계획인구!R295="마을",0,IF(계획인구!R295="소규모",0,IF(계획인구!R295=사업별물량!$F295,계획인구!AB295,0))))</f>
        <v>88</v>
      </c>
      <c r="Q295" s="152">
        <f>IF(계획인구!S295="미급수",0,IF(계획인구!S295="마을",0,IF(계획인구!S295="소규모",0,IF(계획인구!S295=사업별물량!$F295,계획인구!AC295,0))))</f>
        <v>87</v>
      </c>
      <c r="R295" s="152">
        <f>IF(계획인구!T295="미급수",0,IF(계획인구!T295="마을",0,IF(계획인구!T295="소규모",0,IF(계획인구!T295=사업별물량!$F295,계획인구!AD295,0))))</f>
        <v>87</v>
      </c>
      <c r="S295" s="152">
        <f>IF(계획인구!U295="미급수",0,IF(계획인구!U295="마을",0,IF(계획인구!U295="소규모",0,IF(계획인구!U295=사업별물량!$F295,계획인구!AE295,0))))</f>
        <v>89</v>
      </c>
      <c r="T295" s="152">
        <f>IF(계획인구!Q295="미급수",0,IF(계획인구!Q295="마을",0,IF(계획인구!Q295="소규모",0,IF(계획인구!Q295=사업별물량!$F295,계획인구!AF295,0))))</f>
        <v>0</v>
      </c>
      <c r="U295" s="152">
        <f>IF(계획인구!R295="미급수",0,IF(계획인구!R295="마을",0,IF(계획인구!R295="소규모",0,IF(계획인구!R295=사업별물량!$F295,계획인구!AG295,0))))</f>
        <v>0</v>
      </c>
      <c r="V295" s="152">
        <f>IF(계획인구!S295="미급수",0,IF(계획인구!S295="마을",0,IF(계획인구!S295="소규모",0,IF(계획인구!S295=사업별물량!$F295,계획인구!AH295,0))))</f>
        <v>0</v>
      </c>
      <c r="W295" s="152">
        <f>IF(계획인구!T295="미급수",0,IF(계획인구!T295="마을",0,IF(계획인구!T295="소규모",0,IF(계획인구!T295=사업별물량!$F295,계획인구!AI295,0))))</f>
        <v>0</v>
      </c>
      <c r="X295" s="152">
        <f>IF(계획인구!U295="미급수",0,IF(계획인구!U295="마을",0,IF(계획인구!U295="소규모",0,IF(계획인구!U295=사업별물량!$F295,계획인구!AJ295,0))))</f>
        <v>0</v>
      </c>
      <c r="Y295" s="14" t="str">
        <f t="shared" si="31"/>
        <v>기존</v>
      </c>
    </row>
    <row r="296" spans="1:36" s="13" customFormat="1" ht="16.350000000000001" customHeight="1">
      <c r="A296" s="305" t="s">
        <v>257</v>
      </c>
      <c r="B296" s="243" t="s">
        <v>3</v>
      </c>
      <c r="C296" s="244"/>
      <c r="D296" s="218">
        <f>계획인구!J296</f>
        <v>1174</v>
      </c>
      <c r="E296" s="218">
        <f>계획인구!K296</f>
        <v>2657</v>
      </c>
      <c r="F296" s="218">
        <f>계획인구!L296</f>
        <v>0</v>
      </c>
      <c r="G296" s="218">
        <f>계획인구!M296</f>
        <v>0</v>
      </c>
      <c r="H296" s="218">
        <f>계획인구!N296</f>
        <v>0</v>
      </c>
      <c r="I296" s="218">
        <f>계획인구!P296</f>
        <v>0</v>
      </c>
      <c r="J296" s="218">
        <f>O296+T296</f>
        <v>1501</v>
      </c>
      <c r="K296" s="218">
        <f>P296+U296</f>
        <v>1442</v>
      </c>
      <c r="L296" s="218">
        <f>Q296+V296</f>
        <v>1436</v>
      </c>
      <c r="M296" s="218">
        <f>R296+W296</f>
        <v>1957</v>
      </c>
      <c r="N296" s="251">
        <f>S296+X296</f>
        <v>1938</v>
      </c>
      <c r="O296" s="152">
        <f>SUM(O297:O323)</f>
        <v>1501</v>
      </c>
      <c r="P296" s="135">
        <f t="shared" ref="P296:X296" si="34">SUM(P297:P323)</f>
        <v>1442</v>
      </c>
      <c r="Q296" s="135">
        <f t="shared" si="34"/>
        <v>1436</v>
      </c>
      <c r="R296" s="135">
        <f t="shared" si="34"/>
        <v>1957</v>
      </c>
      <c r="S296" s="135">
        <f t="shared" si="34"/>
        <v>1938</v>
      </c>
      <c r="T296" s="135">
        <f t="shared" si="34"/>
        <v>0</v>
      </c>
      <c r="U296" s="135">
        <f t="shared" si="34"/>
        <v>0</v>
      </c>
      <c r="V296" s="135">
        <f t="shared" si="34"/>
        <v>0</v>
      </c>
      <c r="W296" s="135">
        <f t="shared" si="34"/>
        <v>0</v>
      </c>
      <c r="X296" s="135">
        <f t="shared" si="34"/>
        <v>0</v>
      </c>
      <c r="Y296" s="362" t="str">
        <f t="shared" si="31"/>
        <v/>
      </c>
      <c r="AB296" s="11"/>
      <c r="AC296" s="11"/>
      <c r="AD296" s="11"/>
      <c r="AE296" s="11"/>
      <c r="AF296" s="11"/>
      <c r="AG296" s="11"/>
      <c r="AH296" s="11"/>
      <c r="AI296" s="11"/>
      <c r="AJ296" s="11"/>
    </row>
    <row r="297" spans="1:36" s="11" customFormat="1" ht="16.350000000000001" customHeight="1">
      <c r="A297" s="308" t="s">
        <v>257</v>
      </c>
      <c r="B297" s="57" t="s">
        <v>424</v>
      </c>
      <c r="C297" s="57" t="s">
        <v>425</v>
      </c>
      <c r="D297" s="53">
        <f>계획인구!J297</f>
        <v>30</v>
      </c>
      <c r="E297" s="53">
        <f>계획인구!K297</f>
        <v>82</v>
      </c>
      <c r="F297" s="54" t="str">
        <f>계획인구!L297</f>
        <v>지방</v>
      </c>
      <c r="G297" s="54" t="str">
        <f>계획인구!M297</f>
        <v>김천</v>
      </c>
      <c r="H297" s="54" t="str">
        <f>계획인구!N297</f>
        <v>동부</v>
      </c>
      <c r="I297" s="55">
        <f>IF(F297="마을",0,IF(F297="소규모",0,계획인구!P297))</f>
        <v>2015</v>
      </c>
      <c r="J297" s="135">
        <f t="shared" ref="J297:N323" si="35">O297+T297</f>
        <v>82</v>
      </c>
      <c r="K297" s="135">
        <f t="shared" si="35"/>
        <v>79</v>
      </c>
      <c r="L297" s="135">
        <f t="shared" si="35"/>
        <v>78</v>
      </c>
      <c r="M297" s="135">
        <f t="shared" si="35"/>
        <v>78</v>
      </c>
      <c r="N297" s="136">
        <f t="shared" si="35"/>
        <v>78</v>
      </c>
      <c r="O297" s="152">
        <f>IF(계획인구!Q297="미급수",0,IF(계획인구!Q297="마을",0,IF(계획인구!Q297="소규모",0,IF(계획인구!Q297=사업별물량!$F297,계획인구!AA297,0))))</f>
        <v>82</v>
      </c>
      <c r="P297" s="152">
        <f>IF(계획인구!R297="미급수",0,IF(계획인구!R297="마을",0,IF(계획인구!R297="소규모",0,IF(계획인구!R297=사업별물량!$F297,계획인구!AB297,0))))</f>
        <v>79</v>
      </c>
      <c r="Q297" s="152">
        <f>IF(계획인구!S297="미급수",0,IF(계획인구!S297="마을",0,IF(계획인구!S297="소규모",0,IF(계획인구!S297=사업별물량!$F297,계획인구!AC297,0))))</f>
        <v>78</v>
      </c>
      <c r="R297" s="152">
        <f>IF(계획인구!T297="미급수",0,IF(계획인구!T297="마을",0,IF(계획인구!T297="소규모",0,IF(계획인구!T297=사업별물량!$F297,계획인구!AD297,0))))</f>
        <v>78</v>
      </c>
      <c r="S297" s="152">
        <f>IF(계획인구!U297="미급수",0,IF(계획인구!U297="마을",0,IF(계획인구!U297="소규모",0,IF(계획인구!U297=사업별물량!$F297,계획인구!AE297,0))))</f>
        <v>78</v>
      </c>
      <c r="T297" s="152">
        <f>IF(계획인구!Q297="미급수",0,IF(계획인구!Q297="마을",0,IF(계획인구!Q297="소규모",0,IF(계획인구!Q297=사업별물량!$F297,계획인구!AF297,0))))</f>
        <v>0</v>
      </c>
      <c r="U297" s="152">
        <f>IF(계획인구!R297="미급수",0,IF(계획인구!R297="마을",0,IF(계획인구!R297="소규모",0,IF(계획인구!R297=사업별물량!$F297,계획인구!AG297,0))))</f>
        <v>0</v>
      </c>
      <c r="V297" s="152">
        <f>IF(계획인구!S297="미급수",0,IF(계획인구!S297="마을",0,IF(계획인구!S297="소규모",0,IF(계획인구!S297=사업별물량!$F297,계획인구!AH297,0))))</f>
        <v>0</v>
      </c>
      <c r="W297" s="152">
        <f>IF(계획인구!T297="미급수",0,IF(계획인구!T297="마을",0,IF(계획인구!T297="소규모",0,IF(계획인구!T297=사업별물량!$F297,계획인구!AI297,0))))</f>
        <v>0</v>
      </c>
      <c r="X297" s="152">
        <f>IF(계획인구!U297="미급수",0,IF(계획인구!U297="마을",0,IF(계획인구!U297="소규모",0,IF(계획인구!U297=사업별물량!$F297,계획인구!AJ297,0))))</f>
        <v>0</v>
      </c>
      <c r="Y297" s="14" t="str">
        <f t="shared" si="31"/>
        <v>기존</v>
      </c>
      <c r="AJ297" s="13"/>
    </row>
    <row r="298" spans="1:36" s="11" customFormat="1" ht="16.350000000000001" customHeight="1">
      <c r="A298" s="308" t="s">
        <v>257</v>
      </c>
      <c r="B298" s="57" t="s">
        <v>426</v>
      </c>
      <c r="C298" s="57" t="s">
        <v>427</v>
      </c>
      <c r="D298" s="53">
        <f>계획인구!J298</f>
        <v>60</v>
      </c>
      <c r="E298" s="53">
        <f>계획인구!K298</f>
        <v>136</v>
      </c>
      <c r="F298" s="54" t="str">
        <f>계획인구!L298</f>
        <v>지방</v>
      </c>
      <c r="G298" s="54" t="str">
        <f>계획인구!M298</f>
        <v>김천</v>
      </c>
      <c r="H298" s="54" t="str">
        <f>계획인구!N298</f>
        <v>동부</v>
      </c>
      <c r="I298" s="55">
        <f>IF(F298="마을",0,IF(F298="소규모",0,계획인구!P298))</f>
        <v>2015</v>
      </c>
      <c r="J298" s="135">
        <f t="shared" si="35"/>
        <v>136</v>
      </c>
      <c r="K298" s="135">
        <f t="shared" si="35"/>
        <v>131</v>
      </c>
      <c r="L298" s="135">
        <f t="shared" si="35"/>
        <v>130</v>
      </c>
      <c r="M298" s="135">
        <f t="shared" si="35"/>
        <v>130</v>
      </c>
      <c r="N298" s="136">
        <f t="shared" si="35"/>
        <v>129</v>
      </c>
      <c r="O298" s="152">
        <f>IF(계획인구!Q298="미급수",0,IF(계획인구!Q298="마을",0,IF(계획인구!Q298="소규모",0,IF(계획인구!Q298=사업별물량!$F298,계획인구!AA298,0))))</f>
        <v>136</v>
      </c>
      <c r="P298" s="152">
        <f>IF(계획인구!R298="미급수",0,IF(계획인구!R298="마을",0,IF(계획인구!R298="소규모",0,IF(계획인구!R298=사업별물량!$F298,계획인구!AB298,0))))</f>
        <v>131</v>
      </c>
      <c r="Q298" s="152">
        <f>IF(계획인구!S298="미급수",0,IF(계획인구!S298="마을",0,IF(계획인구!S298="소규모",0,IF(계획인구!S298=사업별물량!$F298,계획인구!AC298,0))))</f>
        <v>130</v>
      </c>
      <c r="R298" s="152">
        <f>IF(계획인구!T298="미급수",0,IF(계획인구!T298="마을",0,IF(계획인구!T298="소규모",0,IF(계획인구!T298=사업별물량!$F298,계획인구!AD298,0))))</f>
        <v>130</v>
      </c>
      <c r="S298" s="152">
        <f>IF(계획인구!U298="미급수",0,IF(계획인구!U298="마을",0,IF(계획인구!U298="소규모",0,IF(계획인구!U298=사업별물량!$F298,계획인구!AE298,0))))</f>
        <v>129</v>
      </c>
      <c r="T298" s="152">
        <f>IF(계획인구!Q298="미급수",0,IF(계획인구!Q298="마을",0,IF(계획인구!Q298="소규모",0,IF(계획인구!Q298=사업별물량!$F298,계획인구!AF298,0))))</f>
        <v>0</v>
      </c>
      <c r="U298" s="152">
        <f>IF(계획인구!R298="미급수",0,IF(계획인구!R298="마을",0,IF(계획인구!R298="소규모",0,IF(계획인구!R298=사업별물량!$F298,계획인구!AG298,0))))</f>
        <v>0</v>
      </c>
      <c r="V298" s="152">
        <f>IF(계획인구!S298="미급수",0,IF(계획인구!S298="마을",0,IF(계획인구!S298="소규모",0,IF(계획인구!S298=사업별물량!$F298,계획인구!AH298,0))))</f>
        <v>0</v>
      </c>
      <c r="W298" s="152">
        <f>IF(계획인구!T298="미급수",0,IF(계획인구!T298="마을",0,IF(계획인구!T298="소규모",0,IF(계획인구!T298=사업별물량!$F298,계획인구!AI298,0))))</f>
        <v>0</v>
      </c>
      <c r="X298" s="152">
        <f>IF(계획인구!U298="미급수",0,IF(계획인구!U298="마을",0,IF(계획인구!U298="소규모",0,IF(계획인구!U298=사업별물량!$F298,계획인구!AJ298,0))))</f>
        <v>0</v>
      </c>
      <c r="Y298" s="14" t="str">
        <f t="shared" si="31"/>
        <v>기존</v>
      </c>
      <c r="AI298" s="13"/>
    </row>
    <row r="299" spans="1:36" s="11" customFormat="1" ht="16.350000000000001" customHeight="1">
      <c r="A299" s="308" t="s">
        <v>257</v>
      </c>
      <c r="B299" s="57" t="s">
        <v>428</v>
      </c>
      <c r="C299" s="57" t="s">
        <v>429</v>
      </c>
      <c r="D299" s="53">
        <f>계획인구!J299</f>
        <v>40</v>
      </c>
      <c r="E299" s="53">
        <f>계획인구!K299</f>
        <v>92</v>
      </c>
      <c r="F299" s="54" t="str">
        <f>계획인구!L299</f>
        <v>지방</v>
      </c>
      <c r="G299" s="54" t="str">
        <f>계획인구!M299</f>
        <v>김천</v>
      </c>
      <c r="H299" s="54" t="str">
        <f>계획인구!N299</f>
        <v>동부</v>
      </c>
      <c r="I299" s="55">
        <f>IF(F299="마을",0,IF(F299="소규모",0,계획인구!P299))</f>
        <v>2015</v>
      </c>
      <c r="J299" s="135">
        <f t="shared" si="35"/>
        <v>92</v>
      </c>
      <c r="K299" s="135">
        <f t="shared" si="35"/>
        <v>88</v>
      </c>
      <c r="L299" s="135">
        <f t="shared" si="35"/>
        <v>88</v>
      </c>
      <c r="M299" s="135">
        <f t="shared" si="35"/>
        <v>88</v>
      </c>
      <c r="N299" s="136">
        <f t="shared" si="35"/>
        <v>87</v>
      </c>
      <c r="O299" s="152">
        <f>IF(계획인구!Q299="미급수",0,IF(계획인구!Q299="마을",0,IF(계획인구!Q299="소규모",0,IF(계획인구!Q299=사업별물량!$F299,계획인구!AA299,0))))</f>
        <v>92</v>
      </c>
      <c r="P299" s="152">
        <f>IF(계획인구!R299="미급수",0,IF(계획인구!R299="마을",0,IF(계획인구!R299="소규모",0,IF(계획인구!R299=사업별물량!$F299,계획인구!AB299,0))))</f>
        <v>88</v>
      </c>
      <c r="Q299" s="152">
        <f>IF(계획인구!S299="미급수",0,IF(계획인구!S299="마을",0,IF(계획인구!S299="소규모",0,IF(계획인구!S299=사업별물량!$F299,계획인구!AC299,0))))</f>
        <v>88</v>
      </c>
      <c r="R299" s="152">
        <f>IF(계획인구!T299="미급수",0,IF(계획인구!T299="마을",0,IF(계획인구!T299="소규모",0,IF(계획인구!T299=사업별물량!$F299,계획인구!AD299,0))))</f>
        <v>88</v>
      </c>
      <c r="S299" s="152">
        <f>IF(계획인구!U299="미급수",0,IF(계획인구!U299="마을",0,IF(계획인구!U299="소규모",0,IF(계획인구!U299=사업별물량!$F299,계획인구!AE299,0))))</f>
        <v>87</v>
      </c>
      <c r="T299" s="152">
        <f>IF(계획인구!Q299="미급수",0,IF(계획인구!Q299="마을",0,IF(계획인구!Q299="소규모",0,IF(계획인구!Q299=사업별물량!$F299,계획인구!AF299,0))))</f>
        <v>0</v>
      </c>
      <c r="U299" s="152">
        <f>IF(계획인구!R299="미급수",0,IF(계획인구!R299="마을",0,IF(계획인구!R299="소규모",0,IF(계획인구!R299=사업별물량!$F299,계획인구!AG299,0))))</f>
        <v>0</v>
      </c>
      <c r="V299" s="152">
        <f>IF(계획인구!S299="미급수",0,IF(계획인구!S299="마을",0,IF(계획인구!S299="소규모",0,IF(계획인구!S299=사업별물량!$F299,계획인구!AH299,0))))</f>
        <v>0</v>
      </c>
      <c r="W299" s="152">
        <f>IF(계획인구!T299="미급수",0,IF(계획인구!T299="마을",0,IF(계획인구!T299="소규모",0,IF(계획인구!T299=사업별물량!$F299,계획인구!AI299,0))))</f>
        <v>0</v>
      </c>
      <c r="X299" s="152">
        <f>IF(계획인구!U299="미급수",0,IF(계획인구!U299="마을",0,IF(계획인구!U299="소규모",0,IF(계획인구!U299=사업별물량!$F299,계획인구!AJ299,0))))</f>
        <v>0</v>
      </c>
      <c r="Y299" s="14" t="str">
        <f t="shared" si="31"/>
        <v>기존</v>
      </c>
    </row>
    <row r="300" spans="1:36" s="11" customFormat="1" ht="16.350000000000001" customHeight="1">
      <c r="A300" s="308" t="s">
        <v>257</v>
      </c>
      <c r="B300" s="57" t="s">
        <v>430</v>
      </c>
      <c r="C300" s="57" t="s">
        <v>431</v>
      </c>
      <c r="D300" s="53">
        <f>계획인구!J300</f>
        <v>52</v>
      </c>
      <c r="E300" s="53">
        <f>계획인구!K300</f>
        <v>123</v>
      </c>
      <c r="F300" s="54" t="str">
        <f>계획인구!L300</f>
        <v>지방</v>
      </c>
      <c r="G300" s="54" t="str">
        <f>계획인구!M300</f>
        <v>김천</v>
      </c>
      <c r="H300" s="54" t="str">
        <f>계획인구!N300</f>
        <v>동부</v>
      </c>
      <c r="I300" s="55">
        <f>IF(F300="마을",0,IF(F300="소규모",0,계획인구!P300))</f>
        <v>2015</v>
      </c>
      <c r="J300" s="135">
        <f t="shared" si="35"/>
        <v>123</v>
      </c>
      <c r="K300" s="135">
        <f t="shared" si="35"/>
        <v>118</v>
      </c>
      <c r="L300" s="135">
        <f t="shared" si="35"/>
        <v>118</v>
      </c>
      <c r="M300" s="135">
        <f t="shared" si="35"/>
        <v>117</v>
      </c>
      <c r="N300" s="136">
        <f t="shared" si="35"/>
        <v>116</v>
      </c>
      <c r="O300" s="152">
        <f>IF(계획인구!Q300="미급수",0,IF(계획인구!Q300="마을",0,IF(계획인구!Q300="소규모",0,IF(계획인구!Q300=사업별물량!$F300,계획인구!AA300,0))))</f>
        <v>123</v>
      </c>
      <c r="P300" s="152">
        <f>IF(계획인구!R300="미급수",0,IF(계획인구!R300="마을",0,IF(계획인구!R300="소규모",0,IF(계획인구!R300=사업별물량!$F300,계획인구!AB300,0))))</f>
        <v>118</v>
      </c>
      <c r="Q300" s="152">
        <f>IF(계획인구!S300="미급수",0,IF(계획인구!S300="마을",0,IF(계획인구!S300="소규모",0,IF(계획인구!S300=사업별물량!$F300,계획인구!AC300,0))))</f>
        <v>118</v>
      </c>
      <c r="R300" s="152">
        <f>IF(계획인구!T300="미급수",0,IF(계획인구!T300="마을",0,IF(계획인구!T300="소규모",0,IF(계획인구!T300=사업별물량!$F300,계획인구!AD300,0))))</f>
        <v>117</v>
      </c>
      <c r="S300" s="152">
        <f>IF(계획인구!U300="미급수",0,IF(계획인구!U300="마을",0,IF(계획인구!U300="소규모",0,IF(계획인구!U300=사업별물량!$F300,계획인구!AE300,0))))</f>
        <v>116</v>
      </c>
      <c r="T300" s="152">
        <f>IF(계획인구!Q300="미급수",0,IF(계획인구!Q300="마을",0,IF(계획인구!Q300="소규모",0,IF(계획인구!Q300=사업별물량!$F300,계획인구!AF300,0))))</f>
        <v>0</v>
      </c>
      <c r="U300" s="152">
        <f>IF(계획인구!R300="미급수",0,IF(계획인구!R300="마을",0,IF(계획인구!R300="소규모",0,IF(계획인구!R300=사업별물량!$F300,계획인구!AG300,0))))</f>
        <v>0</v>
      </c>
      <c r="V300" s="152">
        <f>IF(계획인구!S300="미급수",0,IF(계획인구!S300="마을",0,IF(계획인구!S300="소규모",0,IF(계획인구!S300=사업별물량!$F300,계획인구!AH300,0))))</f>
        <v>0</v>
      </c>
      <c r="W300" s="152">
        <f>IF(계획인구!T300="미급수",0,IF(계획인구!T300="마을",0,IF(계획인구!T300="소규모",0,IF(계획인구!T300=사업별물량!$F300,계획인구!AI300,0))))</f>
        <v>0</v>
      </c>
      <c r="X300" s="152">
        <f>IF(계획인구!U300="미급수",0,IF(계획인구!U300="마을",0,IF(계획인구!U300="소규모",0,IF(계획인구!U300=사업별물량!$F300,계획인구!AJ300,0))))</f>
        <v>0</v>
      </c>
      <c r="Y300" s="14" t="str">
        <f t="shared" si="31"/>
        <v>기존</v>
      </c>
    </row>
    <row r="301" spans="1:36" s="11" customFormat="1" ht="16.350000000000001" customHeight="1">
      <c r="A301" s="308" t="s">
        <v>257</v>
      </c>
      <c r="B301" s="57" t="s">
        <v>432</v>
      </c>
      <c r="C301" s="57" t="s">
        <v>345</v>
      </c>
      <c r="D301" s="53">
        <f>계획인구!J301</f>
        <v>56</v>
      </c>
      <c r="E301" s="53">
        <f>계획인구!K301</f>
        <v>136</v>
      </c>
      <c r="F301" s="54" t="str">
        <f>계획인구!L301</f>
        <v>지방</v>
      </c>
      <c r="G301" s="54" t="str">
        <f>계획인구!M301</f>
        <v>김천</v>
      </c>
      <c r="H301" s="54" t="str">
        <f>계획인구!N301</f>
        <v>동부</v>
      </c>
      <c r="I301" s="55">
        <f>IF(F301="마을",0,IF(F301="소규모",0,계획인구!P301))</f>
        <v>2015</v>
      </c>
      <c r="J301" s="135">
        <f t="shared" si="35"/>
        <v>136</v>
      </c>
      <c r="K301" s="135">
        <f t="shared" si="35"/>
        <v>131</v>
      </c>
      <c r="L301" s="135">
        <f t="shared" si="35"/>
        <v>130</v>
      </c>
      <c r="M301" s="135">
        <f t="shared" si="35"/>
        <v>130</v>
      </c>
      <c r="N301" s="136">
        <f t="shared" si="35"/>
        <v>129</v>
      </c>
      <c r="O301" s="152">
        <f>IF(계획인구!Q301="미급수",0,IF(계획인구!Q301="마을",0,IF(계획인구!Q301="소규모",0,IF(계획인구!Q301=사업별물량!$F301,계획인구!AA301,0))))</f>
        <v>136</v>
      </c>
      <c r="P301" s="152">
        <f>IF(계획인구!R301="미급수",0,IF(계획인구!R301="마을",0,IF(계획인구!R301="소규모",0,IF(계획인구!R301=사업별물량!$F301,계획인구!AB301,0))))</f>
        <v>131</v>
      </c>
      <c r="Q301" s="152">
        <f>IF(계획인구!S301="미급수",0,IF(계획인구!S301="마을",0,IF(계획인구!S301="소규모",0,IF(계획인구!S301=사업별물량!$F301,계획인구!AC301,0))))</f>
        <v>130</v>
      </c>
      <c r="R301" s="152">
        <f>IF(계획인구!T301="미급수",0,IF(계획인구!T301="마을",0,IF(계획인구!T301="소규모",0,IF(계획인구!T301=사업별물량!$F301,계획인구!AD301,0))))</f>
        <v>130</v>
      </c>
      <c r="S301" s="152">
        <f>IF(계획인구!U301="미급수",0,IF(계획인구!U301="마을",0,IF(계획인구!U301="소규모",0,IF(계획인구!U301=사업별물량!$F301,계획인구!AE301,0))))</f>
        <v>129</v>
      </c>
      <c r="T301" s="152">
        <f>IF(계획인구!Q301="미급수",0,IF(계획인구!Q301="마을",0,IF(계획인구!Q301="소규모",0,IF(계획인구!Q301=사업별물량!$F301,계획인구!AF301,0))))</f>
        <v>0</v>
      </c>
      <c r="U301" s="152">
        <f>IF(계획인구!R301="미급수",0,IF(계획인구!R301="마을",0,IF(계획인구!R301="소규모",0,IF(계획인구!R301=사업별물량!$F301,계획인구!AG301,0))))</f>
        <v>0</v>
      </c>
      <c r="V301" s="152">
        <f>IF(계획인구!S301="미급수",0,IF(계획인구!S301="마을",0,IF(계획인구!S301="소규모",0,IF(계획인구!S301=사업별물량!$F301,계획인구!AH301,0))))</f>
        <v>0</v>
      </c>
      <c r="W301" s="152">
        <f>IF(계획인구!T301="미급수",0,IF(계획인구!T301="마을",0,IF(계획인구!T301="소규모",0,IF(계획인구!T301=사업별물량!$F301,계획인구!AI301,0))))</f>
        <v>0</v>
      </c>
      <c r="X301" s="152">
        <f>IF(계획인구!U301="미급수",0,IF(계획인구!U301="마을",0,IF(계획인구!U301="소규모",0,IF(계획인구!U301=사업별물량!$F301,계획인구!AJ301,0))))</f>
        <v>0</v>
      </c>
      <c r="Y301" s="14" t="str">
        <f t="shared" si="31"/>
        <v>기존</v>
      </c>
    </row>
    <row r="302" spans="1:36" s="11" customFormat="1" ht="16.350000000000001" customHeight="1">
      <c r="A302" s="308" t="s">
        <v>257</v>
      </c>
      <c r="B302" s="57" t="s">
        <v>433</v>
      </c>
      <c r="C302" s="57" t="s">
        <v>1151</v>
      </c>
      <c r="D302" s="53">
        <f>계획인구!J302</f>
        <v>69</v>
      </c>
      <c r="E302" s="53">
        <f>계획인구!K302</f>
        <v>149</v>
      </c>
      <c r="F302" s="54" t="str">
        <f>계획인구!L302</f>
        <v>지방</v>
      </c>
      <c r="G302" s="54" t="str">
        <f>계획인구!M302</f>
        <v>김천</v>
      </c>
      <c r="H302" s="54" t="str">
        <f>계획인구!N302</f>
        <v>동부</v>
      </c>
      <c r="I302" s="55">
        <f>IF(F302="마을",0,IF(F302="소규모",0,계획인구!P302))</f>
        <v>2015</v>
      </c>
      <c r="J302" s="135">
        <f t="shared" si="35"/>
        <v>149</v>
      </c>
      <c r="K302" s="135">
        <f t="shared" si="35"/>
        <v>143</v>
      </c>
      <c r="L302" s="135">
        <f t="shared" si="35"/>
        <v>143</v>
      </c>
      <c r="M302" s="135">
        <f t="shared" si="35"/>
        <v>142</v>
      </c>
      <c r="N302" s="136">
        <f t="shared" si="35"/>
        <v>141</v>
      </c>
      <c r="O302" s="152">
        <f>IF(계획인구!Q302="미급수",0,IF(계획인구!Q302="마을",0,IF(계획인구!Q302="소규모",0,IF(계획인구!Q302=사업별물량!$F302,계획인구!AA302,0))))</f>
        <v>149</v>
      </c>
      <c r="P302" s="152">
        <f>IF(계획인구!R302="미급수",0,IF(계획인구!R302="마을",0,IF(계획인구!R302="소규모",0,IF(계획인구!R302=사업별물량!$F302,계획인구!AB302,0))))</f>
        <v>143</v>
      </c>
      <c r="Q302" s="152">
        <f>IF(계획인구!S302="미급수",0,IF(계획인구!S302="마을",0,IF(계획인구!S302="소규모",0,IF(계획인구!S302=사업별물량!$F302,계획인구!AC302,0))))</f>
        <v>143</v>
      </c>
      <c r="R302" s="152">
        <f>IF(계획인구!T302="미급수",0,IF(계획인구!T302="마을",0,IF(계획인구!T302="소규모",0,IF(계획인구!T302=사업별물량!$F302,계획인구!AD302,0))))</f>
        <v>142</v>
      </c>
      <c r="S302" s="152">
        <f>IF(계획인구!U302="미급수",0,IF(계획인구!U302="마을",0,IF(계획인구!U302="소규모",0,IF(계획인구!U302=사업별물량!$F302,계획인구!AE302,0))))</f>
        <v>141</v>
      </c>
      <c r="T302" s="152">
        <f>IF(계획인구!Q302="미급수",0,IF(계획인구!Q302="마을",0,IF(계획인구!Q302="소규모",0,IF(계획인구!Q302=사업별물량!$F302,계획인구!AF302,0))))</f>
        <v>0</v>
      </c>
      <c r="U302" s="152">
        <f>IF(계획인구!R302="미급수",0,IF(계획인구!R302="마을",0,IF(계획인구!R302="소규모",0,IF(계획인구!R302=사업별물량!$F302,계획인구!AG302,0))))</f>
        <v>0</v>
      </c>
      <c r="V302" s="152">
        <f>IF(계획인구!S302="미급수",0,IF(계획인구!S302="마을",0,IF(계획인구!S302="소규모",0,IF(계획인구!S302=사업별물량!$F302,계획인구!AH302,0))))</f>
        <v>0</v>
      </c>
      <c r="W302" s="152">
        <f>IF(계획인구!T302="미급수",0,IF(계획인구!T302="마을",0,IF(계획인구!T302="소규모",0,IF(계획인구!T302=사업별물량!$F302,계획인구!AI302,0))))</f>
        <v>0</v>
      </c>
      <c r="X302" s="152">
        <f>IF(계획인구!U302="미급수",0,IF(계획인구!U302="마을",0,IF(계획인구!U302="소규모",0,IF(계획인구!U302=사업별물량!$F302,계획인구!AJ302,0))))</f>
        <v>0</v>
      </c>
      <c r="Y302" s="14" t="str">
        <f t="shared" si="31"/>
        <v>기존</v>
      </c>
    </row>
    <row r="303" spans="1:36" s="11" customFormat="1" ht="16.350000000000001" customHeight="1">
      <c r="A303" s="308" t="s">
        <v>257</v>
      </c>
      <c r="B303" s="57" t="s">
        <v>434</v>
      </c>
      <c r="C303" s="57" t="s">
        <v>435</v>
      </c>
      <c r="D303" s="53">
        <f>계획인구!J303</f>
        <v>46</v>
      </c>
      <c r="E303" s="53">
        <f>계획인구!K303</f>
        <v>101</v>
      </c>
      <c r="F303" s="54" t="str">
        <f>계획인구!L303</f>
        <v>마을</v>
      </c>
      <c r="G303" s="54" t="str">
        <f>계획인구!M303</f>
        <v>마을</v>
      </c>
      <c r="H303" s="54" t="str">
        <f>계획인구!N303</f>
        <v>새말</v>
      </c>
      <c r="I303" s="55">
        <f>IF(F303="마을",0,IF(F303="소규모",0,계획인구!P303))</f>
        <v>0</v>
      </c>
      <c r="J303" s="135">
        <f t="shared" si="35"/>
        <v>0</v>
      </c>
      <c r="K303" s="135">
        <f t="shared" si="35"/>
        <v>0</v>
      </c>
      <c r="L303" s="135">
        <f t="shared" si="35"/>
        <v>0</v>
      </c>
      <c r="M303" s="135">
        <f t="shared" si="35"/>
        <v>0</v>
      </c>
      <c r="N303" s="136">
        <f t="shared" si="35"/>
        <v>0</v>
      </c>
      <c r="O303" s="152">
        <f>IF(계획인구!Q303="미급수",0,IF(계획인구!Q303="마을",0,IF(계획인구!Q303="소규모",0,IF(계획인구!Q303=사업별물량!$F303,계획인구!AA303,0))))</f>
        <v>0</v>
      </c>
      <c r="P303" s="152">
        <f>IF(계획인구!R303="미급수",0,IF(계획인구!R303="마을",0,IF(계획인구!R303="소규모",0,IF(계획인구!R303=사업별물량!$F303,계획인구!AB303,0))))</f>
        <v>0</v>
      </c>
      <c r="Q303" s="152">
        <f>IF(계획인구!S303="미급수",0,IF(계획인구!S303="마을",0,IF(계획인구!S303="소규모",0,IF(계획인구!S303=사업별물량!$F303,계획인구!AC303,0))))</f>
        <v>0</v>
      </c>
      <c r="R303" s="152">
        <f>IF(계획인구!T303="미급수",0,IF(계획인구!T303="마을",0,IF(계획인구!T303="소규모",0,IF(계획인구!T303=사업별물량!$F303,계획인구!AD303,0))))</f>
        <v>0</v>
      </c>
      <c r="S303" s="152">
        <f>IF(계획인구!U303="미급수",0,IF(계획인구!U303="마을",0,IF(계획인구!U303="소규모",0,IF(계획인구!U303=사업별물량!$F303,계획인구!AE303,0))))</f>
        <v>0</v>
      </c>
      <c r="T303" s="152">
        <f>IF(계획인구!Q303="미급수",0,IF(계획인구!Q303="마을",0,IF(계획인구!Q303="소규모",0,IF(계획인구!Q303=사업별물량!$F303,계획인구!AF303,0))))</f>
        <v>0</v>
      </c>
      <c r="U303" s="152">
        <f>IF(계획인구!R303="미급수",0,IF(계획인구!R303="마을",0,IF(계획인구!R303="소규모",0,IF(계획인구!R303=사업별물량!$F303,계획인구!AG303,0))))</f>
        <v>0</v>
      </c>
      <c r="V303" s="152">
        <f>IF(계획인구!S303="미급수",0,IF(계획인구!S303="마을",0,IF(계획인구!S303="소규모",0,IF(계획인구!S303=사업별물량!$F303,계획인구!AH303,0))))</f>
        <v>0</v>
      </c>
      <c r="W303" s="152">
        <f>IF(계획인구!T303="미급수",0,IF(계획인구!T303="마을",0,IF(계획인구!T303="소규모",0,IF(계획인구!T303=사업별물량!$F303,계획인구!AI303,0))))</f>
        <v>0</v>
      </c>
      <c r="X303" s="152">
        <f>IF(계획인구!U303="미급수",0,IF(계획인구!U303="마을",0,IF(계획인구!U303="소규모",0,IF(계획인구!U303=사업별물량!$F303,계획인구!AJ303,0))))</f>
        <v>0</v>
      </c>
      <c r="Y303" s="14" t="str">
        <f t="shared" si="31"/>
        <v/>
      </c>
    </row>
    <row r="304" spans="1:36" s="11" customFormat="1" ht="16.350000000000001" customHeight="1">
      <c r="A304" s="308" t="s">
        <v>257</v>
      </c>
      <c r="B304" s="57" t="s">
        <v>436</v>
      </c>
      <c r="C304" s="57" t="s">
        <v>437</v>
      </c>
      <c r="D304" s="53">
        <f>계획인구!J304</f>
        <v>48</v>
      </c>
      <c r="E304" s="53">
        <f>계획인구!K304</f>
        <v>104</v>
      </c>
      <c r="F304" s="54" t="str">
        <f>계획인구!L304</f>
        <v>지방</v>
      </c>
      <c r="G304" s="54" t="str">
        <f>계획인구!M304</f>
        <v>김천</v>
      </c>
      <c r="H304" s="54" t="str">
        <f>계획인구!N304</f>
        <v>동부</v>
      </c>
      <c r="I304" s="55">
        <f>IF(F304="마을",0,IF(F304="소규모",0,계획인구!P304))</f>
        <v>2015</v>
      </c>
      <c r="J304" s="135">
        <f t="shared" si="35"/>
        <v>104</v>
      </c>
      <c r="K304" s="135">
        <f t="shared" si="35"/>
        <v>100</v>
      </c>
      <c r="L304" s="135">
        <f t="shared" si="35"/>
        <v>99</v>
      </c>
      <c r="M304" s="135">
        <f t="shared" si="35"/>
        <v>99</v>
      </c>
      <c r="N304" s="136">
        <f t="shared" si="35"/>
        <v>98</v>
      </c>
      <c r="O304" s="152">
        <f>IF(계획인구!Q304="미급수",0,IF(계획인구!Q304="마을",0,IF(계획인구!Q304="소규모",0,IF(계획인구!Q304=사업별물량!$F304,계획인구!AA304,0))))</f>
        <v>104</v>
      </c>
      <c r="P304" s="152">
        <f>IF(계획인구!R304="미급수",0,IF(계획인구!R304="마을",0,IF(계획인구!R304="소규모",0,IF(계획인구!R304=사업별물량!$F304,계획인구!AB304,0))))</f>
        <v>100</v>
      </c>
      <c r="Q304" s="152">
        <f>IF(계획인구!S304="미급수",0,IF(계획인구!S304="마을",0,IF(계획인구!S304="소규모",0,IF(계획인구!S304=사업별물량!$F304,계획인구!AC304,0))))</f>
        <v>99</v>
      </c>
      <c r="R304" s="152">
        <f>IF(계획인구!T304="미급수",0,IF(계획인구!T304="마을",0,IF(계획인구!T304="소규모",0,IF(계획인구!T304=사업별물량!$F304,계획인구!AD304,0))))</f>
        <v>99</v>
      </c>
      <c r="S304" s="152">
        <f>IF(계획인구!U304="미급수",0,IF(계획인구!U304="마을",0,IF(계획인구!U304="소규모",0,IF(계획인구!U304=사업별물량!$F304,계획인구!AE304,0))))</f>
        <v>98</v>
      </c>
      <c r="T304" s="152">
        <f>IF(계획인구!Q304="미급수",0,IF(계획인구!Q304="마을",0,IF(계획인구!Q304="소규모",0,IF(계획인구!Q304=사업별물량!$F304,계획인구!AF304,0))))</f>
        <v>0</v>
      </c>
      <c r="U304" s="152">
        <f>IF(계획인구!R304="미급수",0,IF(계획인구!R304="마을",0,IF(계획인구!R304="소규모",0,IF(계획인구!R304=사업별물량!$F304,계획인구!AG304,0))))</f>
        <v>0</v>
      </c>
      <c r="V304" s="152">
        <f>IF(계획인구!S304="미급수",0,IF(계획인구!S304="마을",0,IF(계획인구!S304="소규모",0,IF(계획인구!S304=사업별물량!$F304,계획인구!AH304,0))))</f>
        <v>0</v>
      </c>
      <c r="W304" s="152">
        <f>IF(계획인구!T304="미급수",0,IF(계획인구!T304="마을",0,IF(계획인구!T304="소규모",0,IF(계획인구!T304=사업별물량!$F304,계획인구!AI304,0))))</f>
        <v>0</v>
      </c>
      <c r="X304" s="152">
        <f>IF(계획인구!U304="미급수",0,IF(계획인구!U304="마을",0,IF(계획인구!U304="소규모",0,IF(계획인구!U304=사업별물량!$F304,계획인구!AJ304,0))))</f>
        <v>0</v>
      </c>
      <c r="Y304" s="14" t="str">
        <f t="shared" si="31"/>
        <v>기존</v>
      </c>
    </row>
    <row r="305" spans="1:34" s="11" customFormat="1" ht="16.350000000000001" customHeight="1">
      <c r="A305" s="308" t="s">
        <v>257</v>
      </c>
      <c r="B305" s="247" t="s">
        <v>438</v>
      </c>
      <c r="C305" s="57" t="s">
        <v>439</v>
      </c>
      <c r="D305" s="53">
        <f>계획인구!J305</f>
        <v>131</v>
      </c>
      <c r="E305" s="53">
        <f>계획인구!K305</f>
        <v>334</v>
      </c>
      <c r="F305" s="54" t="str">
        <f>계획인구!L305</f>
        <v>지방</v>
      </c>
      <c r="G305" s="54" t="str">
        <f>계획인구!M305</f>
        <v>김천</v>
      </c>
      <c r="H305" s="54" t="str">
        <f>계획인구!N305</f>
        <v>동부</v>
      </c>
      <c r="I305" s="55">
        <f>IF(F305="마을",0,IF(F305="소규모",0,계획인구!P305))</f>
        <v>2015</v>
      </c>
      <c r="J305" s="135">
        <f t="shared" si="35"/>
        <v>334</v>
      </c>
      <c r="K305" s="135">
        <f t="shared" si="35"/>
        <v>321</v>
      </c>
      <c r="L305" s="135">
        <f t="shared" si="35"/>
        <v>320</v>
      </c>
      <c r="M305" s="135">
        <f t="shared" si="35"/>
        <v>318</v>
      </c>
      <c r="N305" s="136">
        <f t="shared" si="35"/>
        <v>316</v>
      </c>
      <c r="O305" s="152">
        <f>IF(계획인구!Q305="미급수",0,IF(계획인구!Q305="마을",0,IF(계획인구!Q305="소규모",0,IF(계획인구!Q305=사업별물량!$F305,계획인구!AA305,0))))</f>
        <v>334</v>
      </c>
      <c r="P305" s="152">
        <f>IF(계획인구!R305="미급수",0,IF(계획인구!R305="마을",0,IF(계획인구!R305="소규모",0,IF(계획인구!R305=사업별물량!$F305,계획인구!AB305,0))))</f>
        <v>321</v>
      </c>
      <c r="Q305" s="152">
        <f>IF(계획인구!S305="미급수",0,IF(계획인구!S305="마을",0,IF(계획인구!S305="소규모",0,IF(계획인구!S305=사업별물량!$F305,계획인구!AC305,0))))</f>
        <v>320</v>
      </c>
      <c r="R305" s="152">
        <f>IF(계획인구!T305="미급수",0,IF(계획인구!T305="마을",0,IF(계획인구!T305="소규모",0,IF(계획인구!T305=사업별물량!$F305,계획인구!AD305,0))))</f>
        <v>318</v>
      </c>
      <c r="S305" s="152">
        <f>IF(계획인구!U305="미급수",0,IF(계획인구!U305="마을",0,IF(계획인구!U305="소규모",0,IF(계획인구!U305=사업별물량!$F305,계획인구!AE305,0))))</f>
        <v>316</v>
      </c>
      <c r="T305" s="152">
        <f>IF(계획인구!Q305="미급수",0,IF(계획인구!Q305="마을",0,IF(계획인구!Q305="소규모",0,IF(계획인구!Q305=사업별물량!$F305,계획인구!AF305,0))))</f>
        <v>0</v>
      </c>
      <c r="U305" s="152">
        <f>IF(계획인구!R305="미급수",0,IF(계획인구!R305="마을",0,IF(계획인구!R305="소규모",0,IF(계획인구!R305=사업별물량!$F305,계획인구!AG305,0))))</f>
        <v>0</v>
      </c>
      <c r="V305" s="152">
        <f>IF(계획인구!S305="미급수",0,IF(계획인구!S305="마을",0,IF(계획인구!S305="소규모",0,IF(계획인구!S305=사업별물량!$F305,계획인구!AH305,0))))</f>
        <v>0</v>
      </c>
      <c r="W305" s="152">
        <f>IF(계획인구!T305="미급수",0,IF(계획인구!T305="마을",0,IF(계획인구!T305="소규모",0,IF(계획인구!T305=사업별물량!$F305,계획인구!AI305,0))))</f>
        <v>0</v>
      </c>
      <c r="X305" s="152">
        <f>IF(계획인구!U305="미급수",0,IF(계획인구!U305="마을",0,IF(계획인구!U305="소규모",0,IF(계획인구!U305=사업별물량!$F305,계획인구!AJ305,0))))</f>
        <v>0</v>
      </c>
      <c r="Y305" s="14" t="str">
        <f t="shared" si="31"/>
        <v>기존</v>
      </c>
      <c r="AH305" s="13"/>
    </row>
    <row r="306" spans="1:34" s="11" customFormat="1" ht="16.350000000000001" customHeight="1">
      <c r="A306" s="308" t="s">
        <v>257</v>
      </c>
      <c r="B306" s="333"/>
      <c r="C306" s="57" t="s">
        <v>440</v>
      </c>
      <c r="D306" s="53">
        <f>계획인구!J306</f>
        <v>14</v>
      </c>
      <c r="E306" s="53">
        <f>계획인구!K306</f>
        <v>31</v>
      </c>
      <c r="F306" s="54" t="str">
        <f>계획인구!L306</f>
        <v>지방</v>
      </c>
      <c r="G306" s="54" t="str">
        <f>계획인구!M306</f>
        <v>김천</v>
      </c>
      <c r="H306" s="54" t="str">
        <f>계획인구!N306</f>
        <v>동부</v>
      </c>
      <c r="I306" s="55">
        <f>IF(F306="마을",0,IF(F306="소규모",0,계획인구!P306))</f>
        <v>2015</v>
      </c>
      <c r="J306" s="135">
        <f t="shared" si="35"/>
        <v>31</v>
      </c>
      <c r="K306" s="135">
        <f t="shared" si="35"/>
        <v>30</v>
      </c>
      <c r="L306" s="135">
        <f t="shared" si="35"/>
        <v>30</v>
      </c>
      <c r="M306" s="135">
        <f t="shared" si="35"/>
        <v>30</v>
      </c>
      <c r="N306" s="136">
        <f t="shared" si="35"/>
        <v>29</v>
      </c>
      <c r="O306" s="152">
        <f>IF(계획인구!Q306="미급수",0,IF(계획인구!Q306="마을",0,IF(계획인구!Q306="소규모",0,IF(계획인구!Q306=사업별물량!$F306,계획인구!AA306,0))))</f>
        <v>31</v>
      </c>
      <c r="P306" s="152">
        <f>IF(계획인구!R306="미급수",0,IF(계획인구!R306="마을",0,IF(계획인구!R306="소규모",0,IF(계획인구!R306=사업별물량!$F306,계획인구!AB306,0))))</f>
        <v>30</v>
      </c>
      <c r="Q306" s="152">
        <f>IF(계획인구!S306="미급수",0,IF(계획인구!S306="마을",0,IF(계획인구!S306="소규모",0,IF(계획인구!S306=사업별물량!$F306,계획인구!AC306,0))))</f>
        <v>30</v>
      </c>
      <c r="R306" s="152">
        <f>IF(계획인구!T306="미급수",0,IF(계획인구!T306="마을",0,IF(계획인구!T306="소규모",0,IF(계획인구!T306=사업별물량!$F306,계획인구!AD306,0))))</f>
        <v>30</v>
      </c>
      <c r="S306" s="152">
        <f>IF(계획인구!U306="미급수",0,IF(계획인구!U306="마을",0,IF(계획인구!U306="소규모",0,IF(계획인구!U306=사업별물량!$F306,계획인구!AE306,0))))</f>
        <v>29</v>
      </c>
      <c r="T306" s="152">
        <f>IF(계획인구!Q306="미급수",0,IF(계획인구!Q306="마을",0,IF(계획인구!Q306="소규모",0,IF(계획인구!Q306=사업별물량!$F306,계획인구!AF306,0))))</f>
        <v>0</v>
      </c>
      <c r="U306" s="152">
        <f>IF(계획인구!R306="미급수",0,IF(계획인구!R306="마을",0,IF(계획인구!R306="소규모",0,IF(계획인구!R306=사업별물량!$F306,계획인구!AG306,0))))</f>
        <v>0</v>
      </c>
      <c r="V306" s="152">
        <f>IF(계획인구!S306="미급수",0,IF(계획인구!S306="마을",0,IF(계획인구!S306="소규모",0,IF(계획인구!S306=사업별물량!$F306,계획인구!AH306,0))))</f>
        <v>0</v>
      </c>
      <c r="W306" s="152">
        <f>IF(계획인구!T306="미급수",0,IF(계획인구!T306="마을",0,IF(계획인구!T306="소규모",0,IF(계획인구!T306=사업별물량!$F306,계획인구!AI306,0))))</f>
        <v>0</v>
      </c>
      <c r="X306" s="152">
        <f>IF(계획인구!U306="미급수",0,IF(계획인구!U306="마을",0,IF(계획인구!U306="소규모",0,IF(계획인구!U306=사업별물량!$F306,계획인구!AJ306,0))))</f>
        <v>0</v>
      </c>
      <c r="Y306" s="14" t="str">
        <f t="shared" si="31"/>
        <v>기존</v>
      </c>
    </row>
    <row r="307" spans="1:34" s="11" customFormat="1" ht="16.350000000000001" customHeight="1">
      <c r="A307" s="308" t="s">
        <v>257</v>
      </c>
      <c r="B307" s="57" t="s">
        <v>441</v>
      </c>
      <c r="C307" s="57" t="s">
        <v>442</v>
      </c>
      <c r="D307" s="53">
        <f>계획인구!J307</f>
        <v>56</v>
      </c>
      <c r="E307" s="53">
        <f>계획인구!K307</f>
        <v>121</v>
      </c>
      <c r="F307" s="54" t="str">
        <f>계획인구!L307</f>
        <v>지방</v>
      </c>
      <c r="G307" s="54" t="str">
        <f>계획인구!M307</f>
        <v>김천</v>
      </c>
      <c r="H307" s="54" t="str">
        <f>계획인구!N307</f>
        <v>동부</v>
      </c>
      <c r="I307" s="55">
        <f>IF(F307="마을",0,IF(F307="소규모",0,계획인구!P307))</f>
        <v>2015</v>
      </c>
      <c r="J307" s="135">
        <f t="shared" si="35"/>
        <v>121</v>
      </c>
      <c r="K307" s="135">
        <f t="shared" si="35"/>
        <v>116</v>
      </c>
      <c r="L307" s="135">
        <f t="shared" si="35"/>
        <v>116</v>
      </c>
      <c r="M307" s="135">
        <f t="shared" si="35"/>
        <v>115</v>
      </c>
      <c r="N307" s="136">
        <f t="shared" si="35"/>
        <v>114</v>
      </c>
      <c r="O307" s="152">
        <f>IF(계획인구!Q307="미급수",0,IF(계획인구!Q307="마을",0,IF(계획인구!Q307="소규모",0,IF(계획인구!Q307=사업별물량!$F307,계획인구!AA307,0))))</f>
        <v>121</v>
      </c>
      <c r="P307" s="152">
        <f>IF(계획인구!R307="미급수",0,IF(계획인구!R307="마을",0,IF(계획인구!R307="소규모",0,IF(계획인구!R307=사업별물량!$F307,계획인구!AB307,0))))</f>
        <v>116</v>
      </c>
      <c r="Q307" s="152">
        <f>IF(계획인구!S307="미급수",0,IF(계획인구!S307="마을",0,IF(계획인구!S307="소규모",0,IF(계획인구!S307=사업별물량!$F307,계획인구!AC307,0))))</f>
        <v>116</v>
      </c>
      <c r="R307" s="152">
        <f>IF(계획인구!T307="미급수",0,IF(계획인구!T307="마을",0,IF(계획인구!T307="소규모",0,IF(계획인구!T307=사업별물량!$F307,계획인구!AD307,0))))</f>
        <v>115</v>
      </c>
      <c r="S307" s="152">
        <f>IF(계획인구!U307="미급수",0,IF(계획인구!U307="마을",0,IF(계획인구!U307="소규모",0,IF(계획인구!U307=사업별물량!$F307,계획인구!AE307,0))))</f>
        <v>114</v>
      </c>
      <c r="T307" s="152">
        <f>IF(계획인구!Q307="미급수",0,IF(계획인구!Q307="마을",0,IF(계획인구!Q307="소규모",0,IF(계획인구!Q307=사업별물량!$F307,계획인구!AF307,0))))</f>
        <v>0</v>
      </c>
      <c r="U307" s="152">
        <f>IF(계획인구!R307="미급수",0,IF(계획인구!R307="마을",0,IF(계획인구!R307="소규모",0,IF(계획인구!R307=사업별물량!$F307,계획인구!AG307,0))))</f>
        <v>0</v>
      </c>
      <c r="V307" s="152">
        <f>IF(계획인구!S307="미급수",0,IF(계획인구!S307="마을",0,IF(계획인구!S307="소규모",0,IF(계획인구!S307=사업별물량!$F307,계획인구!AH307,0))))</f>
        <v>0</v>
      </c>
      <c r="W307" s="152">
        <f>IF(계획인구!T307="미급수",0,IF(계획인구!T307="마을",0,IF(계획인구!T307="소규모",0,IF(계획인구!T307=사업별물량!$F307,계획인구!AI307,0))))</f>
        <v>0</v>
      </c>
      <c r="X307" s="152">
        <f>IF(계획인구!U307="미급수",0,IF(계획인구!U307="마을",0,IF(계획인구!U307="소규모",0,IF(계획인구!U307=사업별물량!$F307,계획인구!AJ307,0))))</f>
        <v>0</v>
      </c>
      <c r="Y307" s="14" t="str">
        <f t="shared" si="31"/>
        <v>기존</v>
      </c>
    </row>
    <row r="308" spans="1:34" s="11" customFormat="1" ht="16.350000000000001" customHeight="1">
      <c r="A308" s="308" t="s">
        <v>257</v>
      </c>
      <c r="B308" s="247" t="s">
        <v>443</v>
      </c>
      <c r="C308" s="57" t="s">
        <v>444</v>
      </c>
      <c r="D308" s="53">
        <f>계획인구!J308</f>
        <v>24</v>
      </c>
      <c r="E308" s="53">
        <f>계획인구!K308</f>
        <v>45</v>
      </c>
      <c r="F308" s="54" t="str">
        <f>계획인구!L308</f>
        <v>소규모</v>
      </c>
      <c r="G308" s="54" t="str">
        <f>계획인구!M308</f>
        <v>소규모</v>
      </c>
      <c r="H308" s="54" t="str">
        <f>계획인구!N308</f>
        <v>나부리</v>
      </c>
      <c r="I308" s="55">
        <f>IF(F308="마을",0,IF(F308="소규모",0,계획인구!P308))</f>
        <v>0</v>
      </c>
      <c r="J308" s="135">
        <f t="shared" si="35"/>
        <v>0</v>
      </c>
      <c r="K308" s="135">
        <f t="shared" si="35"/>
        <v>0</v>
      </c>
      <c r="L308" s="135">
        <f t="shared" si="35"/>
        <v>0</v>
      </c>
      <c r="M308" s="135">
        <f t="shared" si="35"/>
        <v>0</v>
      </c>
      <c r="N308" s="136">
        <f t="shared" si="35"/>
        <v>0</v>
      </c>
      <c r="O308" s="152">
        <f>IF(계획인구!Q308="미급수",0,IF(계획인구!Q308="마을",0,IF(계획인구!Q308="소규모",0,IF(계획인구!Q308=사업별물량!$F308,계획인구!AA308,0))))</f>
        <v>0</v>
      </c>
      <c r="P308" s="152">
        <f>IF(계획인구!R308="미급수",0,IF(계획인구!R308="마을",0,IF(계획인구!R308="소규모",0,IF(계획인구!R308=사업별물량!$F308,계획인구!AB308,0))))</f>
        <v>0</v>
      </c>
      <c r="Q308" s="152">
        <f>IF(계획인구!S308="미급수",0,IF(계획인구!S308="마을",0,IF(계획인구!S308="소규모",0,IF(계획인구!S308=사업별물량!$F308,계획인구!AC308,0))))</f>
        <v>0</v>
      </c>
      <c r="R308" s="152">
        <f>IF(계획인구!T308="미급수",0,IF(계획인구!T308="마을",0,IF(계획인구!T308="소규모",0,IF(계획인구!T308=사업별물량!$F308,계획인구!AD308,0))))</f>
        <v>0</v>
      </c>
      <c r="S308" s="152">
        <f>IF(계획인구!U308="미급수",0,IF(계획인구!U308="마을",0,IF(계획인구!U308="소규모",0,IF(계획인구!U308=사업별물량!$F308,계획인구!AE308,0))))</f>
        <v>0</v>
      </c>
      <c r="T308" s="152">
        <f>IF(계획인구!Q308="미급수",0,IF(계획인구!Q308="마을",0,IF(계획인구!Q308="소규모",0,IF(계획인구!Q308=사업별물량!$F308,계획인구!AF308,0))))</f>
        <v>0</v>
      </c>
      <c r="U308" s="152">
        <f>IF(계획인구!R308="미급수",0,IF(계획인구!R308="마을",0,IF(계획인구!R308="소규모",0,IF(계획인구!R308=사업별물량!$F308,계획인구!AG308,0))))</f>
        <v>0</v>
      </c>
      <c r="V308" s="152">
        <f>IF(계획인구!S308="미급수",0,IF(계획인구!S308="마을",0,IF(계획인구!S308="소규모",0,IF(계획인구!S308=사업별물량!$F308,계획인구!AH308,0))))</f>
        <v>0</v>
      </c>
      <c r="W308" s="152">
        <f>IF(계획인구!T308="미급수",0,IF(계획인구!T308="마을",0,IF(계획인구!T308="소규모",0,IF(계획인구!T308=사업별물량!$F308,계획인구!AI308,0))))</f>
        <v>0</v>
      </c>
      <c r="X308" s="152">
        <f>IF(계획인구!U308="미급수",0,IF(계획인구!U308="마을",0,IF(계획인구!U308="소규모",0,IF(계획인구!U308=사업별물량!$F308,계획인구!AJ308,0))))</f>
        <v>0</v>
      </c>
      <c r="Y308" s="14" t="str">
        <f t="shared" si="31"/>
        <v/>
      </c>
    </row>
    <row r="309" spans="1:34" s="11" customFormat="1" ht="16.350000000000001" customHeight="1">
      <c r="A309" s="308" t="s">
        <v>257</v>
      </c>
      <c r="B309" s="333"/>
      <c r="C309" s="57" t="s">
        <v>1152</v>
      </c>
      <c r="D309" s="53">
        <f>계획인구!J309</f>
        <v>9</v>
      </c>
      <c r="E309" s="53">
        <f>계획인구!K309</f>
        <v>19</v>
      </c>
      <c r="F309" s="54" t="str">
        <f>계획인구!L309</f>
        <v>소규모</v>
      </c>
      <c r="G309" s="54" t="str">
        <f>계획인구!M309</f>
        <v>소규모</v>
      </c>
      <c r="H309" s="54" t="str">
        <f>계획인구!N309</f>
        <v>나부리</v>
      </c>
      <c r="I309" s="55">
        <f>IF(F309="마을",0,IF(F309="소규모",0,계획인구!P309))</f>
        <v>0</v>
      </c>
      <c r="J309" s="135">
        <f t="shared" si="35"/>
        <v>0</v>
      </c>
      <c r="K309" s="135">
        <f t="shared" si="35"/>
        <v>0</v>
      </c>
      <c r="L309" s="135">
        <f t="shared" si="35"/>
        <v>0</v>
      </c>
      <c r="M309" s="135">
        <f t="shared" si="35"/>
        <v>0</v>
      </c>
      <c r="N309" s="136">
        <f t="shared" si="35"/>
        <v>0</v>
      </c>
      <c r="O309" s="152">
        <f>IF(계획인구!Q309="미급수",0,IF(계획인구!Q309="마을",0,IF(계획인구!Q309="소규모",0,IF(계획인구!Q309=사업별물량!$F309,계획인구!AA309,0))))</f>
        <v>0</v>
      </c>
      <c r="P309" s="152">
        <f>IF(계획인구!R309="미급수",0,IF(계획인구!R309="마을",0,IF(계획인구!R309="소규모",0,IF(계획인구!R309=사업별물량!$F309,계획인구!AB309,0))))</f>
        <v>0</v>
      </c>
      <c r="Q309" s="152">
        <f>IF(계획인구!S309="미급수",0,IF(계획인구!S309="마을",0,IF(계획인구!S309="소규모",0,IF(계획인구!S309=사업별물량!$F309,계획인구!AC309,0))))</f>
        <v>0</v>
      </c>
      <c r="R309" s="152">
        <f>IF(계획인구!T309="미급수",0,IF(계획인구!T309="마을",0,IF(계획인구!T309="소규모",0,IF(계획인구!T309=사업별물량!$F309,계획인구!AD309,0))))</f>
        <v>0</v>
      </c>
      <c r="S309" s="152">
        <f>IF(계획인구!U309="미급수",0,IF(계획인구!U309="마을",0,IF(계획인구!U309="소규모",0,IF(계획인구!U309=사업별물량!$F309,계획인구!AE309,0))))</f>
        <v>0</v>
      </c>
      <c r="T309" s="152">
        <f>IF(계획인구!Q309="미급수",0,IF(계획인구!Q309="마을",0,IF(계획인구!Q309="소규모",0,IF(계획인구!Q309=사업별물량!$F309,계획인구!AF309,0))))</f>
        <v>0</v>
      </c>
      <c r="U309" s="152">
        <f>IF(계획인구!R309="미급수",0,IF(계획인구!R309="마을",0,IF(계획인구!R309="소규모",0,IF(계획인구!R309=사업별물량!$F309,계획인구!AG309,0))))</f>
        <v>0</v>
      </c>
      <c r="V309" s="152">
        <f>IF(계획인구!S309="미급수",0,IF(계획인구!S309="마을",0,IF(계획인구!S309="소규모",0,IF(계획인구!S309=사업별물량!$F309,계획인구!AH309,0))))</f>
        <v>0</v>
      </c>
      <c r="W309" s="152">
        <f>IF(계획인구!T309="미급수",0,IF(계획인구!T309="마을",0,IF(계획인구!T309="소규모",0,IF(계획인구!T309=사업별물량!$F309,계획인구!AI309,0))))</f>
        <v>0</v>
      </c>
      <c r="X309" s="152">
        <f>IF(계획인구!U309="미급수",0,IF(계획인구!U309="마을",0,IF(계획인구!U309="소규모",0,IF(계획인구!U309=사업별물량!$F309,계획인구!AJ309,0))))</f>
        <v>0</v>
      </c>
      <c r="Y309" s="14" t="str">
        <f t="shared" si="31"/>
        <v/>
      </c>
    </row>
    <row r="310" spans="1:34" s="11" customFormat="1" ht="16.350000000000001" customHeight="1">
      <c r="A310" s="308" t="s">
        <v>257</v>
      </c>
      <c r="B310" s="247" t="s">
        <v>445</v>
      </c>
      <c r="C310" s="57" t="s">
        <v>446</v>
      </c>
      <c r="D310" s="53">
        <f>계획인구!J310</f>
        <v>20</v>
      </c>
      <c r="E310" s="53">
        <f>계획인구!K310</f>
        <v>38</v>
      </c>
      <c r="F310" s="54" t="str">
        <f>계획인구!L310</f>
        <v>소규모</v>
      </c>
      <c r="G310" s="54" t="str">
        <f>계획인구!M310</f>
        <v>소규모</v>
      </c>
      <c r="H310" s="54" t="str">
        <f>계획인구!N310</f>
        <v>미실</v>
      </c>
      <c r="I310" s="55">
        <f>IF(F310="마을",0,IF(F310="소규모",0,계획인구!P310))</f>
        <v>0</v>
      </c>
      <c r="J310" s="135">
        <f t="shared" si="35"/>
        <v>0</v>
      </c>
      <c r="K310" s="135">
        <f t="shared" si="35"/>
        <v>0</v>
      </c>
      <c r="L310" s="135">
        <f t="shared" si="35"/>
        <v>0</v>
      </c>
      <c r="M310" s="135">
        <f t="shared" si="35"/>
        <v>0</v>
      </c>
      <c r="N310" s="136">
        <f t="shared" si="35"/>
        <v>0</v>
      </c>
      <c r="O310" s="152">
        <f>IF(계획인구!Q310="미급수",0,IF(계획인구!Q310="마을",0,IF(계획인구!Q310="소규모",0,IF(계획인구!Q310=사업별물량!$F310,계획인구!AA310,0))))</f>
        <v>0</v>
      </c>
      <c r="P310" s="152">
        <f>IF(계획인구!R310="미급수",0,IF(계획인구!R310="마을",0,IF(계획인구!R310="소규모",0,IF(계획인구!R310=사업별물량!$F310,계획인구!AB310,0))))</f>
        <v>0</v>
      </c>
      <c r="Q310" s="152">
        <f>IF(계획인구!S310="미급수",0,IF(계획인구!S310="마을",0,IF(계획인구!S310="소규모",0,IF(계획인구!S310=사업별물량!$F310,계획인구!AC310,0))))</f>
        <v>0</v>
      </c>
      <c r="R310" s="152">
        <f>IF(계획인구!T310="미급수",0,IF(계획인구!T310="마을",0,IF(계획인구!T310="소규모",0,IF(계획인구!T310=사업별물량!$F310,계획인구!AD310,0))))</f>
        <v>0</v>
      </c>
      <c r="S310" s="152">
        <f>IF(계획인구!U310="미급수",0,IF(계획인구!U310="마을",0,IF(계획인구!U310="소규모",0,IF(계획인구!U310=사업별물량!$F310,계획인구!AE310,0))))</f>
        <v>0</v>
      </c>
      <c r="T310" s="152">
        <f>IF(계획인구!Q310="미급수",0,IF(계획인구!Q310="마을",0,IF(계획인구!Q310="소규모",0,IF(계획인구!Q310=사업별물량!$F310,계획인구!AF310,0))))</f>
        <v>0</v>
      </c>
      <c r="U310" s="152">
        <f>IF(계획인구!R310="미급수",0,IF(계획인구!R310="마을",0,IF(계획인구!R310="소규모",0,IF(계획인구!R310=사업별물량!$F310,계획인구!AG310,0))))</f>
        <v>0</v>
      </c>
      <c r="V310" s="152">
        <f>IF(계획인구!S310="미급수",0,IF(계획인구!S310="마을",0,IF(계획인구!S310="소규모",0,IF(계획인구!S310=사업별물량!$F310,계획인구!AH310,0))))</f>
        <v>0</v>
      </c>
      <c r="W310" s="152">
        <f>IF(계획인구!T310="미급수",0,IF(계획인구!T310="마을",0,IF(계획인구!T310="소규모",0,IF(계획인구!T310=사업별물량!$F310,계획인구!AI310,0))))</f>
        <v>0</v>
      </c>
      <c r="X310" s="152">
        <f>IF(계획인구!U310="미급수",0,IF(계획인구!U310="마을",0,IF(계획인구!U310="소규모",0,IF(계획인구!U310=사업별물량!$F310,계획인구!AJ310,0))))</f>
        <v>0</v>
      </c>
      <c r="Y310" s="14" t="str">
        <f t="shared" si="31"/>
        <v/>
      </c>
      <c r="AB310" s="13"/>
      <c r="AC310" s="13"/>
      <c r="AD310" s="13"/>
      <c r="AE310" s="13"/>
      <c r="AF310" s="13"/>
      <c r="AG310" s="13"/>
    </row>
    <row r="311" spans="1:34" s="11" customFormat="1" ht="16.350000000000001" customHeight="1">
      <c r="A311" s="308" t="s">
        <v>257</v>
      </c>
      <c r="B311" s="333"/>
      <c r="C311" s="57" t="s">
        <v>447</v>
      </c>
      <c r="D311" s="53">
        <f>계획인구!J311</f>
        <v>8</v>
      </c>
      <c r="E311" s="53">
        <f>계획인구!K311</f>
        <v>15</v>
      </c>
      <c r="F311" s="54" t="str">
        <f>계획인구!L311</f>
        <v>미급수</v>
      </c>
      <c r="G311" s="54" t="str">
        <f>계획인구!M311</f>
        <v>미급수</v>
      </c>
      <c r="H311" s="54" t="str">
        <f>계획인구!N311</f>
        <v>미급수</v>
      </c>
      <c r="I311" s="55">
        <f>IF(F311="마을",0,IF(F311="소규모",0,계획인구!P311))</f>
        <v>0</v>
      </c>
      <c r="J311" s="135">
        <f t="shared" si="35"/>
        <v>0</v>
      </c>
      <c r="K311" s="135">
        <f t="shared" si="35"/>
        <v>0</v>
      </c>
      <c r="L311" s="135">
        <f t="shared" si="35"/>
        <v>0</v>
      </c>
      <c r="M311" s="135">
        <f t="shared" si="35"/>
        <v>0</v>
      </c>
      <c r="N311" s="136">
        <f t="shared" si="35"/>
        <v>0</v>
      </c>
      <c r="O311" s="152">
        <f>IF(계획인구!Q311="미급수",0,IF(계획인구!Q311="마을",0,IF(계획인구!Q311="소규모",0,IF(계획인구!Q311=사업별물량!$F311,계획인구!AA311,0))))</f>
        <v>0</v>
      </c>
      <c r="P311" s="152">
        <f>IF(계획인구!R311="미급수",0,IF(계획인구!R311="마을",0,IF(계획인구!R311="소규모",0,IF(계획인구!R311=사업별물량!$F311,계획인구!AB311,0))))</f>
        <v>0</v>
      </c>
      <c r="Q311" s="152">
        <f>IF(계획인구!S311="미급수",0,IF(계획인구!S311="마을",0,IF(계획인구!S311="소규모",0,IF(계획인구!S311=사업별물량!$F311,계획인구!AC311,0))))</f>
        <v>0</v>
      </c>
      <c r="R311" s="152">
        <f>IF(계획인구!T311="미급수",0,IF(계획인구!T311="마을",0,IF(계획인구!T311="소규모",0,IF(계획인구!T311=사업별물량!$F311,계획인구!AD311,0))))</f>
        <v>0</v>
      </c>
      <c r="S311" s="152">
        <f>IF(계획인구!U311="미급수",0,IF(계획인구!U311="마을",0,IF(계획인구!U311="소규모",0,IF(계획인구!U311=사업별물량!$F311,계획인구!AE311,0))))</f>
        <v>0</v>
      </c>
      <c r="T311" s="152">
        <f>IF(계획인구!Q311="미급수",0,IF(계획인구!Q311="마을",0,IF(계획인구!Q311="소규모",0,IF(계획인구!Q311=사업별물량!$F311,계획인구!AF311,0))))</f>
        <v>0</v>
      </c>
      <c r="U311" s="152">
        <f>IF(계획인구!R311="미급수",0,IF(계획인구!R311="마을",0,IF(계획인구!R311="소규모",0,IF(계획인구!R311=사업별물량!$F311,계획인구!AG311,0))))</f>
        <v>0</v>
      </c>
      <c r="V311" s="152">
        <f>IF(계획인구!S311="미급수",0,IF(계획인구!S311="마을",0,IF(계획인구!S311="소규모",0,IF(계획인구!S311=사업별물량!$F311,계획인구!AH311,0))))</f>
        <v>0</v>
      </c>
      <c r="W311" s="152">
        <f>IF(계획인구!T311="미급수",0,IF(계획인구!T311="마을",0,IF(계획인구!T311="소규모",0,IF(계획인구!T311=사업별물량!$F311,계획인구!AI311,0))))</f>
        <v>0</v>
      </c>
      <c r="X311" s="152">
        <f>IF(계획인구!U311="미급수",0,IF(계획인구!U311="마을",0,IF(계획인구!U311="소규모",0,IF(계획인구!U311=사업별물량!$F311,계획인구!AJ311,0))))</f>
        <v>0</v>
      </c>
      <c r="Y311" s="14" t="str">
        <f t="shared" si="31"/>
        <v/>
      </c>
    </row>
    <row r="312" spans="1:34" s="11" customFormat="1" ht="16.350000000000001" customHeight="1">
      <c r="A312" s="308" t="s">
        <v>257</v>
      </c>
      <c r="B312" s="247" t="s">
        <v>448</v>
      </c>
      <c r="C312" s="57" t="s">
        <v>449</v>
      </c>
      <c r="D312" s="53">
        <f>계획인구!J312</f>
        <v>46</v>
      </c>
      <c r="E312" s="53">
        <f>계획인구!K312</f>
        <v>99</v>
      </c>
      <c r="F312" s="54" t="str">
        <f>계획인구!L312</f>
        <v>소규모</v>
      </c>
      <c r="G312" s="54" t="str">
        <f>계획인구!M312</f>
        <v>소규모</v>
      </c>
      <c r="H312" s="54" t="str">
        <f>계획인구!N312</f>
        <v>새시기</v>
      </c>
      <c r="I312" s="55">
        <f>IF(F312="마을",0,IF(F312="소규모",0,계획인구!P312))</f>
        <v>0</v>
      </c>
      <c r="J312" s="135">
        <f t="shared" si="35"/>
        <v>0</v>
      </c>
      <c r="K312" s="135">
        <f t="shared" si="35"/>
        <v>0</v>
      </c>
      <c r="L312" s="135">
        <f t="shared" si="35"/>
        <v>0</v>
      </c>
      <c r="M312" s="135">
        <f t="shared" si="35"/>
        <v>0</v>
      </c>
      <c r="N312" s="136">
        <f t="shared" si="35"/>
        <v>0</v>
      </c>
      <c r="O312" s="152">
        <f>IF(계획인구!Q312="미급수",0,IF(계획인구!Q312="마을",0,IF(계획인구!Q312="소규모",0,IF(계획인구!Q312=사업별물량!$F312,계획인구!AA312,0))))</f>
        <v>0</v>
      </c>
      <c r="P312" s="152">
        <f>IF(계획인구!R312="미급수",0,IF(계획인구!R312="마을",0,IF(계획인구!R312="소규모",0,IF(계획인구!R312=사업별물량!$F312,계획인구!AB312,0))))</f>
        <v>0</v>
      </c>
      <c r="Q312" s="152">
        <f>IF(계획인구!S312="미급수",0,IF(계획인구!S312="마을",0,IF(계획인구!S312="소규모",0,IF(계획인구!S312=사업별물량!$F312,계획인구!AC312,0))))</f>
        <v>0</v>
      </c>
      <c r="R312" s="152">
        <f>IF(계획인구!T312="미급수",0,IF(계획인구!T312="마을",0,IF(계획인구!T312="소규모",0,IF(계획인구!T312=사업별물량!$F312,계획인구!AD312,0))))</f>
        <v>0</v>
      </c>
      <c r="S312" s="152">
        <f>IF(계획인구!U312="미급수",0,IF(계획인구!U312="마을",0,IF(계획인구!U312="소규모",0,IF(계획인구!U312=사업별물량!$F312,계획인구!AE312,0))))</f>
        <v>0</v>
      </c>
      <c r="T312" s="152">
        <f>IF(계획인구!Q312="미급수",0,IF(계획인구!Q312="마을",0,IF(계획인구!Q312="소규모",0,IF(계획인구!Q312=사업별물량!$F312,계획인구!AF312,0))))</f>
        <v>0</v>
      </c>
      <c r="U312" s="152">
        <f>IF(계획인구!R312="미급수",0,IF(계획인구!R312="마을",0,IF(계획인구!R312="소규모",0,IF(계획인구!R312=사업별물량!$F312,계획인구!AG312,0))))</f>
        <v>0</v>
      </c>
      <c r="V312" s="152">
        <f>IF(계획인구!S312="미급수",0,IF(계획인구!S312="마을",0,IF(계획인구!S312="소규모",0,IF(계획인구!S312=사업별물량!$F312,계획인구!AH312,0))))</f>
        <v>0</v>
      </c>
      <c r="W312" s="152">
        <f>IF(계획인구!T312="미급수",0,IF(계획인구!T312="마을",0,IF(계획인구!T312="소규모",0,IF(계획인구!T312=사업별물량!$F312,계획인구!AI312,0))))</f>
        <v>0</v>
      </c>
      <c r="X312" s="152">
        <f>IF(계획인구!U312="미급수",0,IF(계획인구!U312="마을",0,IF(계획인구!U312="소규모",0,IF(계획인구!U312=사업별물량!$F312,계획인구!AJ312,0))))</f>
        <v>0</v>
      </c>
      <c r="Y312" s="14" t="str">
        <f t="shared" si="31"/>
        <v/>
      </c>
    </row>
    <row r="313" spans="1:34" s="11" customFormat="1" ht="16.350000000000001" customHeight="1">
      <c r="A313" s="308" t="s">
        <v>257</v>
      </c>
      <c r="B313" s="333"/>
      <c r="C313" s="57" t="s">
        <v>450</v>
      </c>
      <c r="D313" s="53">
        <f>계획인구!J313</f>
        <v>24</v>
      </c>
      <c r="E313" s="53">
        <f>계획인구!K313</f>
        <v>56</v>
      </c>
      <c r="F313" s="54" t="str">
        <f>계획인구!L313</f>
        <v>소규모</v>
      </c>
      <c r="G313" s="54" t="str">
        <f>계획인구!M313</f>
        <v>소규모</v>
      </c>
      <c r="H313" s="54" t="str">
        <f>계획인구!N313</f>
        <v>중말</v>
      </c>
      <c r="I313" s="55">
        <f>IF(F313="마을",0,IF(F313="소규모",0,계획인구!P313))</f>
        <v>0</v>
      </c>
      <c r="J313" s="135">
        <f t="shared" si="35"/>
        <v>0</v>
      </c>
      <c r="K313" s="135">
        <f t="shared" si="35"/>
        <v>0</v>
      </c>
      <c r="L313" s="135">
        <f t="shared" si="35"/>
        <v>0</v>
      </c>
      <c r="M313" s="135">
        <f t="shared" si="35"/>
        <v>0</v>
      </c>
      <c r="N313" s="136">
        <f t="shared" si="35"/>
        <v>0</v>
      </c>
      <c r="O313" s="152">
        <f>IF(계획인구!Q313="미급수",0,IF(계획인구!Q313="마을",0,IF(계획인구!Q313="소규모",0,IF(계획인구!Q313=사업별물량!$F313,계획인구!AA313,0))))</f>
        <v>0</v>
      </c>
      <c r="P313" s="152">
        <f>IF(계획인구!R313="미급수",0,IF(계획인구!R313="마을",0,IF(계획인구!R313="소규모",0,IF(계획인구!R313=사업별물량!$F313,계획인구!AB313,0))))</f>
        <v>0</v>
      </c>
      <c r="Q313" s="152">
        <f>IF(계획인구!S313="미급수",0,IF(계획인구!S313="마을",0,IF(계획인구!S313="소규모",0,IF(계획인구!S313=사업별물량!$F313,계획인구!AC313,0))))</f>
        <v>0</v>
      </c>
      <c r="R313" s="152">
        <f>IF(계획인구!T313="미급수",0,IF(계획인구!T313="마을",0,IF(계획인구!T313="소규모",0,IF(계획인구!T313=사업별물량!$F313,계획인구!AD313,0))))</f>
        <v>0</v>
      </c>
      <c r="S313" s="152">
        <f>IF(계획인구!U313="미급수",0,IF(계획인구!U313="마을",0,IF(계획인구!U313="소규모",0,IF(계획인구!U313=사업별물량!$F313,계획인구!AE313,0))))</f>
        <v>0</v>
      </c>
      <c r="T313" s="152">
        <f>IF(계획인구!Q313="미급수",0,IF(계획인구!Q313="마을",0,IF(계획인구!Q313="소규모",0,IF(계획인구!Q313=사업별물량!$F313,계획인구!AF313,0))))</f>
        <v>0</v>
      </c>
      <c r="U313" s="152">
        <f>IF(계획인구!R313="미급수",0,IF(계획인구!R313="마을",0,IF(계획인구!R313="소규모",0,IF(계획인구!R313=사업별물량!$F313,계획인구!AG313,0))))</f>
        <v>0</v>
      </c>
      <c r="V313" s="152">
        <f>IF(계획인구!S313="미급수",0,IF(계획인구!S313="마을",0,IF(계획인구!S313="소규모",0,IF(계획인구!S313=사업별물량!$F313,계획인구!AH313,0))))</f>
        <v>0</v>
      </c>
      <c r="W313" s="152">
        <f>IF(계획인구!T313="미급수",0,IF(계획인구!T313="마을",0,IF(계획인구!T313="소규모",0,IF(계획인구!T313=사업별물량!$F313,계획인구!AI313,0))))</f>
        <v>0</v>
      </c>
      <c r="X313" s="152">
        <f>IF(계획인구!U313="미급수",0,IF(계획인구!U313="마을",0,IF(계획인구!U313="소규모",0,IF(계획인구!U313=사업별물량!$F313,계획인구!AJ313,0))))</f>
        <v>0</v>
      </c>
      <c r="Y313" s="14" t="str">
        <f t="shared" si="31"/>
        <v/>
      </c>
    </row>
    <row r="314" spans="1:34" s="11" customFormat="1" ht="16.350000000000001" customHeight="1">
      <c r="A314" s="309" t="s">
        <v>257</v>
      </c>
      <c r="B314" s="58" t="s">
        <v>451</v>
      </c>
      <c r="C314" s="58" t="s">
        <v>831</v>
      </c>
      <c r="D314" s="56">
        <f>계획인구!J314</f>
        <v>42</v>
      </c>
      <c r="E314" s="56">
        <f>계획인구!K314</f>
        <v>88</v>
      </c>
      <c r="F314" s="63" t="str">
        <f>계획인구!L314</f>
        <v>지방</v>
      </c>
      <c r="G314" s="63" t="str">
        <f>계획인구!M314</f>
        <v>김천</v>
      </c>
      <c r="H314" s="63" t="str">
        <f>계획인구!N314</f>
        <v>동부</v>
      </c>
      <c r="I314" s="64">
        <f>IF(F314="마을",0,IF(F314="소규모",0,계획인구!P314))</f>
        <v>2015</v>
      </c>
      <c r="J314" s="147">
        <f t="shared" si="35"/>
        <v>88</v>
      </c>
      <c r="K314" s="147">
        <f t="shared" si="35"/>
        <v>84</v>
      </c>
      <c r="L314" s="147">
        <f t="shared" si="35"/>
        <v>84</v>
      </c>
      <c r="M314" s="147">
        <f t="shared" si="35"/>
        <v>84</v>
      </c>
      <c r="N314" s="148">
        <f t="shared" si="35"/>
        <v>83</v>
      </c>
      <c r="O314" s="152">
        <f>IF(계획인구!Q314="미급수",0,IF(계획인구!Q314="마을",0,IF(계획인구!Q314="소규모",0,IF(계획인구!Q314=사업별물량!$F314,계획인구!AA314,0))))</f>
        <v>88</v>
      </c>
      <c r="P314" s="152">
        <f>IF(계획인구!R314="미급수",0,IF(계획인구!R314="마을",0,IF(계획인구!R314="소규모",0,IF(계획인구!R314=사업별물량!$F314,계획인구!AB314,0))))</f>
        <v>84</v>
      </c>
      <c r="Q314" s="152">
        <f>IF(계획인구!S314="미급수",0,IF(계획인구!S314="마을",0,IF(계획인구!S314="소규모",0,IF(계획인구!S314=사업별물량!$F314,계획인구!AC314,0))))</f>
        <v>84</v>
      </c>
      <c r="R314" s="152">
        <f>IF(계획인구!T314="미급수",0,IF(계획인구!T314="마을",0,IF(계획인구!T314="소규모",0,IF(계획인구!T314=사업별물량!$F314,계획인구!AD314,0))))</f>
        <v>84</v>
      </c>
      <c r="S314" s="152">
        <f>IF(계획인구!U314="미급수",0,IF(계획인구!U314="마을",0,IF(계획인구!U314="소규모",0,IF(계획인구!U314=사업별물량!$F314,계획인구!AE314,0))))</f>
        <v>83</v>
      </c>
      <c r="T314" s="152">
        <f>IF(계획인구!Q314="미급수",0,IF(계획인구!Q314="마을",0,IF(계획인구!Q314="소규모",0,IF(계획인구!Q314=사업별물량!$F314,계획인구!AF314,0))))</f>
        <v>0</v>
      </c>
      <c r="U314" s="152">
        <f>IF(계획인구!R314="미급수",0,IF(계획인구!R314="마을",0,IF(계획인구!R314="소규모",0,IF(계획인구!R314=사업별물량!$F314,계획인구!AG314,0))))</f>
        <v>0</v>
      </c>
      <c r="V314" s="152">
        <f>IF(계획인구!S314="미급수",0,IF(계획인구!S314="마을",0,IF(계획인구!S314="소규모",0,IF(계획인구!S314=사업별물량!$F314,계획인구!AH314,0))))</f>
        <v>0</v>
      </c>
      <c r="W314" s="152">
        <f>IF(계획인구!T314="미급수",0,IF(계획인구!T314="마을",0,IF(계획인구!T314="소규모",0,IF(계획인구!T314=사업별물량!$F314,계획인구!AI314,0))))</f>
        <v>0</v>
      </c>
      <c r="X314" s="152">
        <f>IF(계획인구!U314="미급수",0,IF(계획인구!U314="마을",0,IF(계획인구!U314="소규모",0,IF(계획인구!U314=사업별물량!$F314,계획인구!AJ314,0))))</f>
        <v>0</v>
      </c>
      <c r="Y314" s="14" t="str">
        <f t="shared" si="31"/>
        <v>기존</v>
      </c>
    </row>
    <row r="315" spans="1:34" s="11" customFormat="1" ht="16.350000000000001" customHeight="1">
      <c r="A315" s="323" t="s">
        <v>257</v>
      </c>
      <c r="B315" s="321"/>
      <c r="C315" s="321" t="s">
        <v>452</v>
      </c>
      <c r="D315" s="314">
        <f>계획인구!J315</f>
        <v>38</v>
      </c>
      <c r="E315" s="314">
        <f>계획인구!K315</f>
        <v>82</v>
      </c>
      <c r="F315" s="316" t="str">
        <f>계획인구!L315</f>
        <v>소규모</v>
      </c>
      <c r="G315" s="316" t="str">
        <f>계획인구!M315</f>
        <v>소규모</v>
      </c>
      <c r="H315" s="316" t="str">
        <f>계획인구!N315</f>
        <v>유산</v>
      </c>
      <c r="I315" s="318">
        <f>IF(F315="마을",0,IF(F315="소규모",0,계획인구!P315))</f>
        <v>0</v>
      </c>
      <c r="J315" s="315">
        <f t="shared" si="35"/>
        <v>0</v>
      </c>
      <c r="K315" s="315">
        <f t="shared" si="35"/>
        <v>0</v>
      </c>
      <c r="L315" s="315">
        <f t="shared" si="35"/>
        <v>0</v>
      </c>
      <c r="M315" s="315">
        <f t="shared" si="35"/>
        <v>0</v>
      </c>
      <c r="N315" s="320">
        <f t="shared" si="35"/>
        <v>0</v>
      </c>
      <c r="O315" s="152">
        <f>IF(계획인구!Q315="미급수",0,IF(계획인구!Q315="마을",0,IF(계획인구!Q315="소규모",0,IF(계획인구!Q315=사업별물량!$F315,계획인구!AA315,0))))</f>
        <v>0</v>
      </c>
      <c r="P315" s="152">
        <f>IF(계획인구!R315="미급수",0,IF(계획인구!R315="마을",0,IF(계획인구!R315="소규모",0,IF(계획인구!R315=사업별물량!$F315,계획인구!AB315,0))))</f>
        <v>0</v>
      </c>
      <c r="Q315" s="152">
        <f>IF(계획인구!S315="미급수",0,IF(계획인구!S315="마을",0,IF(계획인구!S315="소규모",0,IF(계획인구!S315=사업별물량!$F315,계획인구!AC315,0))))</f>
        <v>0</v>
      </c>
      <c r="R315" s="152">
        <f>IF(계획인구!T315="미급수",0,IF(계획인구!T315="마을",0,IF(계획인구!T315="소규모",0,IF(계획인구!T315=사업별물량!$F315,계획인구!AD315,0))))</f>
        <v>0</v>
      </c>
      <c r="S315" s="152">
        <f>IF(계획인구!U315="미급수",0,IF(계획인구!U315="마을",0,IF(계획인구!U315="소규모",0,IF(계획인구!U315=사업별물량!$F315,계획인구!AE315,0))))</f>
        <v>0</v>
      </c>
      <c r="T315" s="152">
        <f>IF(계획인구!Q315="미급수",0,IF(계획인구!Q315="마을",0,IF(계획인구!Q315="소규모",0,IF(계획인구!Q315=사업별물량!$F315,계획인구!AF315,0))))</f>
        <v>0</v>
      </c>
      <c r="U315" s="152">
        <f>IF(계획인구!R315="미급수",0,IF(계획인구!R315="마을",0,IF(계획인구!R315="소규모",0,IF(계획인구!R315=사업별물량!$F315,계획인구!AG315,0))))</f>
        <v>0</v>
      </c>
      <c r="V315" s="152">
        <f>IF(계획인구!S315="미급수",0,IF(계획인구!S315="마을",0,IF(계획인구!S315="소규모",0,IF(계획인구!S315=사업별물량!$F315,계획인구!AH315,0))))</f>
        <v>0</v>
      </c>
      <c r="W315" s="152">
        <f>IF(계획인구!T315="미급수",0,IF(계획인구!T315="마을",0,IF(계획인구!T315="소규모",0,IF(계획인구!T315=사업별물량!$F315,계획인구!AI315,0))))</f>
        <v>0</v>
      </c>
      <c r="X315" s="152">
        <f>IF(계획인구!U315="미급수",0,IF(계획인구!U315="마을",0,IF(계획인구!U315="소규모",0,IF(계획인구!U315=사업별물량!$F315,계획인구!AJ315,0))))</f>
        <v>0</v>
      </c>
      <c r="Y315" s="14" t="str">
        <f t="shared" si="31"/>
        <v/>
      </c>
    </row>
    <row r="316" spans="1:34" s="11" customFormat="1" ht="16.350000000000001" customHeight="1">
      <c r="A316" s="308" t="s">
        <v>257</v>
      </c>
      <c r="B316" s="247" t="s">
        <v>453</v>
      </c>
      <c r="C316" s="57" t="s">
        <v>455</v>
      </c>
      <c r="D316" s="53">
        <f>계획인구!J316</f>
        <v>44</v>
      </c>
      <c r="E316" s="53">
        <f>계획인구!K316</f>
        <v>77</v>
      </c>
      <c r="F316" s="54" t="str">
        <f>계획인구!L316</f>
        <v>소규모</v>
      </c>
      <c r="G316" s="54" t="str">
        <f>계획인구!M316</f>
        <v>소규모</v>
      </c>
      <c r="H316" s="54" t="str">
        <f>계획인구!N316</f>
        <v>수왕</v>
      </c>
      <c r="I316" s="55">
        <f>IF(F316="마을",0,IF(F316="소규모",0,계획인구!P316))</f>
        <v>0</v>
      </c>
      <c r="J316" s="135">
        <f t="shared" si="35"/>
        <v>0</v>
      </c>
      <c r="K316" s="135">
        <f t="shared" si="35"/>
        <v>0</v>
      </c>
      <c r="L316" s="135">
        <f t="shared" si="35"/>
        <v>0</v>
      </c>
      <c r="M316" s="135">
        <f t="shared" si="35"/>
        <v>0</v>
      </c>
      <c r="N316" s="136">
        <f t="shared" si="35"/>
        <v>0</v>
      </c>
      <c r="O316" s="152">
        <f>IF(계획인구!Q316="미급수",0,IF(계획인구!Q316="마을",0,IF(계획인구!Q316="소규모",0,IF(계획인구!Q316=사업별물량!$F316,계획인구!AA316,0))))</f>
        <v>0</v>
      </c>
      <c r="P316" s="152">
        <f>IF(계획인구!R316="미급수",0,IF(계획인구!R316="마을",0,IF(계획인구!R316="소규모",0,IF(계획인구!R316=사업별물량!$F316,계획인구!AB316,0))))</f>
        <v>0</v>
      </c>
      <c r="Q316" s="152">
        <f>IF(계획인구!S316="미급수",0,IF(계획인구!S316="마을",0,IF(계획인구!S316="소규모",0,IF(계획인구!S316=사업별물량!$F316,계획인구!AC316,0))))</f>
        <v>0</v>
      </c>
      <c r="R316" s="152">
        <f>IF(계획인구!T316="미급수",0,IF(계획인구!T316="마을",0,IF(계획인구!T316="소규모",0,IF(계획인구!T316=사업별물량!$F316,계획인구!AD316,0))))</f>
        <v>0</v>
      </c>
      <c r="S316" s="152">
        <f>IF(계획인구!U316="미급수",0,IF(계획인구!U316="마을",0,IF(계획인구!U316="소규모",0,IF(계획인구!U316=사업별물량!$F316,계획인구!AE316,0))))</f>
        <v>0</v>
      </c>
      <c r="T316" s="152">
        <f>IF(계획인구!Q316="미급수",0,IF(계획인구!Q316="마을",0,IF(계획인구!Q316="소규모",0,IF(계획인구!Q316=사업별물량!$F316,계획인구!AF316,0))))</f>
        <v>0</v>
      </c>
      <c r="U316" s="152">
        <f>IF(계획인구!R316="미급수",0,IF(계획인구!R316="마을",0,IF(계획인구!R316="소규모",0,IF(계획인구!R316=사업별물량!$F316,계획인구!AG316,0))))</f>
        <v>0</v>
      </c>
      <c r="V316" s="152">
        <f>IF(계획인구!S316="미급수",0,IF(계획인구!S316="마을",0,IF(계획인구!S316="소규모",0,IF(계획인구!S316=사업별물량!$F316,계획인구!AH316,0))))</f>
        <v>0</v>
      </c>
      <c r="W316" s="152">
        <f>IF(계획인구!T316="미급수",0,IF(계획인구!T316="마을",0,IF(계획인구!T316="소규모",0,IF(계획인구!T316=사업별물량!$F316,계획인구!AI316,0))))</f>
        <v>0</v>
      </c>
      <c r="X316" s="152">
        <f>IF(계획인구!U316="미급수",0,IF(계획인구!U316="마을",0,IF(계획인구!U316="소규모",0,IF(계획인구!U316=사업별물량!$F316,계획인구!AJ316,0))))</f>
        <v>0</v>
      </c>
      <c r="Y316" s="14" t="str">
        <f t="shared" si="31"/>
        <v/>
      </c>
    </row>
    <row r="317" spans="1:34" s="11" customFormat="1" ht="16.350000000000001" customHeight="1">
      <c r="A317" s="308" t="s">
        <v>257</v>
      </c>
      <c r="B317" s="333"/>
      <c r="C317" s="57" t="s">
        <v>454</v>
      </c>
      <c r="D317" s="53">
        <f>계획인구!J317</f>
        <v>43</v>
      </c>
      <c r="E317" s="53">
        <f>계획인구!K317</f>
        <v>107</v>
      </c>
      <c r="F317" s="54" t="str">
        <f>계획인구!L317</f>
        <v>지방</v>
      </c>
      <c r="G317" s="54" t="str">
        <f>계획인구!M317</f>
        <v>김천</v>
      </c>
      <c r="H317" s="54" t="str">
        <f>계획인구!N317</f>
        <v>동부</v>
      </c>
      <c r="I317" s="55">
        <f>IF(F317="마을",0,IF(F317="소규모",0,계획인구!P317))</f>
        <v>2030</v>
      </c>
      <c r="J317" s="135">
        <f t="shared" si="35"/>
        <v>0</v>
      </c>
      <c r="K317" s="135">
        <f t="shared" si="35"/>
        <v>0</v>
      </c>
      <c r="L317" s="135">
        <f t="shared" si="35"/>
        <v>0</v>
      </c>
      <c r="M317" s="135">
        <f t="shared" si="35"/>
        <v>102</v>
      </c>
      <c r="N317" s="136">
        <f t="shared" si="35"/>
        <v>101</v>
      </c>
      <c r="O317" s="152">
        <f>IF(계획인구!Q317="미급수",0,IF(계획인구!Q317="마을",0,IF(계획인구!Q317="소규모",0,IF(계획인구!Q317=사업별물량!$F317,계획인구!AA317,0))))</f>
        <v>0</v>
      </c>
      <c r="P317" s="152">
        <f>IF(계획인구!R317="미급수",0,IF(계획인구!R317="마을",0,IF(계획인구!R317="소규모",0,IF(계획인구!R317=사업별물량!$F317,계획인구!AB317,0))))</f>
        <v>0</v>
      </c>
      <c r="Q317" s="152">
        <f>IF(계획인구!S317="미급수",0,IF(계획인구!S317="마을",0,IF(계획인구!S317="소규모",0,IF(계획인구!S317=사업별물량!$F317,계획인구!AC317,0))))</f>
        <v>0</v>
      </c>
      <c r="R317" s="152">
        <f>IF(계획인구!T317="미급수",0,IF(계획인구!T317="마을",0,IF(계획인구!T317="소규모",0,IF(계획인구!T317=사업별물량!$F317,계획인구!AD317,0))))</f>
        <v>102</v>
      </c>
      <c r="S317" s="152">
        <f>IF(계획인구!U317="미급수",0,IF(계획인구!U317="마을",0,IF(계획인구!U317="소규모",0,IF(계획인구!U317=사업별물량!$F317,계획인구!AE317,0))))</f>
        <v>101</v>
      </c>
      <c r="T317" s="152">
        <f>IF(계획인구!Q317="미급수",0,IF(계획인구!Q317="마을",0,IF(계획인구!Q317="소규모",0,IF(계획인구!Q317=사업별물량!$F317,계획인구!AF317,0))))</f>
        <v>0</v>
      </c>
      <c r="U317" s="152">
        <f>IF(계획인구!R317="미급수",0,IF(계획인구!R317="마을",0,IF(계획인구!R317="소규모",0,IF(계획인구!R317=사업별물량!$F317,계획인구!AG317,0))))</f>
        <v>0</v>
      </c>
      <c r="V317" s="152">
        <f>IF(계획인구!S317="미급수",0,IF(계획인구!S317="마을",0,IF(계획인구!S317="소규모",0,IF(계획인구!S317=사업별물량!$F317,계획인구!AH317,0))))</f>
        <v>0</v>
      </c>
      <c r="W317" s="152">
        <f>IF(계획인구!T317="미급수",0,IF(계획인구!T317="마을",0,IF(계획인구!T317="소규모",0,IF(계획인구!T317=사업별물량!$F317,계획인구!AI317,0))))</f>
        <v>0</v>
      </c>
      <c r="X317" s="152">
        <f>IF(계획인구!U317="미급수",0,IF(계획인구!U317="마을",0,IF(계획인구!U317="소규모",0,IF(계획인구!U317=사업별물량!$F317,계획인구!AJ317,0))))</f>
        <v>0</v>
      </c>
      <c r="Y317" s="14" t="str">
        <f t="shared" si="31"/>
        <v>3단계</v>
      </c>
    </row>
    <row r="318" spans="1:34" s="11" customFormat="1" ht="16.350000000000001" customHeight="1">
      <c r="A318" s="308" t="s">
        <v>257</v>
      </c>
      <c r="B318" s="247" t="s">
        <v>456</v>
      </c>
      <c r="C318" s="57" t="s">
        <v>457</v>
      </c>
      <c r="D318" s="53">
        <f>계획인구!J318</f>
        <v>46</v>
      </c>
      <c r="E318" s="53">
        <f>계획인구!K318</f>
        <v>105</v>
      </c>
      <c r="F318" s="54" t="str">
        <f>계획인구!L318</f>
        <v>지방</v>
      </c>
      <c r="G318" s="54" t="str">
        <f>계획인구!M318</f>
        <v>김천</v>
      </c>
      <c r="H318" s="54" t="str">
        <f>계획인구!N318</f>
        <v>동부</v>
      </c>
      <c r="I318" s="55">
        <f>IF(F318="마을",0,IF(F318="소규모",0,계획인구!P318))</f>
        <v>2015</v>
      </c>
      <c r="J318" s="135">
        <f t="shared" si="35"/>
        <v>105</v>
      </c>
      <c r="K318" s="135">
        <f t="shared" si="35"/>
        <v>101</v>
      </c>
      <c r="L318" s="135">
        <f t="shared" si="35"/>
        <v>100</v>
      </c>
      <c r="M318" s="135">
        <f t="shared" si="35"/>
        <v>100</v>
      </c>
      <c r="N318" s="136">
        <f t="shared" si="35"/>
        <v>99</v>
      </c>
      <c r="O318" s="152">
        <f>IF(계획인구!Q318="미급수",0,IF(계획인구!Q318="마을",0,IF(계획인구!Q318="소규모",0,IF(계획인구!Q318=사업별물량!$F318,계획인구!AA318,0))))</f>
        <v>105</v>
      </c>
      <c r="P318" s="152">
        <f>IF(계획인구!R318="미급수",0,IF(계획인구!R318="마을",0,IF(계획인구!R318="소규모",0,IF(계획인구!R318=사업별물량!$F318,계획인구!AB318,0))))</f>
        <v>101</v>
      </c>
      <c r="Q318" s="152">
        <f>IF(계획인구!S318="미급수",0,IF(계획인구!S318="마을",0,IF(계획인구!S318="소규모",0,IF(계획인구!S318=사업별물량!$F318,계획인구!AC318,0))))</f>
        <v>100</v>
      </c>
      <c r="R318" s="152">
        <f>IF(계획인구!T318="미급수",0,IF(계획인구!T318="마을",0,IF(계획인구!T318="소규모",0,IF(계획인구!T318=사업별물량!$F318,계획인구!AD318,0))))</f>
        <v>100</v>
      </c>
      <c r="S318" s="152">
        <f>IF(계획인구!U318="미급수",0,IF(계획인구!U318="마을",0,IF(계획인구!U318="소규모",0,IF(계획인구!U318=사업별물량!$F318,계획인구!AE318,0))))</f>
        <v>99</v>
      </c>
      <c r="T318" s="152">
        <f>IF(계획인구!Q318="미급수",0,IF(계획인구!Q318="마을",0,IF(계획인구!Q318="소규모",0,IF(계획인구!Q318=사업별물량!$F318,계획인구!AF318,0))))</f>
        <v>0</v>
      </c>
      <c r="U318" s="152">
        <f>IF(계획인구!R318="미급수",0,IF(계획인구!R318="마을",0,IF(계획인구!R318="소규모",0,IF(계획인구!R318=사업별물량!$F318,계획인구!AG318,0))))</f>
        <v>0</v>
      </c>
      <c r="V318" s="152">
        <f>IF(계획인구!S318="미급수",0,IF(계획인구!S318="마을",0,IF(계획인구!S318="소규모",0,IF(계획인구!S318=사업별물량!$F318,계획인구!AH318,0))))</f>
        <v>0</v>
      </c>
      <c r="W318" s="152">
        <f>IF(계획인구!T318="미급수",0,IF(계획인구!T318="마을",0,IF(계획인구!T318="소규모",0,IF(계획인구!T318=사업별물량!$F318,계획인구!AI318,0))))</f>
        <v>0</v>
      </c>
      <c r="X318" s="152">
        <f>IF(계획인구!U318="미급수",0,IF(계획인구!U318="마을",0,IF(계획인구!U318="소규모",0,IF(계획인구!U318=사업별물량!$F318,계획인구!AJ318,0))))</f>
        <v>0</v>
      </c>
      <c r="Y318" s="14" t="str">
        <f t="shared" si="31"/>
        <v>기존</v>
      </c>
    </row>
    <row r="319" spans="1:34" s="11" customFormat="1" ht="16.350000000000001" customHeight="1">
      <c r="A319" s="308" t="s">
        <v>257</v>
      </c>
      <c r="B319" s="333"/>
      <c r="C319" s="57" t="s">
        <v>336</v>
      </c>
      <c r="D319" s="53">
        <f>계획인구!J319</f>
        <v>26</v>
      </c>
      <c r="E319" s="53">
        <f>계획인구!K319</f>
        <v>74</v>
      </c>
      <c r="F319" s="54" t="str">
        <f>계획인구!L319</f>
        <v>소규모</v>
      </c>
      <c r="G319" s="54" t="str">
        <f>계획인구!M319</f>
        <v>소규모</v>
      </c>
      <c r="H319" s="54" t="str">
        <f>계획인구!N319</f>
        <v>송정</v>
      </c>
      <c r="I319" s="55">
        <f>IF(F319="마을",0,IF(F319="소규모",0,계획인구!P319))</f>
        <v>0</v>
      </c>
      <c r="J319" s="135">
        <f t="shared" si="35"/>
        <v>0</v>
      </c>
      <c r="K319" s="135">
        <f t="shared" si="35"/>
        <v>0</v>
      </c>
      <c r="L319" s="135">
        <f t="shared" si="35"/>
        <v>0</v>
      </c>
      <c r="M319" s="135">
        <f t="shared" si="35"/>
        <v>0</v>
      </c>
      <c r="N319" s="136">
        <f t="shared" si="35"/>
        <v>0</v>
      </c>
      <c r="O319" s="152">
        <f>IF(계획인구!Q319="미급수",0,IF(계획인구!Q319="마을",0,IF(계획인구!Q319="소규모",0,IF(계획인구!Q319=사업별물량!$F319,계획인구!AA319,0))))</f>
        <v>0</v>
      </c>
      <c r="P319" s="152">
        <f>IF(계획인구!R319="미급수",0,IF(계획인구!R319="마을",0,IF(계획인구!R319="소규모",0,IF(계획인구!R319=사업별물량!$F319,계획인구!AB319,0))))</f>
        <v>0</v>
      </c>
      <c r="Q319" s="152">
        <f>IF(계획인구!S319="미급수",0,IF(계획인구!S319="마을",0,IF(계획인구!S319="소규모",0,IF(계획인구!S319=사업별물량!$F319,계획인구!AC319,0))))</f>
        <v>0</v>
      </c>
      <c r="R319" s="152">
        <f>IF(계획인구!T319="미급수",0,IF(계획인구!T319="마을",0,IF(계획인구!T319="소규모",0,IF(계획인구!T319=사업별물량!$F319,계획인구!AD319,0))))</f>
        <v>0</v>
      </c>
      <c r="S319" s="152">
        <f>IF(계획인구!U319="미급수",0,IF(계획인구!U319="마을",0,IF(계획인구!U319="소규모",0,IF(계획인구!U319=사업별물량!$F319,계획인구!AE319,0))))</f>
        <v>0</v>
      </c>
      <c r="T319" s="152">
        <f>IF(계획인구!Q319="미급수",0,IF(계획인구!Q319="마을",0,IF(계획인구!Q319="소규모",0,IF(계획인구!Q319=사업별물량!$F319,계획인구!AF319,0))))</f>
        <v>0</v>
      </c>
      <c r="U319" s="152">
        <f>IF(계획인구!R319="미급수",0,IF(계획인구!R319="마을",0,IF(계획인구!R319="소규모",0,IF(계획인구!R319=사업별물량!$F319,계획인구!AG319,0))))</f>
        <v>0</v>
      </c>
      <c r="V319" s="152">
        <f>IF(계획인구!S319="미급수",0,IF(계획인구!S319="마을",0,IF(계획인구!S319="소규모",0,IF(계획인구!S319=사업별물량!$F319,계획인구!AH319,0))))</f>
        <v>0</v>
      </c>
      <c r="W319" s="152">
        <f>IF(계획인구!T319="미급수",0,IF(계획인구!T319="마을",0,IF(계획인구!T319="소규모",0,IF(계획인구!T319=사업별물량!$F319,계획인구!AI319,0))))</f>
        <v>0</v>
      </c>
      <c r="X319" s="152">
        <f>IF(계획인구!U319="미급수",0,IF(계획인구!U319="마을",0,IF(계획인구!U319="소규모",0,IF(계획인구!U319=사업별물량!$F319,계획인구!AJ319,0))))</f>
        <v>0</v>
      </c>
      <c r="Y319" s="14" t="str">
        <f t="shared" si="31"/>
        <v/>
      </c>
    </row>
    <row r="320" spans="1:34" s="11" customFormat="1" ht="16.350000000000001" customHeight="1">
      <c r="A320" s="308" t="s">
        <v>257</v>
      </c>
      <c r="B320" s="57" t="s">
        <v>459</v>
      </c>
      <c r="C320" s="57" t="s">
        <v>460</v>
      </c>
      <c r="D320" s="53">
        <f>계획인구!J320</f>
        <v>66</v>
      </c>
      <c r="E320" s="53">
        <f>계획인구!K320</f>
        <v>147</v>
      </c>
      <c r="F320" s="54" t="str">
        <f>계획인구!L320</f>
        <v>지방</v>
      </c>
      <c r="G320" s="54" t="str">
        <f>계획인구!M320</f>
        <v>김천</v>
      </c>
      <c r="H320" s="54" t="str">
        <f>계획인구!N320</f>
        <v>동부</v>
      </c>
      <c r="I320" s="55">
        <f>IF(F320="마을",0,IF(F320="소규모",0,계획인구!P320))</f>
        <v>2030</v>
      </c>
      <c r="J320" s="135">
        <f t="shared" si="35"/>
        <v>0</v>
      </c>
      <c r="K320" s="135">
        <f t="shared" si="35"/>
        <v>0</v>
      </c>
      <c r="L320" s="135">
        <f t="shared" si="35"/>
        <v>0</v>
      </c>
      <c r="M320" s="135">
        <f t="shared" si="35"/>
        <v>140</v>
      </c>
      <c r="N320" s="136">
        <f t="shared" si="35"/>
        <v>139</v>
      </c>
      <c r="O320" s="152">
        <f>IF(계획인구!Q320="미급수",0,IF(계획인구!Q320="마을",0,IF(계획인구!Q320="소규모",0,IF(계획인구!Q320=사업별물량!$F320,계획인구!AA320,0))))</f>
        <v>0</v>
      </c>
      <c r="P320" s="152">
        <f>IF(계획인구!R320="미급수",0,IF(계획인구!R320="마을",0,IF(계획인구!R320="소규모",0,IF(계획인구!R320=사업별물량!$F320,계획인구!AB320,0))))</f>
        <v>0</v>
      </c>
      <c r="Q320" s="152">
        <f>IF(계획인구!S320="미급수",0,IF(계획인구!S320="마을",0,IF(계획인구!S320="소규모",0,IF(계획인구!S320=사업별물량!$F320,계획인구!AC320,0))))</f>
        <v>0</v>
      </c>
      <c r="R320" s="152">
        <f>IF(계획인구!T320="미급수",0,IF(계획인구!T320="마을",0,IF(계획인구!T320="소규모",0,IF(계획인구!T320=사업별물량!$F320,계획인구!AD320,0))))</f>
        <v>140</v>
      </c>
      <c r="S320" s="152">
        <f>IF(계획인구!U320="미급수",0,IF(계획인구!U320="마을",0,IF(계획인구!U320="소규모",0,IF(계획인구!U320=사업별물량!$F320,계획인구!AE320,0))))</f>
        <v>139</v>
      </c>
      <c r="T320" s="152">
        <f>IF(계획인구!Q320="미급수",0,IF(계획인구!Q320="마을",0,IF(계획인구!Q320="소규모",0,IF(계획인구!Q320=사업별물량!$F320,계획인구!AF320,0))))</f>
        <v>0</v>
      </c>
      <c r="U320" s="152">
        <f>IF(계획인구!R320="미급수",0,IF(계획인구!R320="마을",0,IF(계획인구!R320="소규모",0,IF(계획인구!R320=사업별물량!$F320,계획인구!AG320,0))))</f>
        <v>0</v>
      </c>
      <c r="V320" s="152">
        <f>IF(계획인구!S320="미급수",0,IF(계획인구!S320="마을",0,IF(계획인구!S320="소규모",0,IF(계획인구!S320=사업별물량!$F320,계획인구!AH320,0))))</f>
        <v>0</v>
      </c>
      <c r="W320" s="152">
        <f>IF(계획인구!T320="미급수",0,IF(계획인구!T320="마을",0,IF(계획인구!T320="소규모",0,IF(계획인구!T320=사업별물량!$F320,계획인구!AI320,0))))</f>
        <v>0</v>
      </c>
      <c r="X320" s="152">
        <f>IF(계획인구!U320="미급수",0,IF(계획인구!U320="마을",0,IF(계획인구!U320="소규모",0,IF(계획인구!U320=사업별물량!$F320,계획인구!AJ320,0))))</f>
        <v>0</v>
      </c>
      <c r="Y320" s="14" t="str">
        <f t="shared" si="31"/>
        <v>3단계</v>
      </c>
    </row>
    <row r="321" spans="1:36" s="11" customFormat="1" ht="16.350000000000001" customHeight="1">
      <c r="A321" s="308" t="s">
        <v>257</v>
      </c>
      <c r="B321" s="247" t="s">
        <v>461</v>
      </c>
      <c r="C321" s="57" t="s">
        <v>463</v>
      </c>
      <c r="D321" s="53">
        <f>계획인구!J321</f>
        <v>19</v>
      </c>
      <c r="E321" s="53">
        <f>계획인구!K321</f>
        <v>59</v>
      </c>
      <c r="F321" s="54" t="str">
        <f>계획인구!L321</f>
        <v>지방</v>
      </c>
      <c r="G321" s="54" t="str">
        <f>계획인구!M321</f>
        <v>김천</v>
      </c>
      <c r="H321" s="54" t="str">
        <f>계획인구!N321</f>
        <v>동부</v>
      </c>
      <c r="I321" s="55">
        <f>IF(F321="마을",0,IF(F321="소규모",0,계획인구!P321))</f>
        <v>2030</v>
      </c>
      <c r="J321" s="135">
        <f t="shared" si="35"/>
        <v>0</v>
      </c>
      <c r="K321" s="135">
        <f t="shared" si="35"/>
        <v>0</v>
      </c>
      <c r="L321" s="135">
        <f t="shared" si="35"/>
        <v>0</v>
      </c>
      <c r="M321" s="135">
        <f t="shared" si="35"/>
        <v>56</v>
      </c>
      <c r="N321" s="136">
        <f t="shared" si="35"/>
        <v>56</v>
      </c>
      <c r="O321" s="152">
        <f>IF(계획인구!Q321="미급수",0,IF(계획인구!Q321="마을",0,IF(계획인구!Q321="소규모",0,IF(계획인구!Q321=사업별물량!$F321,계획인구!AA321,0))))</f>
        <v>0</v>
      </c>
      <c r="P321" s="152">
        <f>IF(계획인구!R321="미급수",0,IF(계획인구!R321="마을",0,IF(계획인구!R321="소규모",0,IF(계획인구!R321=사업별물량!$F321,계획인구!AB321,0))))</f>
        <v>0</v>
      </c>
      <c r="Q321" s="152">
        <f>IF(계획인구!S321="미급수",0,IF(계획인구!S321="마을",0,IF(계획인구!S321="소규모",0,IF(계획인구!S321=사업별물량!$F321,계획인구!AC321,0))))</f>
        <v>0</v>
      </c>
      <c r="R321" s="152">
        <f>IF(계획인구!T321="미급수",0,IF(계획인구!T321="마을",0,IF(계획인구!T321="소규모",0,IF(계획인구!T321=사업별물량!$F321,계획인구!AD321,0))))</f>
        <v>56</v>
      </c>
      <c r="S321" s="152">
        <f>IF(계획인구!U321="미급수",0,IF(계획인구!U321="마을",0,IF(계획인구!U321="소규모",0,IF(계획인구!U321=사업별물량!$F321,계획인구!AE321,0))))</f>
        <v>56</v>
      </c>
      <c r="T321" s="152">
        <f>IF(계획인구!Q321="미급수",0,IF(계획인구!Q321="마을",0,IF(계획인구!Q321="소규모",0,IF(계획인구!Q321=사업별물량!$F321,계획인구!AF321,0))))</f>
        <v>0</v>
      </c>
      <c r="U321" s="152">
        <f>IF(계획인구!R321="미급수",0,IF(계획인구!R321="마을",0,IF(계획인구!R321="소규모",0,IF(계획인구!R321=사업별물량!$F321,계획인구!AG321,0))))</f>
        <v>0</v>
      </c>
      <c r="V321" s="152">
        <f>IF(계획인구!S321="미급수",0,IF(계획인구!S321="마을",0,IF(계획인구!S321="소규모",0,IF(계획인구!S321=사업별물량!$F321,계획인구!AH321,0))))</f>
        <v>0</v>
      </c>
      <c r="W321" s="152">
        <f>IF(계획인구!T321="미급수",0,IF(계획인구!T321="마을",0,IF(계획인구!T321="소규모",0,IF(계획인구!T321=사업별물량!$F321,계획인구!AI321,0))))</f>
        <v>0</v>
      </c>
      <c r="X321" s="152">
        <f>IF(계획인구!U321="미급수",0,IF(계획인구!U321="마을",0,IF(계획인구!U321="소규모",0,IF(계획인구!U321=사업별물량!$F321,계획인구!AJ321,0))))</f>
        <v>0</v>
      </c>
      <c r="Y321" s="14" t="str">
        <f t="shared" si="31"/>
        <v>3단계</v>
      </c>
    </row>
    <row r="322" spans="1:36" s="11" customFormat="1" ht="16.350000000000001" customHeight="1">
      <c r="A322" s="308" t="s">
        <v>257</v>
      </c>
      <c r="B322" s="333"/>
      <c r="C322" s="57" t="s">
        <v>462</v>
      </c>
      <c r="D322" s="53">
        <f>계획인구!J322</f>
        <v>35</v>
      </c>
      <c r="E322" s="53">
        <f>계획인구!K322</f>
        <v>80</v>
      </c>
      <c r="F322" s="54" t="str">
        <f>계획인구!L322</f>
        <v>지방</v>
      </c>
      <c r="G322" s="54" t="str">
        <f>계획인구!M322</f>
        <v>김천</v>
      </c>
      <c r="H322" s="54" t="str">
        <f>계획인구!N322</f>
        <v>동부</v>
      </c>
      <c r="I322" s="55">
        <f>IF(F322="마을",0,IF(F322="소규모",0,계획인구!P322))</f>
        <v>2030</v>
      </c>
      <c r="J322" s="135">
        <f t="shared" si="35"/>
        <v>0</v>
      </c>
      <c r="K322" s="135">
        <f t="shared" si="35"/>
        <v>0</v>
      </c>
      <c r="L322" s="135">
        <f t="shared" si="35"/>
        <v>0</v>
      </c>
      <c r="M322" s="135">
        <f t="shared" si="35"/>
        <v>76</v>
      </c>
      <c r="N322" s="136">
        <f t="shared" si="35"/>
        <v>76</v>
      </c>
      <c r="O322" s="152">
        <f>IF(계획인구!Q322="미급수",0,IF(계획인구!Q322="마을",0,IF(계획인구!Q322="소규모",0,IF(계획인구!Q322=사업별물량!$F322,계획인구!AA322,0))))</f>
        <v>0</v>
      </c>
      <c r="P322" s="152">
        <f>IF(계획인구!R322="미급수",0,IF(계획인구!R322="마을",0,IF(계획인구!R322="소규모",0,IF(계획인구!R322=사업별물량!$F322,계획인구!AB322,0))))</f>
        <v>0</v>
      </c>
      <c r="Q322" s="152">
        <f>IF(계획인구!S322="미급수",0,IF(계획인구!S322="마을",0,IF(계획인구!S322="소규모",0,IF(계획인구!S322=사업별물량!$F322,계획인구!AC322,0))))</f>
        <v>0</v>
      </c>
      <c r="R322" s="152">
        <f>IF(계획인구!T322="미급수",0,IF(계획인구!T322="마을",0,IF(계획인구!T322="소규모",0,IF(계획인구!T322=사업별물량!$F322,계획인구!AD322,0))))</f>
        <v>76</v>
      </c>
      <c r="S322" s="152">
        <f>IF(계획인구!U322="미급수",0,IF(계획인구!U322="마을",0,IF(계획인구!U322="소규모",0,IF(계획인구!U322=사업별물량!$F322,계획인구!AE322,0))))</f>
        <v>76</v>
      </c>
      <c r="T322" s="152">
        <f>IF(계획인구!Q322="미급수",0,IF(계획인구!Q322="마을",0,IF(계획인구!Q322="소규모",0,IF(계획인구!Q322=사업별물량!$F322,계획인구!AF322,0))))</f>
        <v>0</v>
      </c>
      <c r="U322" s="152">
        <f>IF(계획인구!R322="미급수",0,IF(계획인구!R322="마을",0,IF(계획인구!R322="소규모",0,IF(계획인구!R322=사업별물량!$F322,계획인구!AG322,0))))</f>
        <v>0</v>
      </c>
      <c r="V322" s="152">
        <f>IF(계획인구!S322="미급수",0,IF(계획인구!S322="마을",0,IF(계획인구!S322="소규모",0,IF(계획인구!S322=사업별물량!$F322,계획인구!AH322,0))))</f>
        <v>0</v>
      </c>
      <c r="W322" s="152">
        <f>IF(계획인구!T322="미급수",0,IF(계획인구!T322="마을",0,IF(계획인구!T322="소규모",0,IF(계획인구!T322=사업별물량!$F322,계획인구!AI322,0))))</f>
        <v>0</v>
      </c>
      <c r="X322" s="152">
        <f>IF(계획인구!U322="미급수",0,IF(계획인구!U322="마을",0,IF(계획인구!U322="소규모",0,IF(계획인구!U322=사업별물량!$F322,계획인구!AJ322,0))))</f>
        <v>0</v>
      </c>
      <c r="Y322" s="14" t="str">
        <f t="shared" si="31"/>
        <v>3단계</v>
      </c>
    </row>
    <row r="323" spans="1:36" s="13" customFormat="1" ht="16.350000000000001" customHeight="1">
      <c r="A323" s="309" t="s">
        <v>257</v>
      </c>
      <c r="B323" s="58" t="s">
        <v>464</v>
      </c>
      <c r="C323" s="58" t="s">
        <v>465</v>
      </c>
      <c r="D323" s="56">
        <f>계획인구!J323</f>
        <v>82</v>
      </c>
      <c r="E323" s="56">
        <f>계획인구!K323</f>
        <v>157</v>
      </c>
      <c r="F323" s="63" t="str">
        <f>계획인구!L323</f>
        <v>지방</v>
      </c>
      <c r="G323" s="63" t="str">
        <f>계획인구!M323</f>
        <v>김천</v>
      </c>
      <c r="H323" s="63" t="str">
        <f>계획인구!N323</f>
        <v>동부</v>
      </c>
      <c r="I323" s="64">
        <f>IF(F323="마을",0,IF(F323="소규모",0,계획인구!P323))</f>
        <v>2030</v>
      </c>
      <c r="J323" s="147">
        <f t="shared" si="35"/>
        <v>0</v>
      </c>
      <c r="K323" s="147">
        <f t="shared" si="35"/>
        <v>0</v>
      </c>
      <c r="L323" s="147">
        <f t="shared" si="35"/>
        <v>0</v>
      </c>
      <c r="M323" s="147">
        <f t="shared" si="35"/>
        <v>152</v>
      </c>
      <c r="N323" s="148">
        <f t="shared" si="35"/>
        <v>147</v>
      </c>
      <c r="O323" s="152">
        <f>IF(계획인구!Q323="미급수",0,IF(계획인구!Q323="마을",0,IF(계획인구!Q323="소규모",0,IF(계획인구!Q323=사업별물량!$F323,계획인구!AA323,0))))</f>
        <v>0</v>
      </c>
      <c r="P323" s="152">
        <f>IF(계획인구!R323="미급수",0,IF(계획인구!R323="마을",0,IF(계획인구!R323="소규모",0,IF(계획인구!R323=사업별물량!$F323,계획인구!AB323,0))))</f>
        <v>0</v>
      </c>
      <c r="Q323" s="152">
        <f>IF(계획인구!S323="미급수",0,IF(계획인구!S323="마을",0,IF(계획인구!S323="소규모",0,IF(계획인구!S323=사업별물량!$F323,계획인구!AC323,0))))</f>
        <v>0</v>
      </c>
      <c r="R323" s="152">
        <f>IF(계획인구!T323="미급수",0,IF(계획인구!T323="마을",0,IF(계획인구!T323="소규모",0,IF(계획인구!T323=사업별물량!$F323,계획인구!AD323,0))))</f>
        <v>152</v>
      </c>
      <c r="S323" s="152">
        <f>IF(계획인구!U323="미급수",0,IF(계획인구!U323="마을",0,IF(계획인구!U323="소규모",0,IF(계획인구!U323=사업별물량!$F323,계획인구!AE323,0))))</f>
        <v>147</v>
      </c>
      <c r="T323" s="152">
        <f>IF(계획인구!Q323="미급수",0,IF(계획인구!Q323="마을",0,IF(계획인구!Q323="소규모",0,IF(계획인구!Q323=사업별물량!$F323,계획인구!AF323,0))))</f>
        <v>0</v>
      </c>
      <c r="U323" s="152">
        <f>IF(계획인구!R323="미급수",0,IF(계획인구!R323="마을",0,IF(계획인구!R323="소규모",0,IF(계획인구!R323=사업별물량!$F323,계획인구!AG323,0))))</f>
        <v>0</v>
      </c>
      <c r="V323" s="152">
        <f>IF(계획인구!S323="미급수",0,IF(계획인구!S323="마을",0,IF(계획인구!S323="소규모",0,IF(계획인구!S323=사업별물량!$F323,계획인구!AH323,0))))</f>
        <v>0</v>
      </c>
      <c r="W323" s="152">
        <f>IF(계획인구!T323="미급수",0,IF(계획인구!T323="마을",0,IF(계획인구!T323="소규모",0,IF(계획인구!T323=사업별물량!$F323,계획인구!AI323,0))))</f>
        <v>0</v>
      </c>
      <c r="X323" s="152">
        <f>IF(계획인구!U323="미급수",0,IF(계획인구!U323="마을",0,IF(계획인구!U323="소규모",0,IF(계획인구!U323=사업별물량!$F323,계획인구!AJ323,0))))</f>
        <v>0</v>
      </c>
      <c r="Y323" s="362" t="str">
        <f t="shared" si="31"/>
        <v>3단계</v>
      </c>
      <c r="AB323" s="11"/>
      <c r="AC323" s="11"/>
      <c r="AD323" s="11"/>
      <c r="AE323" s="11"/>
      <c r="AF323" s="11"/>
      <c r="AG323" s="11"/>
      <c r="AH323" s="11"/>
      <c r="AI323" s="11"/>
      <c r="AJ323" s="11"/>
    </row>
    <row r="324" spans="1:36" s="11" customFormat="1" ht="16.350000000000001" customHeight="1">
      <c r="A324" s="305" t="s">
        <v>258</v>
      </c>
      <c r="B324" s="241" t="s">
        <v>3</v>
      </c>
      <c r="C324" s="242"/>
      <c r="D324" s="211">
        <f>계획인구!J324</f>
        <v>1687</v>
      </c>
      <c r="E324" s="211">
        <f>계획인구!K324</f>
        <v>3235</v>
      </c>
      <c r="F324" s="211">
        <f>계획인구!L324</f>
        <v>0</v>
      </c>
      <c r="G324" s="211">
        <f>계획인구!M324</f>
        <v>0</v>
      </c>
      <c r="H324" s="211">
        <f>계획인구!N324</f>
        <v>0</v>
      </c>
      <c r="I324" s="211">
        <f>계획인구!P324</f>
        <v>0</v>
      </c>
      <c r="J324" s="211">
        <f>O324+T324</f>
        <v>750</v>
      </c>
      <c r="K324" s="211">
        <f>P324+U324</f>
        <v>1324</v>
      </c>
      <c r="L324" s="211">
        <f>Q324+V324</f>
        <v>1844</v>
      </c>
      <c r="M324" s="211">
        <f>R324+W324</f>
        <v>2336</v>
      </c>
      <c r="N324" s="249">
        <f>S324+X324</f>
        <v>2316</v>
      </c>
      <c r="O324" s="152">
        <f>SUM(O325:O377)</f>
        <v>750</v>
      </c>
      <c r="P324" s="135">
        <f t="shared" ref="P324:X324" si="36">SUM(P325:P377)</f>
        <v>1324</v>
      </c>
      <c r="Q324" s="135">
        <f t="shared" si="36"/>
        <v>1844</v>
      </c>
      <c r="R324" s="135">
        <f t="shared" si="36"/>
        <v>2336</v>
      </c>
      <c r="S324" s="135">
        <f t="shared" si="36"/>
        <v>2316</v>
      </c>
      <c r="T324" s="135">
        <f t="shared" si="36"/>
        <v>0</v>
      </c>
      <c r="U324" s="135">
        <f t="shared" si="36"/>
        <v>0</v>
      </c>
      <c r="V324" s="135">
        <f t="shared" si="36"/>
        <v>0</v>
      </c>
      <c r="W324" s="135">
        <f t="shared" si="36"/>
        <v>0</v>
      </c>
      <c r="X324" s="135">
        <f t="shared" si="36"/>
        <v>0</v>
      </c>
      <c r="Y324" s="14" t="str">
        <f t="shared" si="31"/>
        <v/>
      </c>
      <c r="AJ324" s="13"/>
    </row>
    <row r="325" spans="1:36" s="11" customFormat="1" ht="16.350000000000001" customHeight="1">
      <c r="A325" s="308" t="s">
        <v>672</v>
      </c>
      <c r="B325" s="247" t="s">
        <v>466</v>
      </c>
      <c r="C325" s="324" t="s">
        <v>467</v>
      </c>
      <c r="D325" s="53">
        <f>계획인구!J325</f>
        <v>30</v>
      </c>
      <c r="E325" s="53">
        <f>계획인구!K325</f>
        <v>65</v>
      </c>
      <c r="F325" s="54" t="str">
        <f>계획인구!L325</f>
        <v>지방</v>
      </c>
      <c r="G325" s="54" t="str">
        <f>계획인구!M325</f>
        <v>김천</v>
      </c>
      <c r="H325" s="54" t="str">
        <f>계획인구!N325</f>
        <v>평화</v>
      </c>
      <c r="I325" s="55" t="str">
        <f>IF(F325="마을",0,IF(F325="소규모",0,계획인구!P325))</f>
        <v>2015년</v>
      </c>
      <c r="J325" s="135">
        <f t="shared" ref="J325:N375" si="37">O325+T325</f>
        <v>65</v>
      </c>
      <c r="K325" s="135">
        <f t="shared" si="37"/>
        <v>62</v>
      </c>
      <c r="L325" s="135">
        <f t="shared" si="37"/>
        <v>62</v>
      </c>
      <c r="M325" s="135">
        <f t="shared" si="37"/>
        <v>62</v>
      </c>
      <c r="N325" s="136">
        <f t="shared" si="37"/>
        <v>61</v>
      </c>
      <c r="O325" s="152">
        <f>IF(계획인구!Q325="미급수",0,IF(계획인구!Q325="마을",0,IF(계획인구!Q325="소규모",0,IF(계획인구!Q325=사업별물량!$F325,계획인구!AA325,0))))</f>
        <v>65</v>
      </c>
      <c r="P325" s="152">
        <f>IF(계획인구!R325="미급수",0,IF(계획인구!R325="마을",0,IF(계획인구!R325="소규모",0,IF(계획인구!R325=사업별물량!$F325,계획인구!AB325,0))))</f>
        <v>62</v>
      </c>
      <c r="Q325" s="152">
        <f>IF(계획인구!S325="미급수",0,IF(계획인구!S325="마을",0,IF(계획인구!S325="소규모",0,IF(계획인구!S325=사업별물량!$F325,계획인구!AC325,0))))</f>
        <v>62</v>
      </c>
      <c r="R325" s="152">
        <f>IF(계획인구!T325="미급수",0,IF(계획인구!T325="마을",0,IF(계획인구!T325="소규모",0,IF(계획인구!T325=사업별물량!$F325,계획인구!AD325,0))))</f>
        <v>62</v>
      </c>
      <c r="S325" s="152">
        <f>IF(계획인구!U325="미급수",0,IF(계획인구!U325="마을",0,IF(계획인구!U325="소규모",0,IF(계획인구!U325=사업별물량!$F325,계획인구!AE325,0))))</f>
        <v>61</v>
      </c>
      <c r="T325" s="152">
        <f>IF(계획인구!Q325="미급수",0,IF(계획인구!Q325="마을",0,IF(계획인구!Q325="소규모",0,IF(계획인구!Q325=사업별물량!$F325,계획인구!AF325,0))))</f>
        <v>0</v>
      </c>
      <c r="U325" s="152">
        <f>IF(계획인구!R325="미급수",0,IF(계획인구!R325="마을",0,IF(계획인구!R325="소규모",0,IF(계획인구!R325=사업별물량!$F325,계획인구!AG325,0))))</f>
        <v>0</v>
      </c>
      <c r="V325" s="152">
        <f>IF(계획인구!S325="미급수",0,IF(계획인구!S325="마을",0,IF(계획인구!S325="소규모",0,IF(계획인구!S325=사업별물량!$F325,계획인구!AH325,0))))</f>
        <v>0</v>
      </c>
      <c r="W325" s="152">
        <f>IF(계획인구!T325="미급수",0,IF(계획인구!T325="마을",0,IF(계획인구!T325="소규모",0,IF(계획인구!T325=사업별물량!$F325,계획인구!AI325,0))))</f>
        <v>0</v>
      </c>
      <c r="X325" s="152">
        <f>IF(계획인구!U325="미급수",0,IF(계획인구!U325="마을",0,IF(계획인구!U325="소규모",0,IF(계획인구!U325=사업별물량!$F325,계획인구!AJ325,0))))</f>
        <v>0</v>
      </c>
      <c r="Y325" s="14" t="str">
        <f t="shared" si="31"/>
        <v/>
      </c>
      <c r="AI325" s="13"/>
    </row>
    <row r="326" spans="1:36" s="11" customFormat="1" ht="16.350000000000001" customHeight="1">
      <c r="A326" s="308" t="s">
        <v>672</v>
      </c>
      <c r="B326" s="333"/>
      <c r="C326" s="324" t="s">
        <v>1160</v>
      </c>
      <c r="D326" s="53">
        <f>계획인구!J326</f>
        <v>48</v>
      </c>
      <c r="E326" s="53">
        <f>계획인구!K326</f>
        <v>106</v>
      </c>
      <c r="F326" s="54" t="str">
        <f>계획인구!L326</f>
        <v>지방</v>
      </c>
      <c r="G326" s="54" t="str">
        <f>계획인구!M326</f>
        <v>김천</v>
      </c>
      <c r="H326" s="54" t="str">
        <f>계획인구!N326</f>
        <v>평화</v>
      </c>
      <c r="I326" s="55" t="str">
        <f>IF(F326="마을",0,IF(F326="소규모",0,계획인구!P326))</f>
        <v>2015년</v>
      </c>
      <c r="J326" s="135">
        <f t="shared" si="37"/>
        <v>106</v>
      </c>
      <c r="K326" s="135">
        <f t="shared" si="37"/>
        <v>102</v>
      </c>
      <c r="L326" s="135">
        <f t="shared" si="37"/>
        <v>101</v>
      </c>
      <c r="M326" s="135">
        <f t="shared" si="37"/>
        <v>101</v>
      </c>
      <c r="N326" s="136">
        <f t="shared" si="37"/>
        <v>100</v>
      </c>
      <c r="O326" s="152">
        <f>IF(계획인구!Q326="미급수",0,IF(계획인구!Q326="마을",0,IF(계획인구!Q326="소규모",0,IF(계획인구!Q326=사업별물량!$F326,계획인구!AA326,0))))</f>
        <v>106</v>
      </c>
      <c r="P326" s="152">
        <f>IF(계획인구!R326="미급수",0,IF(계획인구!R326="마을",0,IF(계획인구!R326="소규모",0,IF(계획인구!R326=사업별물량!$F326,계획인구!AB326,0))))</f>
        <v>102</v>
      </c>
      <c r="Q326" s="152">
        <f>IF(계획인구!S326="미급수",0,IF(계획인구!S326="마을",0,IF(계획인구!S326="소규모",0,IF(계획인구!S326=사업별물량!$F326,계획인구!AC326,0))))</f>
        <v>101</v>
      </c>
      <c r="R326" s="152">
        <f>IF(계획인구!T326="미급수",0,IF(계획인구!T326="마을",0,IF(계획인구!T326="소규모",0,IF(계획인구!T326=사업별물량!$F326,계획인구!AD326,0))))</f>
        <v>101</v>
      </c>
      <c r="S326" s="152">
        <f>IF(계획인구!U326="미급수",0,IF(계획인구!U326="마을",0,IF(계획인구!U326="소규모",0,IF(계획인구!U326=사업별물량!$F326,계획인구!AE326,0))))</f>
        <v>100</v>
      </c>
      <c r="T326" s="152">
        <f>IF(계획인구!Q326="미급수",0,IF(계획인구!Q326="마을",0,IF(계획인구!Q326="소규모",0,IF(계획인구!Q326=사업별물량!$F326,계획인구!AF326,0))))</f>
        <v>0</v>
      </c>
      <c r="U326" s="152">
        <f>IF(계획인구!R326="미급수",0,IF(계획인구!R326="마을",0,IF(계획인구!R326="소규모",0,IF(계획인구!R326=사업별물량!$F326,계획인구!AG326,0))))</f>
        <v>0</v>
      </c>
      <c r="V326" s="152">
        <f>IF(계획인구!S326="미급수",0,IF(계획인구!S326="마을",0,IF(계획인구!S326="소규모",0,IF(계획인구!S326=사업별물량!$F326,계획인구!AH326,0))))</f>
        <v>0</v>
      </c>
      <c r="W326" s="152">
        <f>IF(계획인구!T326="미급수",0,IF(계획인구!T326="마을",0,IF(계획인구!T326="소규모",0,IF(계획인구!T326=사업별물량!$F326,계획인구!AI326,0))))</f>
        <v>0</v>
      </c>
      <c r="X326" s="152">
        <f>IF(계획인구!U326="미급수",0,IF(계획인구!U326="마을",0,IF(계획인구!U326="소규모",0,IF(계획인구!U326=사업별물량!$F326,계획인구!AJ326,0))))</f>
        <v>0</v>
      </c>
      <c r="Y326" s="14" t="str">
        <f t="shared" si="31"/>
        <v/>
      </c>
    </row>
    <row r="327" spans="1:36" s="11" customFormat="1" ht="16.350000000000001" customHeight="1">
      <c r="A327" s="308" t="s">
        <v>672</v>
      </c>
      <c r="B327" s="247" t="s">
        <v>468</v>
      </c>
      <c r="C327" s="324" t="s">
        <v>469</v>
      </c>
      <c r="D327" s="53">
        <f>계획인구!J327</f>
        <v>52</v>
      </c>
      <c r="E327" s="53">
        <f>계획인구!K327</f>
        <v>100</v>
      </c>
      <c r="F327" s="54" t="str">
        <f>계획인구!L327</f>
        <v>지방</v>
      </c>
      <c r="G327" s="54" t="str">
        <f>계획인구!M327</f>
        <v>김천</v>
      </c>
      <c r="H327" s="54" t="str">
        <f>계획인구!N327</f>
        <v>평화</v>
      </c>
      <c r="I327" s="55" t="str">
        <f>IF(F327="마을",0,IF(F327="소규모",0,계획인구!P327))</f>
        <v>2015년</v>
      </c>
      <c r="J327" s="135">
        <f t="shared" si="37"/>
        <v>100</v>
      </c>
      <c r="K327" s="135">
        <f t="shared" si="37"/>
        <v>96</v>
      </c>
      <c r="L327" s="135">
        <f t="shared" si="37"/>
        <v>96</v>
      </c>
      <c r="M327" s="135">
        <f t="shared" si="37"/>
        <v>95</v>
      </c>
      <c r="N327" s="136">
        <f t="shared" si="37"/>
        <v>95</v>
      </c>
      <c r="O327" s="152">
        <f>IF(계획인구!Q327="미급수",0,IF(계획인구!Q327="마을",0,IF(계획인구!Q327="소규모",0,IF(계획인구!Q327=사업별물량!$F327,계획인구!AA327,0))))</f>
        <v>100</v>
      </c>
      <c r="P327" s="152">
        <f>IF(계획인구!R327="미급수",0,IF(계획인구!R327="마을",0,IF(계획인구!R327="소규모",0,IF(계획인구!R327=사업별물량!$F327,계획인구!AB327,0))))</f>
        <v>96</v>
      </c>
      <c r="Q327" s="152">
        <f>IF(계획인구!S327="미급수",0,IF(계획인구!S327="마을",0,IF(계획인구!S327="소규모",0,IF(계획인구!S327=사업별물량!$F327,계획인구!AC327,0))))</f>
        <v>96</v>
      </c>
      <c r="R327" s="152">
        <f>IF(계획인구!T327="미급수",0,IF(계획인구!T327="마을",0,IF(계획인구!T327="소규모",0,IF(계획인구!T327=사업별물량!$F327,계획인구!AD327,0))))</f>
        <v>95</v>
      </c>
      <c r="S327" s="152">
        <f>IF(계획인구!U327="미급수",0,IF(계획인구!U327="마을",0,IF(계획인구!U327="소규모",0,IF(계획인구!U327=사업별물량!$F327,계획인구!AE327,0))))</f>
        <v>95</v>
      </c>
      <c r="T327" s="152">
        <f>IF(계획인구!Q327="미급수",0,IF(계획인구!Q327="마을",0,IF(계획인구!Q327="소규모",0,IF(계획인구!Q327=사업별물량!$F327,계획인구!AF327,0))))</f>
        <v>0</v>
      </c>
      <c r="U327" s="152">
        <f>IF(계획인구!R327="미급수",0,IF(계획인구!R327="마을",0,IF(계획인구!R327="소규모",0,IF(계획인구!R327=사업별물량!$F327,계획인구!AG327,0))))</f>
        <v>0</v>
      </c>
      <c r="V327" s="152">
        <f>IF(계획인구!S327="미급수",0,IF(계획인구!S327="마을",0,IF(계획인구!S327="소규모",0,IF(계획인구!S327=사업별물량!$F327,계획인구!AH327,0))))</f>
        <v>0</v>
      </c>
      <c r="W327" s="152">
        <f>IF(계획인구!T327="미급수",0,IF(계획인구!T327="마을",0,IF(계획인구!T327="소규모",0,IF(계획인구!T327=사업별물량!$F327,계획인구!AI327,0))))</f>
        <v>0</v>
      </c>
      <c r="X327" s="152">
        <f>IF(계획인구!U327="미급수",0,IF(계획인구!U327="마을",0,IF(계획인구!U327="소규모",0,IF(계획인구!U327=사업별물량!$F327,계획인구!AJ327,0))))</f>
        <v>0</v>
      </c>
      <c r="Y327" s="14" t="str">
        <f t="shared" si="31"/>
        <v/>
      </c>
    </row>
    <row r="328" spans="1:36" s="11" customFormat="1" ht="16.350000000000001" customHeight="1">
      <c r="A328" s="308" t="s">
        <v>672</v>
      </c>
      <c r="B328" s="333"/>
      <c r="C328" s="324" t="s">
        <v>470</v>
      </c>
      <c r="D328" s="53">
        <f>계획인구!J328</f>
        <v>31</v>
      </c>
      <c r="E328" s="53">
        <f>계획인구!K328</f>
        <v>76</v>
      </c>
      <c r="F328" s="54" t="str">
        <f>계획인구!L328</f>
        <v>지방</v>
      </c>
      <c r="G328" s="54" t="str">
        <f>계획인구!M328</f>
        <v>김천</v>
      </c>
      <c r="H328" s="54" t="str">
        <f>계획인구!N328</f>
        <v>평화</v>
      </c>
      <c r="I328" s="55" t="str">
        <f>IF(F328="마을",0,IF(F328="소규모",0,계획인구!P328))</f>
        <v>2015년</v>
      </c>
      <c r="J328" s="135">
        <f t="shared" si="37"/>
        <v>76</v>
      </c>
      <c r="K328" s="135">
        <f t="shared" si="37"/>
        <v>73</v>
      </c>
      <c r="L328" s="135">
        <f t="shared" si="37"/>
        <v>73</v>
      </c>
      <c r="M328" s="135">
        <f t="shared" si="37"/>
        <v>72</v>
      </c>
      <c r="N328" s="136">
        <f t="shared" si="37"/>
        <v>72</v>
      </c>
      <c r="O328" s="152">
        <f>IF(계획인구!Q328="미급수",0,IF(계획인구!Q328="마을",0,IF(계획인구!Q328="소규모",0,IF(계획인구!Q328=사업별물량!$F328,계획인구!AA328,0))))</f>
        <v>76</v>
      </c>
      <c r="P328" s="152">
        <f>IF(계획인구!R328="미급수",0,IF(계획인구!R328="마을",0,IF(계획인구!R328="소규모",0,IF(계획인구!R328=사업별물량!$F328,계획인구!AB328,0))))</f>
        <v>73</v>
      </c>
      <c r="Q328" s="152">
        <f>IF(계획인구!S328="미급수",0,IF(계획인구!S328="마을",0,IF(계획인구!S328="소규모",0,IF(계획인구!S328=사업별물량!$F328,계획인구!AC328,0))))</f>
        <v>73</v>
      </c>
      <c r="R328" s="152">
        <f>IF(계획인구!T328="미급수",0,IF(계획인구!T328="마을",0,IF(계획인구!T328="소규모",0,IF(계획인구!T328=사업별물량!$F328,계획인구!AD328,0))))</f>
        <v>72</v>
      </c>
      <c r="S328" s="152">
        <f>IF(계획인구!U328="미급수",0,IF(계획인구!U328="마을",0,IF(계획인구!U328="소규모",0,IF(계획인구!U328=사업별물량!$F328,계획인구!AE328,0))))</f>
        <v>72</v>
      </c>
      <c r="T328" s="152">
        <f>IF(계획인구!Q328="미급수",0,IF(계획인구!Q328="마을",0,IF(계획인구!Q328="소규모",0,IF(계획인구!Q328=사업별물량!$F328,계획인구!AF328,0))))</f>
        <v>0</v>
      </c>
      <c r="U328" s="152">
        <f>IF(계획인구!R328="미급수",0,IF(계획인구!R328="마을",0,IF(계획인구!R328="소규모",0,IF(계획인구!R328=사업별물량!$F328,계획인구!AG328,0))))</f>
        <v>0</v>
      </c>
      <c r="V328" s="152">
        <f>IF(계획인구!S328="미급수",0,IF(계획인구!S328="마을",0,IF(계획인구!S328="소규모",0,IF(계획인구!S328=사업별물량!$F328,계획인구!AH328,0))))</f>
        <v>0</v>
      </c>
      <c r="W328" s="152">
        <f>IF(계획인구!T328="미급수",0,IF(계획인구!T328="마을",0,IF(계획인구!T328="소규모",0,IF(계획인구!T328=사업별물량!$F328,계획인구!AI328,0))))</f>
        <v>0</v>
      </c>
      <c r="X328" s="152">
        <f>IF(계획인구!U328="미급수",0,IF(계획인구!U328="마을",0,IF(계획인구!U328="소규모",0,IF(계획인구!U328=사업별물량!$F328,계획인구!AJ328,0))))</f>
        <v>0</v>
      </c>
      <c r="Y328" s="14" t="str">
        <f t="shared" si="31"/>
        <v/>
      </c>
    </row>
    <row r="329" spans="1:36" s="11" customFormat="1" ht="16.350000000000001" customHeight="1">
      <c r="A329" s="308" t="s">
        <v>672</v>
      </c>
      <c r="B329" s="57" t="s">
        <v>471</v>
      </c>
      <c r="C329" s="279" t="s">
        <v>472</v>
      </c>
      <c r="D329" s="53">
        <f>계획인구!J329</f>
        <v>125</v>
      </c>
      <c r="E329" s="53">
        <f>계획인구!K329</f>
        <v>272</v>
      </c>
      <c r="F329" s="54" t="str">
        <f>계획인구!L329</f>
        <v>지방</v>
      </c>
      <c r="G329" s="54" t="str">
        <f>계획인구!M329</f>
        <v>김천</v>
      </c>
      <c r="H329" s="54" t="str">
        <f>계획인구!N329</f>
        <v>평화</v>
      </c>
      <c r="I329" s="55" t="str">
        <f>IF(F329="마을",0,IF(F329="소규모",0,계획인구!P329))</f>
        <v>2015년</v>
      </c>
      <c r="J329" s="135">
        <f t="shared" si="37"/>
        <v>272</v>
      </c>
      <c r="K329" s="135">
        <f t="shared" si="37"/>
        <v>261</v>
      </c>
      <c r="L329" s="135">
        <f t="shared" si="37"/>
        <v>260</v>
      </c>
      <c r="M329" s="135">
        <f t="shared" si="37"/>
        <v>259</v>
      </c>
      <c r="N329" s="136">
        <f t="shared" si="37"/>
        <v>257</v>
      </c>
      <c r="O329" s="152">
        <f>IF(계획인구!Q329="미급수",0,IF(계획인구!Q329="마을",0,IF(계획인구!Q329="소규모",0,IF(계획인구!Q329=사업별물량!$F329,계획인구!AA329,0))))</f>
        <v>272</v>
      </c>
      <c r="P329" s="152">
        <f>IF(계획인구!R329="미급수",0,IF(계획인구!R329="마을",0,IF(계획인구!R329="소규모",0,IF(계획인구!R329=사업별물량!$F329,계획인구!AB329,0))))</f>
        <v>261</v>
      </c>
      <c r="Q329" s="152">
        <f>IF(계획인구!S329="미급수",0,IF(계획인구!S329="마을",0,IF(계획인구!S329="소규모",0,IF(계획인구!S329=사업별물량!$F329,계획인구!AC329,0))))</f>
        <v>260</v>
      </c>
      <c r="R329" s="152">
        <f>IF(계획인구!T329="미급수",0,IF(계획인구!T329="마을",0,IF(계획인구!T329="소규모",0,IF(계획인구!T329=사업별물량!$F329,계획인구!AD329,0))))</f>
        <v>259</v>
      </c>
      <c r="S329" s="152">
        <f>IF(계획인구!U329="미급수",0,IF(계획인구!U329="마을",0,IF(계획인구!U329="소규모",0,IF(계획인구!U329=사업별물량!$F329,계획인구!AE329,0))))</f>
        <v>257</v>
      </c>
      <c r="T329" s="152">
        <f>IF(계획인구!Q329="미급수",0,IF(계획인구!Q329="마을",0,IF(계획인구!Q329="소규모",0,IF(계획인구!Q329=사업별물량!$F329,계획인구!AF329,0))))</f>
        <v>0</v>
      </c>
      <c r="U329" s="152">
        <f>IF(계획인구!R329="미급수",0,IF(계획인구!R329="마을",0,IF(계획인구!R329="소규모",0,IF(계획인구!R329=사업별물량!$F329,계획인구!AG329,0))))</f>
        <v>0</v>
      </c>
      <c r="V329" s="152">
        <f>IF(계획인구!S329="미급수",0,IF(계획인구!S329="마을",0,IF(계획인구!S329="소규모",0,IF(계획인구!S329=사업별물량!$F329,계획인구!AH329,0))))</f>
        <v>0</v>
      </c>
      <c r="W329" s="152">
        <f>IF(계획인구!T329="미급수",0,IF(계획인구!T329="마을",0,IF(계획인구!T329="소규모",0,IF(계획인구!T329=사업별물량!$F329,계획인구!AI329,0))))</f>
        <v>0</v>
      </c>
      <c r="X329" s="152">
        <f>IF(계획인구!U329="미급수",0,IF(계획인구!U329="마을",0,IF(계획인구!U329="소규모",0,IF(계획인구!U329=사업별물량!$F329,계획인구!AJ329,0))))</f>
        <v>0</v>
      </c>
      <c r="Y329" s="14" t="str">
        <f t="shared" ref="Y329:Y392" si="38">IF(I329=2015,"기존",IF(I329=2020,"1단계",IF(I329=2025,"2단계",IF(I329=2030,"3단계",""))))</f>
        <v/>
      </c>
    </row>
    <row r="330" spans="1:36" s="11" customFormat="1" ht="16.350000000000001" customHeight="1">
      <c r="A330" s="308" t="s">
        <v>672</v>
      </c>
      <c r="B330" s="247" t="s">
        <v>473</v>
      </c>
      <c r="C330" s="324" t="s">
        <v>680</v>
      </c>
      <c r="D330" s="53">
        <f>계획인구!J330</f>
        <v>50</v>
      </c>
      <c r="E330" s="53">
        <f>계획인구!K330</f>
        <v>119</v>
      </c>
      <c r="F330" s="54" t="str">
        <f>계획인구!L330</f>
        <v>지방</v>
      </c>
      <c r="G330" s="54" t="str">
        <f>계획인구!M330</f>
        <v>김천</v>
      </c>
      <c r="H330" s="54" t="str">
        <f>계획인구!N330</f>
        <v>평화</v>
      </c>
      <c r="I330" s="55" t="str">
        <f>IF(F330="마을",0,IF(F330="소규모",0,계획인구!P330))</f>
        <v>2015년</v>
      </c>
      <c r="J330" s="135">
        <f t="shared" si="37"/>
        <v>119</v>
      </c>
      <c r="K330" s="135">
        <f t="shared" si="37"/>
        <v>114</v>
      </c>
      <c r="L330" s="135">
        <f t="shared" si="37"/>
        <v>114</v>
      </c>
      <c r="M330" s="135">
        <f t="shared" si="37"/>
        <v>113</v>
      </c>
      <c r="N330" s="136">
        <f t="shared" si="37"/>
        <v>112</v>
      </c>
      <c r="O330" s="152">
        <f>IF(계획인구!Q330="미급수",0,IF(계획인구!Q330="마을",0,IF(계획인구!Q330="소규모",0,IF(계획인구!Q330=사업별물량!$F330,계획인구!AA330,0))))</f>
        <v>119</v>
      </c>
      <c r="P330" s="152">
        <f>IF(계획인구!R330="미급수",0,IF(계획인구!R330="마을",0,IF(계획인구!R330="소규모",0,IF(계획인구!R330=사업별물량!$F330,계획인구!AB330,0))))</f>
        <v>114</v>
      </c>
      <c r="Q330" s="152">
        <f>IF(계획인구!S330="미급수",0,IF(계획인구!S330="마을",0,IF(계획인구!S330="소규모",0,IF(계획인구!S330=사업별물량!$F330,계획인구!AC330,0))))</f>
        <v>114</v>
      </c>
      <c r="R330" s="152">
        <f>IF(계획인구!T330="미급수",0,IF(계획인구!T330="마을",0,IF(계획인구!T330="소규모",0,IF(계획인구!T330=사업별물량!$F330,계획인구!AD330,0))))</f>
        <v>113</v>
      </c>
      <c r="S330" s="152">
        <f>IF(계획인구!U330="미급수",0,IF(계획인구!U330="마을",0,IF(계획인구!U330="소규모",0,IF(계획인구!U330=사업별물량!$F330,계획인구!AE330,0))))</f>
        <v>112</v>
      </c>
      <c r="T330" s="152">
        <f>IF(계획인구!Q330="미급수",0,IF(계획인구!Q330="마을",0,IF(계획인구!Q330="소규모",0,IF(계획인구!Q330=사업별물량!$F330,계획인구!AF330,0))))</f>
        <v>0</v>
      </c>
      <c r="U330" s="152">
        <f>IF(계획인구!R330="미급수",0,IF(계획인구!R330="마을",0,IF(계획인구!R330="소규모",0,IF(계획인구!R330=사업별물량!$F330,계획인구!AG330,0))))</f>
        <v>0</v>
      </c>
      <c r="V330" s="152">
        <f>IF(계획인구!S330="미급수",0,IF(계획인구!S330="마을",0,IF(계획인구!S330="소규모",0,IF(계획인구!S330=사업별물량!$F330,계획인구!AH330,0))))</f>
        <v>0</v>
      </c>
      <c r="W330" s="152">
        <f>IF(계획인구!T330="미급수",0,IF(계획인구!T330="마을",0,IF(계획인구!T330="소규모",0,IF(계획인구!T330=사업별물량!$F330,계획인구!AI330,0))))</f>
        <v>0</v>
      </c>
      <c r="X330" s="152">
        <f>IF(계획인구!U330="미급수",0,IF(계획인구!U330="마을",0,IF(계획인구!U330="소규모",0,IF(계획인구!U330=사업별물량!$F330,계획인구!AJ330,0))))</f>
        <v>0</v>
      </c>
      <c r="Y330" s="14" t="str">
        <f t="shared" si="38"/>
        <v/>
      </c>
    </row>
    <row r="331" spans="1:36" s="11" customFormat="1" ht="16.350000000000001" customHeight="1">
      <c r="A331" s="308" t="s">
        <v>672</v>
      </c>
      <c r="B331" s="333"/>
      <c r="C331" s="324" t="s">
        <v>474</v>
      </c>
      <c r="D331" s="53">
        <f>계획인구!J331</f>
        <v>4</v>
      </c>
      <c r="E331" s="53">
        <f>계획인구!K331</f>
        <v>12</v>
      </c>
      <c r="F331" s="54" t="str">
        <f>계획인구!L331</f>
        <v>지방</v>
      </c>
      <c r="G331" s="54" t="str">
        <f>계획인구!M331</f>
        <v>김천</v>
      </c>
      <c r="H331" s="54" t="str">
        <f>계획인구!N331</f>
        <v>평화</v>
      </c>
      <c r="I331" s="55" t="str">
        <f>IF(F331="마을",0,IF(F331="소규모",0,계획인구!P331))</f>
        <v>2015년</v>
      </c>
      <c r="J331" s="135">
        <f t="shared" si="37"/>
        <v>12</v>
      </c>
      <c r="K331" s="135">
        <f t="shared" si="37"/>
        <v>12</v>
      </c>
      <c r="L331" s="135">
        <f t="shared" si="37"/>
        <v>11</v>
      </c>
      <c r="M331" s="135">
        <f t="shared" si="37"/>
        <v>11</v>
      </c>
      <c r="N331" s="136">
        <f t="shared" si="37"/>
        <v>11</v>
      </c>
      <c r="O331" s="152">
        <f>IF(계획인구!Q331="미급수",0,IF(계획인구!Q331="마을",0,IF(계획인구!Q331="소규모",0,IF(계획인구!Q331=사업별물량!$F331,계획인구!AA331,0))))</f>
        <v>12</v>
      </c>
      <c r="P331" s="152">
        <f>IF(계획인구!R331="미급수",0,IF(계획인구!R331="마을",0,IF(계획인구!R331="소규모",0,IF(계획인구!R331=사업별물량!$F331,계획인구!AB331,0))))</f>
        <v>12</v>
      </c>
      <c r="Q331" s="152">
        <f>IF(계획인구!S331="미급수",0,IF(계획인구!S331="마을",0,IF(계획인구!S331="소규모",0,IF(계획인구!S331=사업별물량!$F331,계획인구!AC331,0))))</f>
        <v>11</v>
      </c>
      <c r="R331" s="152">
        <f>IF(계획인구!T331="미급수",0,IF(계획인구!T331="마을",0,IF(계획인구!T331="소규모",0,IF(계획인구!T331=사업별물량!$F331,계획인구!AD331,0))))</f>
        <v>11</v>
      </c>
      <c r="S331" s="152">
        <f>IF(계획인구!U331="미급수",0,IF(계획인구!U331="마을",0,IF(계획인구!U331="소규모",0,IF(계획인구!U331=사업별물량!$F331,계획인구!AE331,0))))</f>
        <v>11</v>
      </c>
      <c r="T331" s="152">
        <f>IF(계획인구!Q331="미급수",0,IF(계획인구!Q331="마을",0,IF(계획인구!Q331="소규모",0,IF(계획인구!Q331=사업별물량!$F331,계획인구!AF331,0))))</f>
        <v>0</v>
      </c>
      <c r="U331" s="152">
        <f>IF(계획인구!R331="미급수",0,IF(계획인구!R331="마을",0,IF(계획인구!R331="소규모",0,IF(계획인구!R331=사업별물량!$F331,계획인구!AG331,0))))</f>
        <v>0</v>
      </c>
      <c r="V331" s="152">
        <f>IF(계획인구!S331="미급수",0,IF(계획인구!S331="마을",0,IF(계획인구!S331="소규모",0,IF(계획인구!S331=사업별물량!$F331,계획인구!AH331,0))))</f>
        <v>0</v>
      </c>
      <c r="W331" s="152">
        <f>IF(계획인구!T331="미급수",0,IF(계획인구!T331="마을",0,IF(계획인구!T331="소규모",0,IF(계획인구!T331=사업별물량!$F331,계획인구!AI331,0))))</f>
        <v>0</v>
      </c>
      <c r="X331" s="152">
        <f>IF(계획인구!U331="미급수",0,IF(계획인구!U331="마을",0,IF(계획인구!U331="소규모",0,IF(계획인구!U331=사업별물량!$F331,계획인구!AJ331,0))))</f>
        <v>0</v>
      </c>
      <c r="Y331" s="14" t="str">
        <f t="shared" si="38"/>
        <v/>
      </c>
    </row>
    <row r="332" spans="1:36" s="11" customFormat="1" ht="16.350000000000001" customHeight="1">
      <c r="A332" s="308" t="s">
        <v>672</v>
      </c>
      <c r="B332" s="57" t="s">
        <v>475</v>
      </c>
      <c r="C332" s="324" t="s">
        <v>476</v>
      </c>
      <c r="D332" s="53">
        <f>계획인구!J332</f>
        <v>16</v>
      </c>
      <c r="E332" s="53">
        <f>계획인구!K332</f>
        <v>35</v>
      </c>
      <c r="F332" s="54" t="str">
        <f>계획인구!L332</f>
        <v>미급수</v>
      </c>
      <c r="G332" s="54" t="str">
        <f>계획인구!M332</f>
        <v>미급수</v>
      </c>
      <c r="H332" s="54" t="str">
        <f>계획인구!N332</f>
        <v>미급수</v>
      </c>
      <c r="I332" s="55">
        <f>IF(F332="마을",0,IF(F332="소규모",0,계획인구!P332))</f>
        <v>0</v>
      </c>
      <c r="J332" s="135">
        <f t="shared" si="37"/>
        <v>0</v>
      </c>
      <c r="K332" s="135">
        <f t="shared" si="37"/>
        <v>0</v>
      </c>
      <c r="L332" s="135">
        <f t="shared" si="37"/>
        <v>0</v>
      </c>
      <c r="M332" s="135">
        <f t="shared" si="37"/>
        <v>0</v>
      </c>
      <c r="N332" s="136">
        <f t="shared" si="37"/>
        <v>0</v>
      </c>
      <c r="O332" s="152">
        <f>IF(계획인구!Q332="미급수",0,IF(계획인구!Q332="마을",0,IF(계획인구!Q332="소규모",0,IF(계획인구!Q332=사업별물량!$F332,계획인구!AA332,0))))</f>
        <v>0</v>
      </c>
      <c r="P332" s="152">
        <f>IF(계획인구!R332="미급수",0,IF(계획인구!R332="마을",0,IF(계획인구!R332="소규모",0,IF(계획인구!R332=사업별물량!$F332,계획인구!AB332,0))))</f>
        <v>0</v>
      </c>
      <c r="Q332" s="152">
        <f>IF(계획인구!S332="미급수",0,IF(계획인구!S332="마을",0,IF(계획인구!S332="소규모",0,IF(계획인구!S332=사업별물량!$F332,계획인구!AC332,0))))</f>
        <v>0</v>
      </c>
      <c r="R332" s="152">
        <f>IF(계획인구!T332="미급수",0,IF(계획인구!T332="마을",0,IF(계획인구!T332="소규모",0,IF(계획인구!T332=사업별물량!$F332,계획인구!AD332,0))))</f>
        <v>0</v>
      </c>
      <c r="S332" s="152">
        <f>IF(계획인구!U332="미급수",0,IF(계획인구!U332="마을",0,IF(계획인구!U332="소규모",0,IF(계획인구!U332=사업별물량!$F332,계획인구!AE332,0))))</f>
        <v>0</v>
      </c>
      <c r="T332" s="152">
        <f>IF(계획인구!Q332="미급수",0,IF(계획인구!Q332="마을",0,IF(계획인구!Q332="소규모",0,IF(계획인구!Q332=사업별물량!$F332,계획인구!AF332,0))))</f>
        <v>0</v>
      </c>
      <c r="U332" s="152">
        <f>IF(계획인구!R332="미급수",0,IF(계획인구!R332="마을",0,IF(계획인구!R332="소규모",0,IF(계획인구!R332=사업별물량!$F332,계획인구!AG332,0))))</f>
        <v>0</v>
      </c>
      <c r="V332" s="152">
        <f>IF(계획인구!S332="미급수",0,IF(계획인구!S332="마을",0,IF(계획인구!S332="소규모",0,IF(계획인구!S332=사업별물량!$F332,계획인구!AH332,0))))</f>
        <v>0</v>
      </c>
      <c r="W332" s="152">
        <f>IF(계획인구!T332="미급수",0,IF(계획인구!T332="마을",0,IF(계획인구!T332="소규모",0,IF(계획인구!T332=사업별물량!$F332,계획인구!AI332,0))))</f>
        <v>0</v>
      </c>
      <c r="X332" s="152">
        <f>IF(계획인구!U332="미급수",0,IF(계획인구!U332="마을",0,IF(계획인구!U332="소규모",0,IF(계획인구!U332=사업별물량!$F332,계획인구!AJ332,0))))</f>
        <v>0</v>
      </c>
      <c r="Y332" s="14" t="str">
        <f t="shared" si="38"/>
        <v/>
      </c>
      <c r="AH332" s="13"/>
    </row>
    <row r="333" spans="1:36" s="11" customFormat="1" ht="16.350000000000001" customHeight="1">
      <c r="A333" s="308" t="s">
        <v>672</v>
      </c>
      <c r="B333" s="247" t="s">
        <v>477</v>
      </c>
      <c r="C333" s="324" t="s">
        <v>479</v>
      </c>
      <c r="D333" s="53">
        <f>계획인구!J333</f>
        <v>36</v>
      </c>
      <c r="E333" s="53">
        <f>계획인구!K333</f>
        <v>63</v>
      </c>
      <c r="F333" s="54" t="str">
        <f>계획인구!L333</f>
        <v>지방</v>
      </c>
      <c r="G333" s="54" t="str">
        <f>계획인구!M333</f>
        <v>김천</v>
      </c>
      <c r="H333" s="54" t="str">
        <f>계획인구!N333</f>
        <v>평화</v>
      </c>
      <c r="I333" s="55">
        <f>IF(F333="마을",0,IF(F333="소규모",0,계획인구!P333))</f>
        <v>2025</v>
      </c>
      <c r="J333" s="135">
        <f t="shared" si="37"/>
        <v>0</v>
      </c>
      <c r="K333" s="135">
        <f t="shared" si="37"/>
        <v>0</v>
      </c>
      <c r="L333" s="135">
        <f t="shared" si="37"/>
        <v>60</v>
      </c>
      <c r="M333" s="135">
        <f t="shared" si="37"/>
        <v>60</v>
      </c>
      <c r="N333" s="136">
        <f t="shared" si="37"/>
        <v>60</v>
      </c>
      <c r="O333" s="152">
        <f>IF(계획인구!Q333="미급수",0,IF(계획인구!Q333="마을",0,IF(계획인구!Q333="소규모",0,IF(계획인구!Q333=사업별물량!$F333,계획인구!AA333,0))))</f>
        <v>0</v>
      </c>
      <c r="P333" s="152">
        <f>IF(계획인구!R333="미급수",0,IF(계획인구!R333="마을",0,IF(계획인구!R333="소규모",0,IF(계획인구!R333=사업별물량!$F333,계획인구!AB333,0))))</f>
        <v>0</v>
      </c>
      <c r="Q333" s="152">
        <f>IF(계획인구!S333="미급수",0,IF(계획인구!S333="마을",0,IF(계획인구!S333="소규모",0,IF(계획인구!S333=사업별물량!$F333,계획인구!AC333,0))))</f>
        <v>60</v>
      </c>
      <c r="R333" s="152">
        <f>IF(계획인구!T333="미급수",0,IF(계획인구!T333="마을",0,IF(계획인구!T333="소규모",0,IF(계획인구!T333=사업별물량!$F333,계획인구!AD333,0))))</f>
        <v>60</v>
      </c>
      <c r="S333" s="152">
        <f>IF(계획인구!U333="미급수",0,IF(계획인구!U333="마을",0,IF(계획인구!U333="소규모",0,IF(계획인구!U333=사업별물량!$F333,계획인구!AE333,0))))</f>
        <v>60</v>
      </c>
      <c r="T333" s="152">
        <f>IF(계획인구!Q333="미급수",0,IF(계획인구!Q333="마을",0,IF(계획인구!Q333="소규모",0,IF(계획인구!Q333=사업별물량!$F333,계획인구!AF333,0))))</f>
        <v>0</v>
      </c>
      <c r="U333" s="152">
        <f>IF(계획인구!R333="미급수",0,IF(계획인구!R333="마을",0,IF(계획인구!R333="소규모",0,IF(계획인구!R333=사업별물량!$F333,계획인구!AG333,0))))</f>
        <v>0</v>
      </c>
      <c r="V333" s="152">
        <f>IF(계획인구!S333="미급수",0,IF(계획인구!S333="마을",0,IF(계획인구!S333="소규모",0,IF(계획인구!S333=사업별물량!$F333,계획인구!AH333,0))))</f>
        <v>0</v>
      </c>
      <c r="W333" s="152">
        <f>IF(계획인구!T333="미급수",0,IF(계획인구!T333="마을",0,IF(계획인구!T333="소규모",0,IF(계획인구!T333=사업별물량!$F333,계획인구!AI333,0))))</f>
        <v>0</v>
      </c>
      <c r="X333" s="152">
        <f>IF(계획인구!U333="미급수",0,IF(계획인구!U333="마을",0,IF(계획인구!U333="소규모",0,IF(계획인구!U333=사업별물량!$F333,계획인구!AJ333,0))))</f>
        <v>0</v>
      </c>
      <c r="Y333" s="14" t="str">
        <f t="shared" si="38"/>
        <v>2단계</v>
      </c>
    </row>
    <row r="334" spans="1:36" s="11" customFormat="1" ht="16.350000000000001" customHeight="1">
      <c r="A334" s="308" t="s">
        <v>672</v>
      </c>
      <c r="B334" s="334"/>
      <c r="C334" s="324" t="s">
        <v>478</v>
      </c>
      <c r="D334" s="53">
        <f>계획인구!J334</f>
        <v>14</v>
      </c>
      <c r="E334" s="53">
        <f>계획인구!K334</f>
        <v>16</v>
      </c>
      <c r="F334" s="54" t="str">
        <f>계획인구!L334</f>
        <v>미급수</v>
      </c>
      <c r="G334" s="54" t="str">
        <f>계획인구!M334</f>
        <v>미급수</v>
      </c>
      <c r="H334" s="54" t="str">
        <f>계획인구!N334</f>
        <v>미급수</v>
      </c>
      <c r="I334" s="55">
        <f>IF(F334="마을",0,IF(F334="소규모",0,계획인구!P334))</f>
        <v>0</v>
      </c>
      <c r="J334" s="135">
        <f t="shared" si="37"/>
        <v>0</v>
      </c>
      <c r="K334" s="135">
        <f t="shared" si="37"/>
        <v>0</v>
      </c>
      <c r="L334" s="135">
        <f t="shared" si="37"/>
        <v>0</v>
      </c>
      <c r="M334" s="135">
        <f t="shared" si="37"/>
        <v>0</v>
      </c>
      <c r="N334" s="136">
        <f t="shared" si="37"/>
        <v>0</v>
      </c>
      <c r="O334" s="152">
        <f>IF(계획인구!Q334="미급수",0,IF(계획인구!Q334="마을",0,IF(계획인구!Q334="소규모",0,IF(계획인구!Q334=사업별물량!$F334,계획인구!AA334,0))))</f>
        <v>0</v>
      </c>
      <c r="P334" s="152">
        <f>IF(계획인구!R334="미급수",0,IF(계획인구!R334="마을",0,IF(계획인구!R334="소규모",0,IF(계획인구!R334=사업별물량!$F334,계획인구!AB334,0))))</f>
        <v>0</v>
      </c>
      <c r="Q334" s="152">
        <f>IF(계획인구!S334="미급수",0,IF(계획인구!S334="마을",0,IF(계획인구!S334="소규모",0,IF(계획인구!S334=사업별물량!$F334,계획인구!AC334,0))))</f>
        <v>0</v>
      </c>
      <c r="R334" s="152">
        <f>IF(계획인구!T334="미급수",0,IF(계획인구!T334="마을",0,IF(계획인구!T334="소규모",0,IF(계획인구!T334=사업별물량!$F334,계획인구!AD334,0))))</f>
        <v>0</v>
      </c>
      <c r="S334" s="152">
        <f>IF(계획인구!U334="미급수",0,IF(계획인구!U334="마을",0,IF(계획인구!U334="소규모",0,IF(계획인구!U334=사업별물량!$F334,계획인구!AE334,0))))</f>
        <v>0</v>
      </c>
      <c r="T334" s="152">
        <f>IF(계획인구!Q334="미급수",0,IF(계획인구!Q334="마을",0,IF(계획인구!Q334="소규모",0,IF(계획인구!Q334=사업별물량!$F334,계획인구!AF334,0))))</f>
        <v>0</v>
      </c>
      <c r="U334" s="152">
        <f>IF(계획인구!R334="미급수",0,IF(계획인구!R334="마을",0,IF(계획인구!R334="소규모",0,IF(계획인구!R334=사업별물량!$F334,계획인구!AG334,0))))</f>
        <v>0</v>
      </c>
      <c r="V334" s="152">
        <f>IF(계획인구!S334="미급수",0,IF(계획인구!S334="마을",0,IF(계획인구!S334="소규모",0,IF(계획인구!S334=사업별물량!$F334,계획인구!AH334,0))))</f>
        <v>0</v>
      </c>
      <c r="W334" s="152">
        <f>IF(계획인구!T334="미급수",0,IF(계획인구!T334="마을",0,IF(계획인구!T334="소규모",0,IF(계획인구!T334=사업별물량!$F334,계획인구!AI334,0))))</f>
        <v>0</v>
      </c>
      <c r="X334" s="152">
        <f>IF(계획인구!U334="미급수",0,IF(계획인구!U334="마을",0,IF(계획인구!U334="소규모",0,IF(계획인구!U334=사업별물량!$F334,계획인구!AJ334,0))))</f>
        <v>0</v>
      </c>
      <c r="Y334" s="14" t="str">
        <f t="shared" si="38"/>
        <v/>
      </c>
    </row>
    <row r="335" spans="1:36" s="11" customFormat="1" ht="16.350000000000001" customHeight="1">
      <c r="A335" s="308" t="s">
        <v>672</v>
      </c>
      <c r="B335" s="333"/>
      <c r="C335" s="324" t="s">
        <v>781</v>
      </c>
      <c r="D335" s="53">
        <f>계획인구!J335</f>
        <v>23</v>
      </c>
      <c r="E335" s="53">
        <f>계획인구!K335</f>
        <v>43</v>
      </c>
      <c r="F335" s="54" t="str">
        <f>계획인구!L335</f>
        <v>지방</v>
      </c>
      <c r="G335" s="54" t="str">
        <f>계획인구!M335</f>
        <v>김천</v>
      </c>
      <c r="H335" s="54" t="str">
        <f>계획인구!N335</f>
        <v>평화</v>
      </c>
      <c r="I335" s="55">
        <f>IF(F335="마을",0,IF(F335="소규모",0,계획인구!P335))</f>
        <v>2025</v>
      </c>
      <c r="J335" s="135">
        <f t="shared" si="37"/>
        <v>0</v>
      </c>
      <c r="K335" s="135">
        <f t="shared" si="37"/>
        <v>0</v>
      </c>
      <c r="L335" s="135">
        <f t="shared" si="37"/>
        <v>41</v>
      </c>
      <c r="M335" s="135">
        <f t="shared" si="37"/>
        <v>41</v>
      </c>
      <c r="N335" s="136">
        <f t="shared" si="37"/>
        <v>41</v>
      </c>
      <c r="O335" s="152">
        <f>IF(계획인구!Q335="미급수",0,IF(계획인구!Q335="마을",0,IF(계획인구!Q335="소규모",0,IF(계획인구!Q335=사업별물량!$F335,계획인구!AA335,0))))</f>
        <v>0</v>
      </c>
      <c r="P335" s="152">
        <f>IF(계획인구!R335="미급수",0,IF(계획인구!R335="마을",0,IF(계획인구!R335="소규모",0,IF(계획인구!R335=사업별물량!$F335,계획인구!AB335,0))))</f>
        <v>0</v>
      </c>
      <c r="Q335" s="152">
        <f>IF(계획인구!S335="미급수",0,IF(계획인구!S335="마을",0,IF(계획인구!S335="소규모",0,IF(계획인구!S335=사업별물량!$F335,계획인구!AC335,0))))</f>
        <v>41</v>
      </c>
      <c r="R335" s="152">
        <f>IF(계획인구!T335="미급수",0,IF(계획인구!T335="마을",0,IF(계획인구!T335="소규모",0,IF(계획인구!T335=사업별물량!$F335,계획인구!AD335,0))))</f>
        <v>41</v>
      </c>
      <c r="S335" s="152">
        <f>IF(계획인구!U335="미급수",0,IF(계획인구!U335="마을",0,IF(계획인구!U335="소규모",0,IF(계획인구!U335=사업별물량!$F335,계획인구!AE335,0))))</f>
        <v>41</v>
      </c>
      <c r="T335" s="152">
        <f>IF(계획인구!Q335="미급수",0,IF(계획인구!Q335="마을",0,IF(계획인구!Q335="소규모",0,IF(계획인구!Q335=사업별물량!$F335,계획인구!AF335,0))))</f>
        <v>0</v>
      </c>
      <c r="U335" s="152">
        <f>IF(계획인구!R335="미급수",0,IF(계획인구!R335="마을",0,IF(계획인구!R335="소규모",0,IF(계획인구!R335=사업별물량!$F335,계획인구!AG335,0))))</f>
        <v>0</v>
      </c>
      <c r="V335" s="152">
        <f>IF(계획인구!S335="미급수",0,IF(계획인구!S335="마을",0,IF(계획인구!S335="소규모",0,IF(계획인구!S335=사업별물량!$F335,계획인구!AH335,0))))</f>
        <v>0</v>
      </c>
      <c r="W335" s="152">
        <f>IF(계획인구!T335="미급수",0,IF(계획인구!T335="마을",0,IF(계획인구!T335="소규모",0,IF(계획인구!T335=사업별물량!$F335,계획인구!AI335,0))))</f>
        <v>0</v>
      </c>
      <c r="X335" s="152">
        <f>IF(계획인구!U335="미급수",0,IF(계획인구!U335="마을",0,IF(계획인구!U335="소규모",0,IF(계획인구!U335=사업별물량!$F335,계획인구!AJ335,0))))</f>
        <v>0</v>
      </c>
      <c r="Y335" s="14" t="str">
        <f t="shared" si="38"/>
        <v>2단계</v>
      </c>
    </row>
    <row r="336" spans="1:36" s="11" customFormat="1" ht="16.350000000000001" customHeight="1">
      <c r="A336" s="308" t="s">
        <v>672</v>
      </c>
      <c r="B336" s="57" t="s">
        <v>480</v>
      </c>
      <c r="C336" s="324" t="s">
        <v>481</v>
      </c>
      <c r="D336" s="53">
        <f>계획인구!J336</f>
        <v>20</v>
      </c>
      <c r="E336" s="53">
        <f>계획인구!K336</f>
        <v>38</v>
      </c>
      <c r="F336" s="54" t="str">
        <f>계획인구!L336</f>
        <v>지방</v>
      </c>
      <c r="G336" s="54" t="str">
        <f>계획인구!M336</f>
        <v>김천</v>
      </c>
      <c r="H336" s="54" t="str">
        <f>계획인구!N336</f>
        <v>평화</v>
      </c>
      <c r="I336" s="55">
        <f>IF(F336="마을",0,IF(F336="소규모",0,계획인구!P336))</f>
        <v>2020</v>
      </c>
      <c r="J336" s="135">
        <f t="shared" si="37"/>
        <v>0</v>
      </c>
      <c r="K336" s="135">
        <f t="shared" si="37"/>
        <v>36</v>
      </c>
      <c r="L336" s="135">
        <f t="shared" si="37"/>
        <v>36</v>
      </c>
      <c r="M336" s="135">
        <f t="shared" si="37"/>
        <v>36</v>
      </c>
      <c r="N336" s="136">
        <f t="shared" si="37"/>
        <v>36</v>
      </c>
      <c r="O336" s="152">
        <f>IF(계획인구!Q336="미급수",0,IF(계획인구!Q336="마을",0,IF(계획인구!Q336="소규모",0,IF(계획인구!Q336=사업별물량!$F336,계획인구!AA336,0))))</f>
        <v>0</v>
      </c>
      <c r="P336" s="152">
        <f>IF(계획인구!R336="미급수",0,IF(계획인구!R336="마을",0,IF(계획인구!R336="소규모",0,IF(계획인구!R336=사업별물량!$F336,계획인구!AB336,0))))</f>
        <v>36</v>
      </c>
      <c r="Q336" s="152">
        <f>IF(계획인구!S336="미급수",0,IF(계획인구!S336="마을",0,IF(계획인구!S336="소규모",0,IF(계획인구!S336=사업별물량!$F336,계획인구!AC336,0))))</f>
        <v>36</v>
      </c>
      <c r="R336" s="152">
        <f>IF(계획인구!T336="미급수",0,IF(계획인구!T336="마을",0,IF(계획인구!T336="소규모",0,IF(계획인구!T336=사업별물량!$F336,계획인구!AD336,0))))</f>
        <v>36</v>
      </c>
      <c r="S336" s="152">
        <f>IF(계획인구!U336="미급수",0,IF(계획인구!U336="마을",0,IF(계획인구!U336="소규모",0,IF(계획인구!U336=사업별물량!$F336,계획인구!AE336,0))))</f>
        <v>36</v>
      </c>
      <c r="T336" s="152">
        <f>IF(계획인구!Q336="미급수",0,IF(계획인구!Q336="마을",0,IF(계획인구!Q336="소규모",0,IF(계획인구!Q336=사업별물량!$F336,계획인구!AF336,0))))</f>
        <v>0</v>
      </c>
      <c r="U336" s="152">
        <f>IF(계획인구!R336="미급수",0,IF(계획인구!R336="마을",0,IF(계획인구!R336="소규모",0,IF(계획인구!R336=사업별물량!$F336,계획인구!AG336,0))))</f>
        <v>0</v>
      </c>
      <c r="V336" s="152">
        <f>IF(계획인구!S336="미급수",0,IF(계획인구!S336="마을",0,IF(계획인구!S336="소규모",0,IF(계획인구!S336=사업별물량!$F336,계획인구!AH336,0))))</f>
        <v>0</v>
      </c>
      <c r="W336" s="152">
        <f>IF(계획인구!T336="미급수",0,IF(계획인구!T336="마을",0,IF(계획인구!T336="소규모",0,IF(계획인구!T336=사업별물량!$F336,계획인구!AI336,0))))</f>
        <v>0</v>
      </c>
      <c r="X336" s="152">
        <f>IF(계획인구!U336="미급수",0,IF(계획인구!U336="마을",0,IF(계획인구!U336="소규모",0,IF(계획인구!U336=사업별물량!$F336,계획인구!AJ336,0))))</f>
        <v>0</v>
      </c>
      <c r="Y336" s="14" t="str">
        <f t="shared" si="38"/>
        <v>1단계</v>
      </c>
    </row>
    <row r="337" spans="1:33" s="11" customFormat="1" ht="16.350000000000001" customHeight="1">
      <c r="A337" s="308" t="s">
        <v>672</v>
      </c>
      <c r="B337" s="247" t="s">
        <v>1244</v>
      </c>
      <c r="C337" s="324" t="s">
        <v>484</v>
      </c>
      <c r="D337" s="53">
        <f>계획인구!J337</f>
        <v>7</v>
      </c>
      <c r="E337" s="53">
        <f>계획인구!K337</f>
        <v>17</v>
      </c>
      <c r="F337" s="54" t="str">
        <f>계획인구!L337</f>
        <v>지방</v>
      </c>
      <c r="G337" s="54" t="str">
        <f>계획인구!M337</f>
        <v>김천</v>
      </c>
      <c r="H337" s="54" t="str">
        <f>계획인구!N337</f>
        <v>평화</v>
      </c>
      <c r="I337" s="55">
        <f>IF(F337="마을",0,IF(F337="소규모",0,계획인구!P337))</f>
        <v>2020</v>
      </c>
      <c r="J337" s="135">
        <f t="shared" si="37"/>
        <v>0</v>
      </c>
      <c r="K337" s="135">
        <f t="shared" si="37"/>
        <v>16</v>
      </c>
      <c r="L337" s="135">
        <f t="shared" si="37"/>
        <v>16</v>
      </c>
      <c r="M337" s="135">
        <f t="shared" si="37"/>
        <v>16</v>
      </c>
      <c r="N337" s="136">
        <f t="shared" si="37"/>
        <v>16</v>
      </c>
      <c r="O337" s="152">
        <f>IF(계획인구!Q337="미급수",0,IF(계획인구!Q337="마을",0,IF(계획인구!Q337="소규모",0,IF(계획인구!Q337=사업별물량!$F337,계획인구!AA337,0))))</f>
        <v>0</v>
      </c>
      <c r="P337" s="152">
        <f>IF(계획인구!R337="미급수",0,IF(계획인구!R337="마을",0,IF(계획인구!R337="소규모",0,IF(계획인구!R337=사업별물량!$F337,계획인구!AB337,0))))</f>
        <v>16</v>
      </c>
      <c r="Q337" s="152">
        <f>IF(계획인구!S337="미급수",0,IF(계획인구!S337="마을",0,IF(계획인구!S337="소규모",0,IF(계획인구!S337=사업별물량!$F337,계획인구!AC337,0))))</f>
        <v>16</v>
      </c>
      <c r="R337" s="152">
        <f>IF(계획인구!T337="미급수",0,IF(계획인구!T337="마을",0,IF(계획인구!T337="소규모",0,IF(계획인구!T337=사업별물량!$F337,계획인구!AD337,0))))</f>
        <v>16</v>
      </c>
      <c r="S337" s="152">
        <f>IF(계획인구!U337="미급수",0,IF(계획인구!U337="마을",0,IF(계획인구!U337="소규모",0,IF(계획인구!U337=사업별물량!$F337,계획인구!AE337,0))))</f>
        <v>16</v>
      </c>
      <c r="T337" s="152">
        <f>IF(계획인구!Q337="미급수",0,IF(계획인구!Q337="마을",0,IF(계획인구!Q337="소규모",0,IF(계획인구!Q337=사업별물량!$F337,계획인구!AF337,0))))</f>
        <v>0</v>
      </c>
      <c r="U337" s="152">
        <f>IF(계획인구!R337="미급수",0,IF(계획인구!R337="마을",0,IF(계획인구!R337="소규모",0,IF(계획인구!R337=사업별물량!$F337,계획인구!AG337,0))))</f>
        <v>0</v>
      </c>
      <c r="V337" s="152">
        <f>IF(계획인구!S337="미급수",0,IF(계획인구!S337="마을",0,IF(계획인구!S337="소규모",0,IF(계획인구!S337=사업별물량!$F337,계획인구!AH337,0))))</f>
        <v>0</v>
      </c>
      <c r="W337" s="152">
        <f>IF(계획인구!T337="미급수",0,IF(계획인구!T337="마을",0,IF(계획인구!T337="소규모",0,IF(계획인구!T337=사업별물량!$F337,계획인구!AI337,0))))</f>
        <v>0</v>
      </c>
      <c r="X337" s="152">
        <f>IF(계획인구!U337="미급수",0,IF(계획인구!U337="마을",0,IF(계획인구!U337="소규모",0,IF(계획인구!U337=사업별물량!$F337,계획인구!AJ337,0))))</f>
        <v>0</v>
      </c>
      <c r="Y337" s="14" t="str">
        <f t="shared" si="38"/>
        <v>1단계</v>
      </c>
      <c r="AB337" s="13"/>
      <c r="AC337" s="13"/>
      <c r="AD337" s="13"/>
      <c r="AE337" s="13"/>
      <c r="AF337" s="13"/>
      <c r="AG337" s="13"/>
    </row>
    <row r="338" spans="1:33" s="11" customFormat="1" ht="16.350000000000001" customHeight="1">
      <c r="A338" s="308" t="s">
        <v>672</v>
      </c>
      <c r="B338" s="334"/>
      <c r="C338" s="324" t="s">
        <v>782</v>
      </c>
      <c r="D338" s="53">
        <f>계획인구!J338</f>
        <v>14</v>
      </c>
      <c r="E338" s="53">
        <f>계획인구!K338</f>
        <v>32</v>
      </c>
      <c r="F338" s="54" t="str">
        <f>계획인구!L338</f>
        <v>지방</v>
      </c>
      <c r="G338" s="54" t="str">
        <f>계획인구!M338</f>
        <v>김천</v>
      </c>
      <c r="H338" s="54" t="str">
        <f>계획인구!N338</f>
        <v>평화</v>
      </c>
      <c r="I338" s="55">
        <f>IF(F338="마을",0,IF(F338="소규모",0,계획인구!P338))</f>
        <v>2020</v>
      </c>
      <c r="J338" s="135">
        <f t="shared" si="37"/>
        <v>0</v>
      </c>
      <c r="K338" s="135">
        <f t="shared" si="37"/>
        <v>31</v>
      </c>
      <c r="L338" s="135">
        <f t="shared" si="37"/>
        <v>31</v>
      </c>
      <c r="M338" s="135">
        <f t="shared" si="37"/>
        <v>30</v>
      </c>
      <c r="N338" s="136">
        <f t="shared" si="37"/>
        <v>30</v>
      </c>
      <c r="O338" s="152">
        <f>IF(계획인구!Q338="미급수",0,IF(계획인구!Q338="마을",0,IF(계획인구!Q338="소규모",0,IF(계획인구!Q338=사업별물량!$F338,계획인구!AA338,0))))</f>
        <v>0</v>
      </c>
      <c r="P338" s="152">
        <f>IF(계획인구!R338="미급수",0,IF(계획인구!R338="마을",0,IF(계획인구!R338="소규모",0,IF(계획인구!R338=사업별물량!$F338,계획인구!AB338,0))))</f>
        <v>31</v>
      </c>
      <c r="Q338" s="152">
        <f>IF(계획인구!S338="미급수",0,IF(계획인구!S338="마을",0,IF(계획인구!S338="소규모",0,IF(계획인구!S338=사업별물량!$F338,계획인구!AC338,0))))</f>
        <v>31</v>
      </c>
      <c r="R338" s="152">
        <f>IF(계획인구!T338="미급수",0,IF(계획인구!T338="마을",0,IF(계획인구!T338="소규모",0,IF(계획인구!T338=사업별물량!$F338,계획인구!AD338,0))))</f>
        <v>30</v>
      </c>
      <c r="S338" s="152">
        <f>IF(계획인구!U338="미급수",0,IF(계획인구!U338="마을",0,IF(계획인구!U338="소규모",0,IF(계획인구!U338=사업별물량!$F338,계획인구!AE338,0))))</f>
        <v>30</v>
      </c>
      <c r="T338" s="152">
        <f>IF(계획인구!Q338="미급수",0,IF(계획인구!Q338="마을",0,IF(계획인구!Q338="소규모",0,IF(계획인구!Q338=사업별물량!$F338,계획인구!AF338,0))))</f>
        <v>0</v>
      </c>
      <c r="U338" s="152">
        <f>IF(계획인구!R338="미급수",0,IF(계획인구!R338="마을",0,IF(계획인구!R338="소규모",0,IF(계획인구!R338=사업별물량!$F338,계획인구!AG338,0))))</f>
        <v>0</v>
      </c>
      <c r="V338" s="152">
        <f>IF(계획인구!S338="미급수",0,IF(계획인구!S338="마을",0,IF(계획인구!S338="소규모",0,IF(계획인구!S338=사업별물량!$F338,계획인구!AH338,0))))</f>
        <v>0</v>
      </c>
      <c r="W338" s="152">
        <f>IF(계획인구!T338="미급수",0,IF(계획인구!T338="마을",0,IF(계획인구!T338="소규모",0,IF(계획인구!T338=사업별물량!$F338,계획인구!AI338,0))))</f>
        <v>0</v>
      </c>
      <c r="X338" s="152">
        <f>IF(계획인구!U338="미급수",0,IF(계획인구!U338="마을",0,IF(계획인구!U338="소규모",0,IF(계획인구!U338=사업별물량!$F338,계획인구!AJ338,0))))</f>
        <v>0</v>
      </c>
      <c r="Y338" s="14" t="str">
        <f t="shared" si="38"/>
        <v>1단계</v>
      </c>
    </row>
    <row r="339" spans="1:33" s="11" customFormat="1" ht="16.350000000000001" customHeight="1">
      <c r="A339" s="308" t="s">
        <v>672</v>
      </c>
      <c r="B339" s="334"/>
      <c r="C339" s="324" t="s">
        <v>483</v>
      </c>
      <c r="D339" s="53">
        <f>계획인구!J339</f>
        <v>10</v>
      </c>
      <c r="E339" s="53">
        <f>계획인구!K339</f>
        <v>20</v>
      </c>
      <c r="F339" s="54" t="str">
        <f>계획인구!L339</f>
        <v>지방</v>
      </c>
      <c r="G339" s="54" t="str">
        <f>계획인구!M339</f>
        <v>김천</v>
      </c>
      <c r="H339" s="54" t="str">
        <f>계획인구!N339</f>
        <v>평화</v>
      </c>
      <c r="I339" s="55">
        <f>IF(F339="마을",0,IF(F339="소규모",0,계획인구!P339))</f>
        <v>2025</v>
      </c>
      <c r="J339" s="135">
        <f t="shared" si="37"/>
        <v>0</v>
      </c>
      <c r="K339" s="135">
        <f t="shared" si="37"/>
        <v>0</v>
      </c>
      <c r="L339" s="135">
        <f t="shared" si="37"/>
        <v>19</v>
      </c>
      <c r="M339" s="135">
        <f t="shared" si="37"/>
        <v>19</v>
      </c>
      <c r="N339" s="136">
        <f t="shared" si="37"/>
        <v>19</v>
      </c>
      <c r="O339" s="152">
        <f>IF(계획인구!Q339="미급수",0,IF(계획인구!Q339="마을",0,IF(계획인구!Q339="소규모",0,IF(계획인구!Q339=사업별물량!$F339,계획인구!AA339,0))))</f>
        <v>0</v>
      </c>
      <c r="P339" s="152">
        <f>IF(계획인구!R339="미급수",0,IF(계획인구!R339="마을",0,IF(계획인구!R339="소규모",0,IF(계획인구!R339=사업별물량!$F339,계획인구!AB339,0))))</f>
        <v>0</v>
      </c>
      <c r="Q339" s="152">
        <f>IF(계획인구!S339="미급수",0,IF(계획인구!S339="마을",0,IF(계획인구!S339="소규모",0,IF(계획인구!S339=사업별물량!$F339,계획인구!AC339,0))))</f>
        <v>19</v>
      </c>
      <c r="R339" s="152">
        <f>IF(계획인구!T339="미급수",0,IF(계획인구!T339="마을",0,IF(계획인구!T339="소규모",0,IF(계획인구!T339=사업별물량!$F339,계획인구!AD339,0))))</f>
        <v>19</v>
      </c>
      <c r="S339" s="152">
        <f>IF(계획인구!U339="미급수",0,IF(계획인구!U339="마을",0,IF(계획인구!U339="소규모",0,IF(계획인구!U339=사업별물량!$F339,계획인구!AE339,0))))</f>
        <v>19</v>
      </c>
      <c r="T339" s="152">
        <f>IF(계획인구!Q339="미급수",0,IF(계획인구!Q339="마을",0,IF(계획인구!Q339="소규모",0,IF(계획인구!Q339=사업별물량!$F339,계획인구!AF339,0))))</f>
        <v>0</v>
      </c>
      <c r="U339" s="152">
        <f>IF(계획인구!R339="미급수",0,IF(계획인구!R339="마을",0,IF(계획인구!R339="소규모",0,IF(계획인구!R339=사업별물량!$F339,계획인구!AG339,0))))</f>
        <v>0</v>
      </c>
      <c r="V339" s="152">
        <f>IF(계획인구!S339="미급수",0,IF(계획인구!S339="마을",0,IF(계획인구!S339="소규모",0,IF(계획인구!S339=사업별물량!$F339,계획인구!AH339,0))))</f>
        <v>0</v>
      </c>
      <c r="W339" s="152">
        <f>IF(계획인구!T339="미급수",0,IF(계획인구!T339="마을",0,IF(계획인구!T339="소규모",0,IF(계획인구!T339=사업별물량!$F339,계획인구!AI339,0))))</f>
        <v>0</v>
      </c>
      <c r="X339" s="152">
        <f>IF(계획인구!U339="미급수",0,IF(계획인구!U339="마을",0,IF(계획인구!U339="소규모",0,IF(계획인구!U339=사업별물량!$F339,계획인구!AJ339,0))))</f>
        <v>0</v>
      </c>
      <c r="Y339" s="14" t="str">
        <f t="shared" si="38"/>
        <v>2단계</v>
      </c>
    </row>
    <row r="340" spans="1:33" s="11" customFormat="1" ht="16.350000000000001" customHeight="1">
      <c r="A340" s="308" t="s">
        <v>672</v>
      </c>
      <c r="B340" s="333"/>
      <c r="C340" s="324" t="s">
        <v>482</v>
      </c>
      <c r="D340" s="53">
        <f>계획인구!J340</f>
        <v>28</v>
      </c>
      <c r="E340" s="53">
        <f>계획인구!K340</f>
        <v>89</v>
      </c>
      <c r="F340" s="54" t="str">
        <f>계획인구!L340</f>
        <v>지방</v>
      </c>
      <c r="G340" s="54" t="str">
        <f>계획인구!M340</f>
        <v>김천</v>
      </c>
      <c r="H340" s="54" t="str">
        <f>계획인구!N340</f>
        <v>평화</v>
      </c>
      <c r="I340" s="55">
        <f>IF(F340="마을",0,IF(F340="소규모",0,계획인구!P340))</f>
        <v>2020</v>
      </c>
      <c r="J340" s="135">
        <f t="shared" si="37"/>
        <v>0</v>
      </c>
      <c r="K340" s="135">
        <f t="shared" si="37"/>
        <v>85</v>
      </c>
      <c r="L340" s="135">
        <f t="shared" si="37"/>
        <v>85</v>
      </c>
      <c r="M340" s="135">
        <f t="shared" si="37"/>
        <v>85</v>
      </c>
      <c r="N340" s="136">
        <f t="shared" si="37"/>
        <v>84</v>
      </c>
      <c r="O340" s="152">
        <f>IF(계획인구!Q340="미급수",0,IF(계획인구!Q340="마을",0,IF(계획인구!Q340="소규모",0,IF(계획인구!Q340=사업별물량!$F340,계획인구!AA340,0))))</f>
        <v>0</v>
      </c>
      <c r="P340" s="152">
        <f>IF(계획인구!R340="미급수",0,IF(계획인구!R340="마을",0,IF(계획인구!R340="소규모",0,IF(계획인구!R340=사업별물량!$F340,계획인구!AB340,0))))</f>
        <v>85</v>
      </c>
      <c r="Q340" s="152">
        <f>IF(계획인구!S340="미급수",0,IF(계획인구!S340="마을",0,IF(계획인구!S340="소규모",0,IF(계획인구!S340=사업별물량!$F340,계획인구!AC340,0))))</f>
        <v>85</v>
      </c>
      <c r="R340" s="152">
        <f>IF(계획인구!T340="미급수",0,IF(계획인구!T340="마을",0,IF(계획인구!T340="소규모",0,IF(계획인구!T340=사업별물량!$F340,계획인구!AD340,0))))</f>
        <v>85</v>
      </c>
      <c r="S340" s="152">
        <f>IF(계획인구!U340="미급수",0,IF(계획인구!U340="마을",0,IF(계획인구!U340="소규모",0,IF(계획인구!U340=사업별물량!$F340,계획인구!AE340,0))))</f>
        <v>84</v>
      </c>
      <c r="T340" s="152">
        <f>IF(계획인구!Q340="미급수",0,IF(계획인구!Q340="마을",0,IF(계획인구!Q340="소규모",0,IF(계획인구!Q340=사업별물량!$F340,계획인구!AF340,0))))</f>
        <v>0</v>
      </c>
      <c r="U340" s="152">
        <f>IF(계획인구!R340="미급수",0,IF(계획인구!R340="마을",0,IF(계획인구!R340="소규모",0,IF(계획인구!R340=사업별물량!$F340,계획인구!AG340,0))))</f>
        <v>0</v>
      </c>
      <c r="V340" s="152">
        <f>IF(계획인구!S340="미급수",0,IF(계획인구!S340="마을",0,IF(계획인구!S340="소규모",0,IF(계획인구!S340=사업별물량!$F340,계획인구!AH340,0))))</f>
        <v>0</v>
      </c>
      <c r="W340" s="152">
        <f>IF(계획인구!T340="미급수",0,IF(계획인구!T340="마을",0,IF(계획인구!T340="소규모",0,IF(계획인구!T340=사업별물량!$F340,계획인구!AI340,0))))</f>
        <v>0</v>
      </c>
      <c r="X340" s="152">
        <f>IF(계획인구!U340="미급수",0,IF(계획인구!U340="마을",0,IF(계획인구!U340="소규모",0,IF(계획인구!U340=사업별물량!$F340,계획인구!AJ340,0))))</f>
        <v>0</v>
      </c>
      <c r="Y340" s="14" t="str">
        <f t="shared" si="38"/>
        <v>1단계</v>
      </c>
    </row>
    <row r="341" spans="1:33" s="11" customFormat="1" ht="16.350000000000001" customHeight="1">
      <c r="A341" s="308" t="s">
        <v>672</v>
      </c>
      <c r="B341" s="57" t="s">
        <v>485</v>
      </c>
      <c r="C341" s="279" t="s">
        <v>486</v>
      </c>
      <c r="D341" s="53">
        <f>계획인구!J341</f>
        <v>47</v>
      </c>
      <c r="E341" s="53">
        <f>계획인구!K341</f>
        <v>86</v>
      </c>
      <c r="F341" s="54" t="str">
        <f>계획인구!L341</f>
        <v>지방</v>
      </c>
      <c r="G341" s="54" t="str">
        <f>계획인구!M341</f>
        <v>김천</v>
      </c>
      <c r="H341" s="54" t="str">
        <f>계획인구!N341</f>
        <v>평화</v>
      </c>
      <c r="I341" s="55">
        <f>IF(F341="마을",0,IF(F341="소규모",0,계획인구!P341))</f>
        <v>2020</v>
      </c>
      <c r="J341" s="135">
        <f t="shared" si="37"/>
        <v>0</v>
      </c>
      <c r="K341" s="135">
        <f t="shared" si="37"/>
        <v>83</v>
      </c>
      <c r="L341" s="135">
        <f t="shared" si="37"/>
        <v>82</v>
      </c>
      <c r="M341" s="135">
        <f t="shared" si="37"/>
        <v>82</v>
      </c>
      <c r="N341" s="136">
        <f t="shared" si="37"/>
        <v>81</v>
      </c>
      <c r="O341" s="152">
        <f>IF(계획인구!Q341="미급수",0,IF(계획인구!Q341="마을",0,IF(계획인구!Q341="소규모",0,IF(계획인구!Q341=사업별물량!$F341,계획인구!AA341,0))))</f>
        <v>0</v>
      </c>
      <c r="P341" s="152">
        <f>IF(계획인구!R341="미급수",0,IF(계획인구!R341="마을",0,IF(계획인구!R341="소규모",0,IF(계획인구!R341=사업별물량!$F341,계획인구!AB341,0))))</f>
        <v>83</v>
      </c>
      <c r="Q341" s="152">
        <f>IF(계획인구!S341="미급수",0,IF(계획인구!S341="마을",0,IF(계획인구!S341="소규모",0,IF(계획인구!S341=사업별물량!$F341,계획인구!AC341,0))))</f>
        <v>82</v>
      </c>
      <c r="R341" s="152">
        <f>IF(계획인구!T341="미급수",0,IF(계획인구!T341="마을",0,IF(계획인구!T341="소규모",0,IF(계획인구!T341=사업별물량!$F341,계획인구!AD341,0))))</f>
        <v>82</v>
      </c>
      <c r="S341" s="152">
        <f>IF(계획인구!U341="미급수",0,IF(계획인구!U341="마을",0,IF(계획인구!U341="소규모",0,IF(계획인구!U341=사업별물량!$F341,계획인구!AE341,0))))</f>
        <v>81</v>
      </c>
      <c r="T341" s="152">
        <f>IF(계획인구!Q341="미급수",0,IF(계획인구!Q341="마을",0,IF(계획인구!Q341="소규모",0,IF(계획인구!Q341=사업별물량!$F341,계획인구!AF341,0))))</f>
        <v>0</v>
      </c>
      <c r="U341" s="152">
        <f>IF(계획인구!R341="미급수",0,IF(계획인구!R341="마을",0,IF(계획인구!R341="소규모",0,IF(계획인구!R341=사업별물량!$F341,계획인구!AG341,0))))</f>
        <v>0</v>
      </c>
      <c r="V341" s="152">
        <f>IF(계획인구!S341="미급수",0,IF(계획인구!S341="마을",0,IF(계획인구!S341="소규모",0,IF(계획인구!S341=사업별물량!$F341,계획인구!AH341,0))))</f>
        <v>0</v>
      </c>
      <c r="W341" s="152">
        <f>IF(계획인구!T341="미급수",0,IF(계획인구!T341="마을",0,IF(계획인구!T341="소규모",0,IF(계획인구!T341=사업별물량!$F341,계획인구!AI341,0))))</f>
        <v>0</v>
      </c>
      <c r="X341" s="152">
        <f>IF(계획인구!U341="미급수",0,IF(계획인구!U341="마을",0,IF(계획인구!U341="소규모",0,IF(계획인구!U341=사업별물량!$F341,계획인구!AJ341,0))))</f>
        <v>0</v>
      </c>
      <c r="Y341" s="14" t="str">
        <f t="shared" si="38"/>
        <v>1단계</v>
      </c>
    </row>
    <row r="342" spans="1:33" s="11" customFormat="1" ht="16.350000000000001" customHeight="1">
      <c r="A342" s="308" t="s">
        <v>672</v>
      </c>
      <c r="B342" s="247" t="s">
        <v>487</v>
      </c>
      <c r="C342" s="324" t="s">
        <v>365</v>
      </c>
      <c r="D342" s="53">
        <f>계획인구!J342</f>
        <v>19</v>
      </c>
      <c r="E342" s="53">
        <f>계획인구!K342</f>
        <v>33</v>
      </c>
      <c r="F342" s="54" t="str">
        <f>계획인구!L342</f>
        <v>지방</v>
      </c>
      <c r="G342" s="54" t="str">
        <f>계획인구!M342</f>
        <v>김천</v>
      </c>
      <c r="H342" s="54" t="str">
        <f>계획인구!N342</f>
        <v>평화</v>
      </c>
      <c r="I342" s="55">
        <f>IF(F342="마을",0,IF(F342="소규모",0,계획인구!P342))</f>
        <v>2020</v>
      </c>
      <c r="J342" s="135">
        <f t="shared" si="37"/>
        <v>0</v>
      </c>
      <c r="K342" s="135">
        <f t="shared" si="37"/>
        <v>32</v>
      </c>
      <c r="L342" s="135">
        <f t="shared" si="37"/>
        <v>32</v>
      </c>
      <c r="M342" s="135">
        <f t="shared" si="37"/>
        <v>31</v>
      </c>
      <c r="N342" s="136">
        <f t="shared" si="37"/>
        <v>31</v>
      </c>
      <c r="O342" s="152">
        <f>IF(계획인구!Q342="미급수",0,IF(계획인구!Q342="마을",0,IF(계획인구!Q342="소규모",0,IF(계획인구!Q342=사업별물량!$F342,계획인구!AA342,0))))</f>
        <v>0</v>
      </c>
      <c r="P342" s="152">
        <f>IF(계획인구!R342="미급수",0,IF(계획인구!R342="마을",0,IF(계획인구!R342="소규모",0,IF(계획인구!R342=사업별물량!$F342,계획인구!AB342,0))))</f>
        <v>32</v>
      </c>
      <c r="Q342" s="152">
        <f>IF(계획인구!S342="미급수",0,IF(계획인구!S342="마을",0,IF(계획인구!S342="소규모",0,IF(계획인구!S342=사업별물량!$F342,계획인구!AC342,0))))</f>
        <v>32</v>
      </c>
      <c r="R342" s="152">
        <f>IF(계획인구!T342="미급수",0,IF(계획인구!T342="마을",0,IF(계획인구!T342="소규모",0,IF(계획인구!T342=사업별물량!$F342,계획인구!AD342,0))))</f>
        <v>31</v>
      </c>
      <c r="S342" s="152">
        <f>IF(계획인구!U342="미급수",0,IF(계획인구!U342="마을",0,IF(계획인구!U342="소규모",0,IF(계획인구!U342=사업별물량!$F342,계획인구!AE342,0))))</f>
        <v>31</v>
      </c>
      <c r="T342" s="152">
        <f>IF(계획인구!Q342="미급수",0,IF(계획인구!Q342="마을",0,IF(계획인구!Q342="소규모",0,IF(계획인구!Q342=사업별물량!$F342,계획인구!AF342,0))))</f>
        <v>0</v>
      </c>
      <c r="U342" s="152">
        <f>IF(계획인구!R342="미급수",0,IF(계획인구!R342="마을",0,IF(계획인구!R342="소규모",0,IF(계획인구!R342=사업별물량!$F342,계획인구!AG342,0))))</f>
        <v>0</v>
      </c>
      <c r="V342" s="152">
        <f>IF(계획인구!S342="미급수",0,IF(계획인구!S342="마을",0,IF(계획인구!S342="소규모",0,IF(계획인구!S342=사업별물량!$F342,계획인구!AH342,0))))</f>
        <v>0</v>
      </c>
      <c r="W342" s="152">
        <f>IF(계획인구!T342="미급수",0,IF(계획인구!T342="마을",0,IF(계획인구!T342="소규모",0,IF(계획인구!T342=사업별물량!$F342,계획인구!AI342,0))))</f>
        <v>0</v>
      </c>
      <c r="X342" s="152">
        <f>IF(계획인구!U342="미급수",0,IF(계획인구!U342="마을",0,IF(계획인구!U342="소규모",0,IF(계획인구!U342=사업별물량!$F342,계획인구!AJ342,0))))</f>
        <v>0</v>
      </c>
      <c r="Y342" s="14" t="str">
        <f t="shared" si="38"/>
        <v>1단계</v>
      </c>
    </row>
    <row r="343" spans="1:33" s="11" customFormat="1" ht="16.350000000000001" customHeight="1">
      <c r="A343" s="308" t="s">
        <v>672</v>
      </c>
      <c r="B343" s="334"/>
      <c r="C343" s="324" t="s">
        <v>364</v>
      </c>
      <c r="D343" s="53">
        <f>계획인구!J343</f>
        <v>27</v>
      </c>
      <c r="E343" s="53">
        <f>계획인구!K343</f>
        <v>45</v>
      </c>
      <c r="F343" s="54" t="str">
        <f>계획인구!L343</f>
        <v>지방</v>
      </c>
      <c r="G343" s="54" t="str">
        <f>계획인구!M343</f>
        <v>김천</v>
      </c>
      <c r="H343" s="54" t="str">
        <f>계획인구!N343</f>
        <v>평화</v>
      </c>
      <c r="I343" s="55">
        <f>IF(F343="마을",0,IF(F343="소규모",0,계획인구!P343))</f>
        <v>2020</v>
      </c>
      <c r="J343" s="135">
        <f t="shared" si="37"/>
        <v>0</v>
      </c>
      <c r="K343" s="135">
        <f t="shared" si="37"/>
        <v>43</v>
      </c>
      <c r="L343" s="135">
        <f t="shared" si="37"/>
        <v>43</v>
      </c>
      <c r="M343" s="135">
        <f t="shared" si="37"/>
        <v>43</v>
      </c>
      <c r="N343" s="136">
        <f t="shared" si="37"/>
        <v>43</v>
      </c>
      <c r="O343" s="152">
        <f>IF(계획인구!Q343="미급수",0,IF(계획인구!Q343="마을",0,IF(계획인구!Q343="소규모",0,IF(계획인구!Q343=사업별물량!$F343,계획인구!AA343,0))))</f>
        <v>0</v>
      </c>
      <c r="P343" s="152">
        <f>IF(계획인구!R343="미급수",0,IF(계획인구!R343="마을",0,IF(계획인구!R343="소규모",0,IF(계획인구!R343=사업별물량!$F343,계획인구!AB343,0))))</f>
        <v>43</v>
      </c>
      <c r="Q343" s="152">
        <f>IF(계획인구!S343="미급수",0,IF(계획인구!S343="마을",0,IF(계획인구!S343="소규모",0,IF(계획인구!S343=사업별물량!$F343,계획인구!AC343,0))))</f>
        <v>43</v>
      </c>
      <c r="R343" s="152">
        <f>IF(계획인구!T343="미급수",0,IF(계획인구!T343="마을",0,IF(계획인구!T343="소규모",0,IF(계획인구!T343=사업별물량!$F343,계획인구!AD343,0))))</f>
        <v>43</v>
      </c>
      <c r="S343" s="152">
        <f>IF(계획인구!U343="미급수",0,IF(계획인구!U343="마을",0,IF(계획인구!U343="소규모",0,IF(계획인구!U343=사업별물량!$F343,계획인구!AE343,0))))</f>
        <v>43</v>
      </c>
      <c r="T343" s="152">
        <f>IF(계획인구!Q343="미급수",0,IF(계획인구!Q343="마을",0,IF(계획인구!Q343="소규모",0,IF(계획인구!Q343=사업별물량!$F343,계획인구!AF343,0))))</f>
        <v>0</v>
      </c>
      <c r="U343" s="152">
        <f>IF(계획인구!R343="미급수",0,IF(계획인구!R343="마을",0,IF(계획인구!R343="소규모",0,IF(계획인구!R343=사업별물량!$F343,계획인구!AG343,0))))</f>
        <v>0</v>
      </c>
      <c r="V343" s="152">
        <f>IF(계획인구!S343="미급수",0,IF(계획인구!S343="마을",0,IF(계획인구!S343="소규모",0,IF(계획인구!S343=사업별물량!$F343,계획인구!AH343,0))))</f>
        <v>0</v>
      </c>
      <c r="W343" s="152">
        <f>IF(계획인구!T343="미급수",0,IF(계획인구!T343="마을",0,IF(계획인구!T343="소규모",0,IF(계획인구!T343=사업별물량!$F343,계획인구!AI343,0))))</f>
        <v>0</v>
      </c>
      <c r="X343" s="152">
        <f>IF(계획인구!U343="미급수",0,IF(계획인구!U343="마을",0,IF(계획인구!U343="소규모",0,IF(계획인구!U343=사업별물량!$F343,계획인구!AJ343,0))))</f>
        <v>0</v>
      </c>
      <c r="Y343" s="14" t="str">
        <f t="shared" si="38"/>
        <v>1단계</v>
      </c>
    </row>
    <row r="344" spans="1:33" s="11" customFormat="1" ht="16.350000000000001" customHeight="1">
      <c r="A344" s="308" t="s">
        <v>672</v>
      </c>
      <c r="B344" s="334"/>
      <c r="C344" s="324" t="s">
        <v>489</v>
      </c>
      <c r="D344" s="53">
        <f>계획인구!J344</f>
        <v>57</v>
      </c>
      <c r="E344" s="53">
        <f>계획인구!K344</f>
        <v>99</v>
      </c>
      <c r="F344" s="54" t="str">
        <f>계획인구!L344</f>
        <v>지방</v>
      </c>
      <c r="G344" s="54" t="str">
        <f>계획인구!M344</f>
        <v>김천</v>
      </c>
      <c r="H344" s="54" t="str">
        <f>계획인구!N344</f>
        <v>평화</v>
      </c>
      <c r="I344" s="55">
        <f>IF(F344="마을",0,IF(F344="소규모",0,계획인구!P344))</f>
        <v>2020</v>
      </c>
      <c r="J344" s="135">
        <f t="shared" si="37"/>
        <v>0</v>
      </c>
      <c r="K344" s="135">
        <f t="shared" si="37"/>
        <v>95</v>
      </c>
      <c r="L344" s="135">
        <f t="shared" si="37"/>
        <v>95</v>
      </c>
      <c r="M344" s="135">
        <f t="shared" si="37"/>
        <v>94</v>
      </c>
      <c r="N344" s="136">
        <f t="shared" si="37"/>
        <v>94</v>
      </c>
      <c r="O344" s="152">
        <f>IF(계획인구!Q344="미급수",0,IF(계획인구!Q344="마을",0,IF(계획인구!Q344="소규모",0,IF(계획인구!Q344=사업별물량!$F344,계획인구!AA344,0))))</f>
        <v>0</v>
      </c>
      <c r="P344" s="152">
        <f>IF(계획인구!R344="미급수",0,IF(계획인구!R344="마을",0,IF(계획인구!R344="소규모",0,IF(계획인구!R344=사업별물량!$F344,계획인구!AB344,0))))</f>
        <v>95</v>
      </c>
      <c r="Q344" s="152">
        <f>IF(계획인구!S344="미급수",0,IF(계획인구!S344="마을",0,IF(계획인구!S344="소규모",0,IF(계획인구!S344=사업별물량!$F344,계획인구!AC344,0))))</f>
        <v>95</v>
      </c>
      <c r="R344" s="152">
        <f>IF(계획인구!T344="미급수",0,IF(계획인구!T344="마을",0,IF(계획인구!T344="소규모",0,IF(계획인구!T344=사업별물량!$F344,계획인구!AD344,0))))</f>
        <v>94</v>
      </c>
      <c r="S344" s="152">
        <f>IF(계획인구!U344="미급수",0,IF(계획인구!U344="마을",0,IF(계획인구!U344="소규모",0,IF(계획인구!U344=사업별물량!$F344,계획인구!AE344,0))))</f>
        <v>94</v>
      </c>
      <c r="T344" s="152">
        <f>IF(계획인구!Q344="미급수",0,IF(계획인구!Q344="마을",0,IF(계획인구!Q344="소규모",0,IF(계획인구!Q344=사업별물량!$F344,계획인구!AF344,0))))</f>
        <v>0</v>
      </c>
      <c r="U344" s="152">
        <f>IF(계획인구!R344="미급수",0,IF(계획인구!R344="마을",0,IF(계획인구!R344="소규모",0,IF(계획인구!R344=사업별물량!$F344,계획인구!AG344,0))))</f>
        <v>0</v>
      </c>
      <c r="V344" s="152">
        <f>IF(계획인구!S344="미급수",0,IF(계획인구!S344="마을",0,IF(계획인구!S344="소규모",0,IF(계획인구!S344=사업별물량!$F344,계획인구!AH344,0))))</f>
        <v>0</v>
      </c>
      <c r="W344" s="152">
        <f>IF(계획인구!T344="미급수",0,IF(계획인구!T344="마을",0,IF(계획인구!T344="소규모",0,IF(계획인구!T344=사업별물량!$F344,계획인구!AI344,0))))</f>
        <v>0</v>
      </c>
      <c r="X344" s="152">
        <f>IF(계획인구!U344="미급수",0,IF(계획인구!U344="마을",0,IF(계획인구!U344="소규모",0,IF(계획인구!U344=사업별물량!$F344,계획인구!AJ344,0))))</f>
        <v>0</v>
      </c>
      <c r="Y344" s="14" t="str">
        <f t="shared" si="38"/>
        <v>1단계</v>
      </c>
    </row>
    <row r="345" spans="1:33" s="11" customFormat="1" ht="16.350000000000001" customHeight="1">
      <c r="A345" s="308" t="s">
        <v>672</v>
      </c>
      <c r="B345" s="333"/>
      <c r="C345" s="324" t="s">
        <v>488</v>
      </c>
      <c r="D345" s="53">
        <f>계획인구!J345</f>
        <v>21</v>
      </c>
      <c r="E345" s="53">
        <f>계획인구!K345</f>
        <v>40</v>
      </c>
      <c r="F345" s="54" t="str">
        <f>계획인구!L345</f>
        <v>지방</v>
      </c>
      <c r="G345" s="54" t="str">
        <f>계획인구!M345</f>
        <v>김천</v>
      </c>
      <c r="H345" s="54" t="str">
        <f>계획인구!N345</f>
        <v>평화</v>
      </c>
      <c r="I345" s="55">
        <f>IF(F345="마을",0,IF(F345="소규모",0,계획인구!P345))</f>
        <v>2020</v>
      </c>
      <c r="J345" s="135">
        <f t="shared" si="37"/>
        <v>0</v>
      </c>
      <c r="K345" s="135">
        <f t="shared" si="37"/>
        <v>38</v>
      </c>
      <c r="L345" s="135">
        <f t="shared" si="37"/>
        <v>38</v>
      </c>
      <c r="M345" s="135">
        <f t="shared" si="37"/>
        <v>38</v>
      </c>
      <c r="N345" s="136">
        <f t="shared" si="37"/>
        <v>38</v>
      </c>
      <c r="O345" s="152">
        <f>IF(계획인구!Q345="미급수",0,IF(계획인구!Q345="마을",0,IF(계획인구!Q345="소규모",0,IF(계획인구!Q345=사업별물량!$F345,계획인구!AA345,0))))</f>
        <v>0</v>
      </c>
      <c r="P345" s="152">
        <f>IF(계획인구!R345="미급수",0,IF(계획인구!R345="마을",0,IF(계획인구!R345="소규모",0,IF(계획인구!R345=사업별물량!$F345,계획인구!AB345,0))))</f>
        <v>38</v>
      </c>
      <c r="Q345" s="152">
        <f>IF(계획인구!S345="미급수",0,IF(계획인구!S345="마을",0,IF(계획인구!S345="소규모",0,IF(계획인구!S345=사업별물량!$F345,계획인구!AC345,0))))</f>
        <v>38</v>
      </c>
      <c r="R345" s="152">
        <f>IF(계획인구!T345="미급수",0,IF(계획인구!T345="마을",0,IF(계획인구!T345="소규모",0,IF(계획인구!T345=사업별물량!$F345,계획인구!AD345,0))))</f>
        <v>38</v>
      </c>
      <c r="S345" s="152">
        <f>IF(계획인구!U345="미급수",0,IF(계획인구!U345="마을",0,IF(계획인구!U345="소규모",0,IF(계획인구!U345=사업별물량!$F345,계획인구!AE345,0))))</f>
        <v>38</v>
      </c>
      <c r="T345" s="152">
        <f>IF(계획인구!Q345="미급수",0,IF(계획인구!Q345="마을",0,IF(계획인구!Q345="소규모",0,IF(계획인구!Q345=사업별물량!$F345,계획인구!AF345,0))))</f>
        <v>0</v>
      </c>
      <c r="U345" s="152">
        <f>IF(계획인구!R345="미급수",0,IF(계획인구!R345="마을",0,IF(계획인구!R345="소규모",0,IF(계획인구!R345=사업별물량!$F345,계획인구!AG345,0))))</f>
        <v>0</v>
      </c>
      <c r="V345" s="152">
        <f>IF(계획인구!S345="미급수",0,IF(계획인구!S345="마을",0,IF(계획인구!S345="소규모",0,IF(계획인구!S345=사업별물량!$F345,계획인구!AH345,0))))</f>
        <v>0</v>
      </c>
      <c r="W345" s="152">
        <f>IF(계획인구!T345="미급수",0,IF(계획인구!T345="마을",0,IF(계획인구!T345="소규모",0,IF(계획인구!T345=사업별물량!$F345,계획인구!AI345,0))))</f>
        <v>0</v>
      </c>
      <c r="X345" s="152">
        <f>IF(계획인구!U345="미급수",0,IF(계획인구!U345="마을",0,IF(계획인구!U345="소규모",0,IF(계획인구!U345=사업별물량!$F345,계획인구!AJ345,0))))</f>
        <v>0</v>
      </c>
      <c r="Y345" s="14" t="str">
        <f t="shared" si="38"/>
        <v>1단계</v>
      </c>
    </row>
    <row r="346" spans="1:33" s="11" customFormat="1" ht="16.350000000000001" customHeight="1">
      <c r="A346" s="308" t="s">
        <v>672</v>
      </c>
      <c r="B346" s="247" t="s">
        <v>490</v>
      </c>
      <c r="C346" s="324" t="s">
        <v>784</v>
      </c>
      <c r="D346" s="53">
        <f>계획인구!J346</f>
        <v>49</v>
      </c>
      <c r="E346" s="53">
        <f>계획인구!K346</f>
        <v>86</v>
      </c>
      <c r="F346" s="54" t="str">
        <f>계획인구!L346</f>
        <v>지방</v>
      </c>
      <c r="G346" s="54" t="str">
        <f>계획인구!M346</f>
        <v>김천</v>
      </c>
      <c r="H346" s="54" t="str">
        <f>계획인구!N346</f>
        <v>평화</v>
      </c>
      <c r="I346" s="55">
        <f>IF(F346="마을",0,IF(F346="소규모",0,계획인구!P346))</f>
        <v>2020</v>
      </c>
      <c r="J346" s="135">
        <f t="shared" si="37"/>
        <v>0</v>
      </c>
      <c r="K346" s="135">
        <f t="shared" si="37"/>
        <v>83</v>
      </c>
      <c r="L346" s="135">
        <f t="shared" si="37"/>
        <v>82</v>
      </c>
      <c r="M346" s="135">
        <f t="shared" si="37"/>
        <v>82</v>
      </c>
      <c r="N346" s="136">
        <f t="shared" si="37"/>
        <v>81</v>
      </c>
      <c r="O346" s="152">
        <f>IF(계획인구!Q346="미급수",0,IF(계획인구!Q346="마을",0,IF(계획인구!Q346="소규모",0,IF(계획인구!Q346=사업별물량!$F346,계획인구!AA346,0))))</f>
        <v>0</v>
      </c>
      <c r="P346" s="152">
        <f>IF(계획인구!R346="미급수",0,IF(계획인구!R346="마을",0,IF(계획인구!R346="소규모",0,IF(계획인구!R346=사업별물량!$F346,계획인구!AB346,0))))</f>
        <v>83</v>
      </c>
      <c r="Q346" s="152">
        <f>IF(계획인구!S346="미급수",0,IF(계획인구!S346="마을",0,IF(계획인구!S346="소규모",0,IF(계획인구!S346=사업별물량!$F346,계획인구!AC346,0))))</f>
        <v>82</v>
      </c>
      <c r="R346" s="152">
        <f>IF(계획인구!T346="미급수",0,IF(계획인구!T346="마을",0,IF(계획인구!T346="소규모",0,IF(계획인구!T346=사업별물량!$F346,계획인구!AD346,0))))</f>
        <v>82</v>
      </c>
      <c r="S346" s="152">
        <f>IF(계획인구!U346="미급수",0,IF(계획인구!U346="마을",0,IF(계획인구!U346="소규모",0,IF(계획인구!U346=사업별물량!$F346,계획인구!AE346,0))))</f>
        <v>81</v>
      </c>
      <c r="T346" s="152">
        <f>IF(계획인구!Q346="미급수",0,IF(계획인구!Q346="마을",0,IF(계획인구!Q346="소규모",0,IF(계획인구!Q346=사업별물량!$F346,계획인구!AF346,0))))</f>
        <v>0</v>
      </c>
      <c r="U346" s="152">
        <f>IF(계획인구!R346="미급수",0,IF(계획인구!R346="마을",0,IF(계획인구!R346="소규모",0,IF(계획인구!R346=사업별물량!$F346,계획인구!AG346,0))))</f>
        <v>0</v>
      </c>
      <c r="V346" s="152">
        <f>IF(계획인구!S346="미급수",0,IF(계획인구!S346="마을",0,IF(계획인구!S346="소규모",0,IF(계획인구!S346=사업별물량!$F346,계획인구!AH346,0))))</f>
        <v>0</v>
      </c>
      <c r="W346" s="152">
        <f>IF(계획인구!T346="미급수",0,IF(계획인구!T346="마을",0,IF(계획인구!T346="소규모",0,IF(계획인구!T346=사업별물량!$F346,계획인구!AI346,0))))</f>
        <v>0</v>
      </c>
      <c r="X346" s="152">
        <f>IF(계획인구!U346="미급수",0,IF(계획인구!U346="마을",0,IF(계획인구!U346="소규모",0,IF(계획인구!U346=사업별물량!$F346,계획인구!AJ346,0))))</f>
        <v>0</v>
      </c>
      <c r="Y346" s="14" t="str">
        <f t="shared" si="38"/>
        <v>1단계</v>
      </c>
    </row>
    <row r="347" spans="1:33" s="11" customFormat="1" ht="16.350000000000001" customHeight="1">
      <c r="A347" s="308" t="s">
        <v>672</v>
      </c>
      <c r="B347" s="334"/>
      <c r="C347" s="324" t="s">
        <v>491</v>
      </c>
      <c r="D347" s="53">
        <f>계획인구!J347</f>
        <v>22</v>
      </c>
      <c r="E347" s="53">
        <f>계획인구!K347</f>
        <v>45</v>
      </c>
      <c r="F347" s="54" t="str">
        <f>계획인구!L347</f>
        <v>지방</v>
      </c>
      <c r="G347" s="54" t="str">
        <f>계획인구!M347</f>
        <v>김천</v>
      </c>
      <c r="H347" s="54" t="str">
        <f>계획인구!N347</f>
        <v>평화</v>
      </c>
      <c r="I347" s="55">
        <f>IF(F347="마을",0,IF(F347="소규모",0,계획인구!P347))</f>
        <v>2020</v>
      </c>
      <c r="J347" s="135">
        <f t="shared" si="37"/>
        <v>0</v>
      </c>
      <c r="K347" s="135">
        <f t="shared" si="37"/>
        <v>43</v>
      </c>
      <c r="L347" s="135">
        <f t="shared" si="37"/>
        <v>43</v>
      </c>
      <c r="M347" s="135">
        <f t="shared" si="37"/>
        <v>43</v>
      </c>
      <c r="N347" s="136">
        <f t="shared" si="37"/>
        <v>43</v>
      </c>
      <c r="O347" s="152">
        <f>IF(계획인구!Q347="미급수",0,IF(계획인구!Q347="마을",0,IF(계획인구!Q347="소규모",0,IF(계획인구!Q347=사업별물량!$F347,계획인구!AA347,0))))</f>
        <v>0</v>
      </c>
      <c r="P347" s="152">
        <f>IF(계획인구!R347="미급수",0,IF(계획인구!R347="마을",0,IF(계획인구!R347="소규모",0,IF(계획인구!R347=사업별물량!$F347,계획인구!AB347,0))))</f>
        <v>43</v>
      </c>
      <c r="Q347" s="152">
        <f>IF(계획인구!S347="미급수",0,IF(계획인구!S347="마을",0,IF(계획인구!S347="소규모",0,IF(계획인구!S347=사업별물량!$F347,계획인구!AC347,0))))</f>
        <v>43</v>
      </c>
      <c r="R347" s="152">
        <f>IF(계획인구!T347="미급수",0,IF(계획인구!T347="마을",0,IF(계획인구!T347="소규모",0,IF(계획인구!T347=사업별물량!$F347,계획인구!AD347,0))))</f>
        <v>43</v>
      </c>
      <c r="S347" s="152">
        <f>IF(계획인구!U347="미급수",0,IF(계획인구!U347="마을",0,IF(계획인구!U347="소규모",0,IF(계획인구!U347=사업별물량!$F347,계획인구!AE347,0))))</f>
        <v>43</v>
      </c>
      <c r="T347" s="152">
        <f>IF(계획인구!Q347="미급수",0,IF(계획인구!Q347="마을",0,IF(계획인구!Q347="소규모",0,IF(계획인구!Q347=사업별물량!$F347,계획인구!AF347,0))))</f>
        <v>0</v>
      </c>
      <c r="U347" s="152">
        <f>IF(계획인구!R347="미급수",0,IF(계획인구!R347="마을",0,IF(계획인구!R347="소규모",0,IF(계획인구!R347=사업별물량!$F347,계획인구!AG347,0))))</f>
        <v>0</v>
      </c>
      <c r="V347" s="152">
        <f>IF(계획인구!S347="미급수",0,IF(계획인구!S347="마을",0,IF(계획인구!S347="소규모",0,IF(계획인구!S347=사업별물량!$F347,계획인구!AH347,0))))</f>
        <v>0</v>
      </c>
      <c r="W347" s="152">
        <f>IF(계획인구!T347="미급수",0,IF(계획인구!T347="마을",0,IF(계획인구!T347="소규모",0,IF(계획인구!T347=사업별물량!$F347,계획인구!AI347,0))))</f>
        <v>0</v>
      </c>
      <c r="X347" s="152">
        <f>IF(계획인구!U347="미급수",0,IF(계획인구!U347="마을",0,IF(계획인구!U347="소규모",0,IF(계획인구!U347=사업별물량!$F347,계획인구!AJ347,0))))</f>
        <v>0</v>
      </c>
      <c r="Y347" s="14" t="str">
        <f t="shared" si="38"/>
        <v>1단계</v>
      </c>
    </row>
    <row r="348" spans="1:33" s="11" customFormat="1" ht="16.350000000000001" customHeight="1">
      <c r="A348" s="308" t="s">
        <v>672</v>
      </c>
      <c r="B348" s="333"/>
      <c r="C348" s="324" t="s">
        <v>492</v>
      </c>
      <c r="D348" s="53">
        <f>계획인구!J348</f>
        <v>10</v>
      </c>
      <c r="E348" s="53">
        <f>계획인구!K348</f>
        <v>20</v>
      </c>
      <c r="F348" s="54" t="str">
        <f>계획인구!L348</f>
        <v>지방</v>
      </c>
      <c r="G348" s="54" t="str">
        <f>계획인구!M348</f>
        <v>김천</v>
      </c>
      <c r="H348" s="54" t="str">
        <f>계획인구!N348</f>
        <v>평화</v>
      </c>
      <c r="I348" s="55">
        <f>IF(F348="마을",0,IF(F348="소규모",0,계획인구!P348))</f>
        <v>2020</v>
      </c>
      <c r="J348" s="135">
        <f t="shared" si="37"/>
        <v>0</v>
      </c>
      <c r="K348" s="135">
        <f t="shared" si="37"/>
        <v>19</v>
      </c>
      <c r="L348" s="135">
        <f t="shared" si="37"/>
        <v>19</v>
      </c>
      <c r="M348" s="135">
        <f t="shared" si="37"/>
        <v>19</v>
      </c>
      <c r="N348" s="136">
        <f t="shared" si="37"/>
        <v>19</v>
      </c>
      <c r="O348" s="152">
        <f>IF(계획인구!Q348="미급수",0,IF(계획인구!Q348="마을",0,IF(계획인구!Q348="소규모",0,IF(계획인구!Q348=사업별물량!$F348,계획인구!AA348,0))))</f>
        <v>0</v>
      </c>
      <c r="P348" s="152">
        <f>IF(계획인구!R348="미급수",0,IF(계획인구!R348="마을",0,IF(계획인구!R348="소규모",0,IF(계획인구!R348=사업별물량!$F348,계획인구!AB348,0))))</f>
        <v>19</v>
      </c>
      <c r="Q348" s="152">
        <f>IF(계획인구!S348="미급수",0,IF(계획인구!S348="마을",0,IF(계획인구!S348="소규모",0,IF(계획인구!S348=사업별물량!$F348,계획인구!AC348,0))))</f>
        <v>19</v>
      </c>
      <c r="R348" s="152">
        <f>IF(계획인구!T348="미급수",0,IF(계획인구!T348="마을",0,IF(계획인구!T348="소규모",0,IF(계획인구!T348=사업별물량!$F348,계획인구!AD348,0))))</f>
        <v>19</v>
      </c>
      <c r="S348" s="152">
        <f>IF(계획인구!U348="미급수",0,IF(계획인구!U348="마을",0,IF(계획인구!U348="소규모",0,IF(계획인구!U348=사업별물량!$F348,계획인구!AE348,0))))</f>
        <v>19</v>
      </c>
      <c r="T348" s="152">
        <f>IF(계획인구!Q348="미급수",0,IF(계획인구!Q348="마을",0,IF(계획인구!Q348="소규모",0,IF(계획인구!Q348=사업별물량!$F348,계획인구!AF348,0))))</f>
        <v>0</v>
      </c>
      <c r="U348" s="152">
        <f>IF(계획인구!R348="미급수",0,IF(계획인구!R348="마을",0,IF(계획인구!R348="소규모",0,IF(계획인구!R348=사업별물량!$F348,계획인구!AG348,0))))</f>
        <v>0</v>
      </c>
      <c r="V348" s="152">
        <f>IF(계획인구!S348="미급수",0,IF(계획인구!S348="마을",0,IF(계획인구!S348="소규모",0,IF(계획인구!S348=사업별물량!$F348,계획인구!AH348,0))))</f>
        <v>0</v>
      </c>
      <c r="W348" s="152">
        <f>IF(계획인구!T348="미급수",0,IF(계획인구!T348="마을",0,IF(계획인구!T348="소규모",0,IF(계획인구!T348=사업별물량!$F348,계획인구!AI348,0))))</f>
        <v>0</v>
      </c>
      <c r="X348" s="152">
        <f>IF(계획인구!U348="미급수",0,IF(계획인구!U348="마을",0,IF(계획인구!U348="소규모",0,IF(계획인구!U348=사업별물량!$F348,계획인구!AJ348,0))))</f>
        <v>0</v>
      </c>
      <c r="Y348" s="14" t="str">
        <f t="shared" si="38"/>
        <v>1단계</v>
      </c>
    </row>
    <row r="349" spans="1:33" s="11" customFormat="1" ht="16.350000000000001" customHeight="1">
      <c r="A349" s="308" t="s">
        <v>672</v>
      </c>
      <c r="B349" s="247" t="s">
        <v>493</v>
      </c>
      <c r="C349" s="324" t="s">
        <v>494</v>
      </c>
      <c r="D349" s="53">
        <f>계획인구!J349</f>
        <v>21</v>
      </c>
      <c r="E349" s="53">
        <f>계획인구!K349</f>
        <v>42</v>
      </c>
      <c r="F349" s="54" t="str">
        <f>계획인구!L349</f>
        <v>소규모</v>
      </c>
      <c r="G349" s="54" t="str">
        <f>계획인구!M349</f>
        <v>소규모</v>
      </c>
      <c r="H349" s="54" t="str">
        <f>계획인구!N349</f>
        <v>소규모</v>
      </c>
      <c r="I349" s="55">
        <f>IF(F349="마을",0,IF(F349="소규모",0,계획인구!P349))</f>
        <v>0</v>
      </c>
      <c r="J349" s="135">
        <f t="shared" si="37"/>
        <v>0</v>
      </c>
      <c r="K349" s="135">
        <f t="shared" si="37"/>
        <v>0</v>
      </c>
      <c r="L349" s="135">
        <f t="shared" si="37"/>
        <v>0</v>
      </c>
      <c r="M349" s="135">
        <f t="shared" si="37"/>
        <v>0</v>
      </c>
      <c r="N349" s="136">
        <f t="shared" si="37"/>
        <v>0</v>
      </c>
      <c r="O349" s="152">
        <f>IF(계획인구!Q349="미급수",0,IF(계획인구!Q349="마을",0,IF(계획인구!Q349="소규모",0,IF(계획인구!Q349=사업별물량!$F349,계획인구!AA349,0))))</f>
        <v>0</v>
      </c>
      <c r="P349" s="152">
        <f>IF(계획인구!R349="미급수",0,IF(계획인구!R349="마을",0,IF(계획인구!R349="소규모",0,IF(계획인구!R349=사업별물량!$F349,계획인구!AB349,0))))</f>
        <v>0</v>
      </c>
      <c r="Q349" s="152">
        <f>IF(계획인구!S349="미급수",0,IF(계획인구!S349="마을",0,IF(계획인구!S349="소규모",0,IF(계획인구!S349=사업별물량!$F349,계획인구!AC349,0))))</f>
        <v>0</v>
      </c>
      <c r="R349" s="152">
        <f>IF(계획인구!T349="미급수",0,IF(계획인구!T349="마을",0,IF(계획인구!T349="소규모",0,IF(계획인구!T349=사업별물량!$F349,계획인구!AD349,0))))</f>
        <v>0</v>
      </c>
      <c r="S349" s="152">
        <f>IF(계획인구!U349="미급수",0,IF(계획인구!U349="마을",0,IF(계획인구!U349="소규모",0,IF(계획인구!U349=사업별물량!$F349,계획인구!AE349,0))))</f>
        <v>0</v>
      </c>
      <c r="T349" s="152">
        <f>IF(계획인구!Q349="미급수",0,IF(계획인구!Q349="마을",0,IF(계획인구!Q349="소규모",0,IF(계획인구!Q349=사업별물량!$F349,계획인구!AF349,0))))</f>
        <v>0</v>
      </c>
      <c r="U349" s="152">
        <f>IF(계획인구!R349="미급수",0,IF(계획인구!R349="마을",0,IF(계획인구!R349="소규모",0,IF(계획인구!R349=사업별물량!$F349,계획인구!AG349,0))))</f>
        <v>0</v>
      </c>
      <c r="V349" s="152">
        <f>IF(계획인구!S349="미급수",0,IF(계획인구!S349="마을",0,IF(계획인구!S349="소규모",0,IF(계획인구!S349=사업별물량!$F349,계획인구!AH349,0))))</f>
        <v>0</v>
      </c>
      <c r="W349" s="152">
        <f>IF(계획인구!T349="미급수",0,IF(계획인구!T349="마을",0,IF(계획인구!T349="소규모",0,IF(계획인구!T349=사업별물량!$F349,계획인구!AI349,0))))</f>
        <v>0</v>
      </c>
      <c r="X349" s="152">
        <f>IF(계획인구!U349="미급수",0,IF(계획인구!U349="마을",0,IF(계획인구!U349="소규모",0,IF(계획인구!U349=사업별물량!$F349,계획인구!AJ349,0))))</f>
        <v>0</v>
      </c>
      <c r="Y349" s="14" t="str">
        <f t="shared" si="38"/>
        <v/>
      </c>
    </row>
    <row r="350" spans="1:33" s="11" customFormat="1" ht="16.350000000000001" customHeight="1">
      <c r="A350" s="308" t="s">
        <v>672</v>
      </c>
      <c r="B350" s="333"/>
      <c r="C350" s="324" t="s">
        <v>495</v>
      </c>
      <c r="D350" s="53">
        <f>계획인구!J350</f>
        <v>16</v>
      </c>
      <c r="E350" s="53">
        <f>계획인구!K350</f>
        <v>45</v>
      </c>
      <c r="F350" s="54" t="str">
        <f>계획인구!L350</f>
        <v>지방</v>
      </c>
      <c r="G350" s="54" t="str">
        <f>계획인구!M350</f>
        <v>김천</v>
      </c>
      <c r="H350" s="54" t="str">
        <f>계획인구!N350</f>
        <v>평화</v>
      </c>
      <c r="I350" s="55">
        <f>IF(F350="마을",0,IF(F350="소규모",0,계획인구!P350))</f>
        <v>2030</v>
      </c>
      <c r="J350" s="135">
        <f t="shared" si="37"/>
        <v>0</v>
      </c>
      <c r="K350" s="135">
        <f t="shared" si="37"/>
        <v>0</v>
      </c>
      <c r="L350" s="135">
        <f t="shared" si="37"/>
        <v>0</v>
      </c>
      <c r="M350" s="135">
        <f t="shared" si="37"/>
        <v>43</v>
      </c>
      <c r="N350" s="136">
        <f t="shared" si="37"/>
        <v>43</v>
      </c>
      <c r="O350" s="152">
        <f>IF(계획인구!Q350="미급수",0,IF(계획인구!Q350="마을",0,IF(계획인구!Q350="소규모",0,IF(계획인구!Q350=사업별물량!$F350,계획인구!AA350,0))))</f>
        <v>0</v>
      </c>
      <c r="P350" s="152">
        <f>IF(계획인구!R350="미급수",0,IF(계획인구!R350="마을",0,IF(계획인구!R350="소규모",0,IF(계획인구!R350=사업별물량!$F350,계획인구!AB350,0))))</f>
        <v>0</v>
      </c>
      <c r="Q350" s="152">
        <f>IF(계획인구!S350="미급수",0,IF(계획인구!S350="마을",0,IF(계획인구!S350="소규모",0,IF(계획인구!S350=사업별물량!$F350,계획인구!AC350,0))))</f>
        <v>0</v>
      </c>
      <c r="R350" s="152">
        <f>IF(계획인구!T350="미급수",0,IF(계획인구!T350="마을",0,IF(계획인구!T350="소규모",0,IF(계획인구!T350=사업별물량!$F350,계획인구!AD350,0))))</f>
        <v>43</v>
      </c>
      <c r="S350" s="152">
        <f>IF(계획인구!U350="미급수",0,IF(계획인구!U350="마을",0,IF(계획인구!U350="소규모",0,IF(계획인구!U350=사업별물량!$F350,계획인구!AE350,0))))</f>
        <v>43</v>
      </c>
      <c r="T350" s="152">
        <f>IF(계획인구!Q350="미급수",0,IF(계획인구!Q350="마을",0,IF(계획인구!Q350="소규모",0,IF(계획인구!Q350=사업별물량!$F350,계획인구!AF350,0))))</f>
        <v>0</v>
      </c>
      <c r="U350" s="152">
        <f>IF(계획인구!R350="미급수",0,IF(계획인구!R350="마을",0,IF(계획인구!R350="소규모",0,IF(계획인구!R350=사업별물량!$F350,계획인구!AG350,0))))</f>
        <v>0</v>
      </c>
      <c r="V350" s="152">
        <f>IF(계획인구!S350="미급수",0,IF(계획인구!S350="마을",0,IF(계획인구!S350="소규모",0,IF(계획인구!S350=사업별물량!$F350,계획인구!AH350,0))))</f>
        <v>0</v>
      </c>
      <c r="W350" s="152">
        <f>IF(계획인구!T350="미급수",0,IF(계획인구!T350="마을",0,IF(계획인구!T350="소규모",0,IF(계획인구!T350=사업별물량!$F350,계획인구!AI350,0))))</f>
        <v>0</v>
      </c>
      <c r="X350" s="152">
        <f>IF(계획인구!U350="미급수",0,IF(계획인구!U350="마을",0,IF(계획인구!U350="소규모",0,IF(계획인구!U350=사업별물량!$F350,계획인구!AJ350,0))))</f>
        <v>0</v>
      </c>
      <c r="Y350" s="14" t="str">
        <f t="shared" si="38"/>
        <v>3단계</v>
      </c>
    </row>
    <row r="351" spans="1:33" s="11" customFormat="1" ht="16.350000000000001" customHeight="1">
      <c r="A351" s="308" t="s">
        <v>672</v>
      </c>
      <c r="B351" s="247" t="s">
        <v>496</v>
      </c>
      <c r="C351" s="324" t="s">
        <v>497</v>
      </c>
      <c r="D351" s="53">
        <f>계획인구!J351</f>
        <v>56</v>
      </c>
      <c r="E351" s="53">
        <f>계획인구!K351</f>
        <v>100</v>
      </c>
      <c r="F351" s="54" t="str">
        <f>계획인구!L351</f>
        <v>지방</v>
      </c>
      <c r="G351" s="54" t="str">
        <f>계획인구!M351</f>
        <v>김천</v>
      </c>
      <c r="H351" s="54" t="str">
        <f>계획인구!N351</f>
        <v>평화</v>
      </c>
      <c r="I351" s="55">
        <f>IF(F351="마을",0,IF(F351="소규모",0,계획인구!P351))</f>
        <v>2030</v>
      </c>
      <c r="J351" s="135">
        <f t="shared" si="37"/>
        <v>0</v>
      </c>
      <c r="K351" s="135">
        <f t="shared" si="37"/>
        <v>0</v>
      </c>
      <c r="L351" s="135">
        <f t="shared" si="37"/>
        <v>0</v>
      </c>
      <c r="M351" s="135">
        <f t="shared" si="37"/>
        <v>95</v>
      </c>
      <c r="N351" s="136">
        <f t="shared" si="37"/>
        <v>95</v>
      </c>
      <c r="O351" s="152">
        <f>IF(계획인구!Q351="미급수",0,IF(계획인구!Q351="마을",0,IF(계획인구!Q351="소규모",0,IF(계획인구!Q351=사업별물량!$F351,계획인구!AA351,0))))</f>
        <v>0</v>
      </c>
      <c r="P351" s="152">
        <f>IF(계획인구!R351="미급수",0,IF(계획인구!R351="마을",0,IF(계획인구!R351="소규모",0,IF(계획인구!R351=사업별물량!$F351,계획인구!AB351,0))))</f>
        <v>0</v>
      </c>
      <c r="Q351" s="152">
        <f>IF(계획인구!S351="미급수",0,IF(계획인구!S351="마을",0,IF(계획인구!S351="소규모",0,IF(계획인구!S351=사업별물량!$F351,계획인구!AC351,0))))</f>
        <v>0</v>
      </c>
      <c r="R351" s="152">
        <f>IF(계획인구!T351="미급수",0,IF(계획인구!T351="마을",0,IF(계획인구!T351="소규모",0,IF(계획인구!T351=사업별물량!$F351,계획인구!AD351,0))))</f>
        <v>95</v>
      </c>
      <c r="S351" s="152">
        <f>IF(계획인구!U351="미급수",0,IF(계획인구!U351="마을",0,IF(계획인구!U351="소규모",0,IF(계획인구!U351=사업별물량!$F351,계획인구!AE351,0))))</f>
        <v>95</v>
      </c>
      <c r="T351" s="152">
        <f>IF(계획인구!Q351="미급수",0,IF(계획인구!Q351="마을",0,IF(계획인구!Q351="소규모",0,IF(계획인구!Q351=사업별물량!$F351,계획인구!AF351,0))))</f>
        <v>0</v>
      </c>
      <c r="U351" s="152">
        <f>IF(계획인구!R351="미급수",0,IF(계획인구!R351="마을",0,IF(계획인구!R351="소규모",0,IF(계획인구!R351=사업별물량!$F351,계획인구!AG351,0))))</f>
        <v>0</v>
      </c>
      <c r="V351" s="152">
        <f>IF(계획인구!S351="미급수",0,IF(계획인구!S351="마을",0,IF(계획인구!S351="소규모",0,IF(계획인구!S351=사업별물량!$F351,계획인구!AH351,0))))</f>
        <v>0</v>
      </c>
      <c r="W351" s="152">
        <f>IF(계획인구!T351="미급수",0,IF(계획인구!T351="마을",0,IF(계획인구!T351="소규모",0,IF(계획인구!T351=사업별물량!$F351,계획인구!AI351,0))))</f>
        <v>0</v>
      </c>
      <c r="X351" s="152">
        <f>IF(계획인구!U351="미급수",0,IF(계획인구!U351="마을",0,IF(계획인구!U351="소규모",0,IF(계획인구!U351=사업별물량!$F351,계획인구!AJ351,0))))</f>
        <v>0</v>
      </c>
      <c r="Y351" s="14" t="str">
        <f t="shared" si="38"/>
        <v>3단계</v>
      </c>
    </row>
    <row r="352" spans="1:33" s="11" customFormat="1" ht="16.350000000000001" customHeight="1">
      <c r="A352" s="308" t="s">
        <v>672</v>
      </c>
      <c r="B352" s="333"/>
      <c r="C352" s="324" t="s">
        <v>785</v>
      </c>
      <c r="D352" s="53">
        <f>계획인구!J352</f>
        <v>27</v>
      </c>
      <c r="E352" s="53">
        <f>계획인구!K352</f>
        <v>58</v>
      </c>
      <c r="F352" s="54" t="str">
        <f>계획인구!L352</f>
        <v>지방</v>
      </c>
      <c r="G352" s="54" t="str">
        <f>계획인구!M352</f>
        <v>김천</v>
      </c>
      <c r="H352" s="54" t="str">
        <f>계획인구!N352</f>
        <v>평화</v>
      </c>
      <c r="I352" s="55">
        <f>IF(F352="마을",0,IF(F352="소규모",0,계획인구!P352))</f>
        <v>2030</v>
      </c>
      <c r="J352" s="135">
        <f t="shared" si="37"/>
        <v>0</v>
      </c>
      <c r="K352" s="135">
        <f t="shared" si="37"/>
        <v>0</v>
      </c>
      <c r="L352" s="135">
        <f t="shared" si="37"/>
        <v>0</v>
      </c>
      <c r="M352" s="135">
        <f t="shared" si="37"/>
        <v>55</v>
      </c>
      <c r="N352" s="136">
        <f t="shared" si="37"/>
        <v>55</v>
      </c>
      <c r="O352" s="152">
        <f>IF(계획인구!Q352="미급수",0,IF(계획인구!Q352="마을",0,IF(계획인구!Q352="소규모",0,IF(계획인구!Q352=사업별물량!$F352,계획인구!AA352,0))))</f>
        <v>0</v>
      </c>
      <c r="P352" s="152">
        <f>IF(계획인구!R352="미급수",0,IF(계획인구!R352="마을",0,IF(계획인구!R352="소규모",0,IF(계획인구!R352=사업별물량!$F352,계획인구!AB352,0))))</f>
        <v>0</v>
      </c>
      <c r="Q352" s="152">
        <f>IF(계획인구!S352="미급수",0,IF(계획인구!S352="마을",0,IF(계획인구!S352="소규모",0,IF(계획인구!S352=사업별물량!$F352,계획인구!AC352,0))))</f>
        <v>0</v>
      </c>
      <c r="R352" s="152">
        <f>IF(계획인구!T352="미급수",0,IF(계획인구!T352="마을",0,IF(계획인구!T352="소규모",0,IF(계획인구!T352=사업별물량!$F352,계획인구!AD352,0))))</f>
        <v>55</v>
      </c>
      <c r="S352" s="152">
        <f>IF(계획인구!U352="미급수",0,IF(계획인구!U352="마을",0,IF(계획인구!U352="소규모",0,IF(계획인구!U352=사업별물량!$F352,계획인구!AE352,0))))</f>
        <v>55</v>
      </c>
      <c r="T352" s="152">
        <f>IF(계획인구!Q352="미급수",0,IF(계획인구!Q352="마을",0,IF(계획인구!Q352="소규모",0,IF(계획인구!Q352=사업별물량!$F352,계획인구!AF352,0))))</f>
        <v>0</v>
      </c>
      <c r="U352" s="152">
        <f>IF(계획인구!R352="미급수",0,IF(계획인구!R352="마을",0,IF(계획인구!R352="소규모",0,IF(계획인구!R352=사업별물량!$F352,계획인구!AG352,0))))</f>
        <v>0</v>
      </c>
      <c r="V352" s="152">
        <f>IF(계획인구!S352="미급수",0,IF(계획인구!S352="마을",0,IF(계획인구!S352="소규모",0,IF(계획인구!S352=사업별물량!$F352,계획인구!AH352,0))))</f>
        <v>0</v>
      </c>
      <c r="W352" s="152">
        <f>IF(계획인구!T352="미급수",0,IF(계획인구!T352="마을",0,IF(계획인구!T352="소규모",0,IF(계획인구!T352=사업별물량!$F352,계획인구!AI352,0))))</f>
        <v>0</v>
      </c>
      <c r="X352" s="152">
        <f>IF(계획인구!U352="미급수",0,IF(계획인구!U352="마을",0,IF(계획인구!U352="소규모",0,IF(계획인구!U352=사업별물량!$F352,계획인구!AJ352,0))))</f>
        <v>0</v>
      </c>
      <c r="Y352" s="14" t="str">
        <f t="shared" si="38"/>
        <v>3단계</v>
      </c>
    </row>
    <row r="353" spans="1:25" s="11" customFormat="1" ht="16.350000000000001" customHeight="1">
      <c r="A353" s="308" t="s">
        <v>672</v>
      </c>
      <c r="B353" s="57" t="s">
        <v>498</v>
      </c>
      <c r="C353" s="324" t="s">
        <v>499</v>
      </c>
      <c r="D353" s="53">
        <f>계획인구!J353</f>
        <v>47</v>
      </c>
      <c r="E353" s="53">
        <f>계획인구!K353</f>
        <v>89</v>
      </c>
      <c r="F353" s="54" t="str">
        <f>계획인구!L353</f>
        <v>지방</v>
      </c>
      <c r="G353" s="54" t="str">
        <f>계획인구!M353</f>
        <v>김천</v>
      </c>
      <c r="H353" s="54" t="str">
        <f>계획인구!N353</f>
        <v>평화</v>
      </c>
      <c r="I353" s="55">
        <f>IF(F353="마을",0,IF(F353="소규모",0,계획인구!P353))</f>
        <v>2025</v>
      </c>
      <c r="J353" s="135">
        <f t="shared" si="37"/>
        <v>0</v>
      </c>
      <c r="K353" s="135">
        <f t="shared" si="37"/>
        <v>0</v>
      </c>
      <c r="L353" s="135">
        <f t="shared" si="37"/>
        <v>85</v>
      </c>
      <c r="M353" s="135">
        <f t="shared" si="37"/>
        <v>85</v>
      </c>
      <c r="N353" s="136">
        <f t="shared" si="37"/>
        <v>84</v>
      </c>
      <c r="O353" s="152">
        <f>IF(계획인구!Q353="미급수",0,IF(계획인구!Q353="마을",0,IF(계획인구!Q353="소규모",0,IF(계획인구!Q353=사업별물량!$F353,계획인구!AA353,0))))</f>
        <v>0</v>
      </c>
      <c r="P353" s="152">
        <f>IF(계획인구!R353="미급수",0,IF(계획인구!R353="마을",0,IF(계획인구!R353="소규모",0,IF(계획인구!R353=사업별물량!$F353,계획인구!AB353,0))))</f>
        <v>0</v>
      </c>
      <c r="Q353" s="152">
        <f>IF(계획인구!S353="미급수",0,IF(계획인구!S353="마을",0,IF(계획인구!S353="소규모",0,IF(계획인구!S353=사업별물량!$F353,계획인구!AC353,0))))</f>
        <v>85</v>
      </c>
      <c r="R353" s="152">
        <f>IF(계획인구!T353="미급수",0,IF(계획인구!T353="마을",0,IF(계획인구!T353="소규모",0,IF(계획인구!T353=사업별물량!$F353,계획인구!AD353,0))))</f>
        <v>85</v>
      </c>
      <c r="S353" s="152">
        <f>IF(계획인구!U353="미급수",0,IF(계획인구!U353="마을",0,IF(계획인구!U353="소규모",0,IF(계획인구!U353=사업별물량!$F353,계획인구!AE353,0))))</f>
        <v>84</v>
      </c>
      <c r="T353" s="152">
        <f>IF(계획인구!Q353="미급수",0,IF(계획인구!Q353="마을",0,IF(계획인구!Q353="소규모",0,IF(계획인구!Q353=사업별물량!$F353,계획인구!AF353,0))))</f>
        <v>0</v>
      </c>
      <c r="U353" s="152">
        <f>IF(계획인구!R353="미급수",0,IF(계획인구!R353="마을",0,IF(계획인구!R353="소규모",0,IF(계획인구!R353=사업별물량!$F353,계획인구!AG353,0))))</f>
        <v>0</v>
      </c>
      <c r="V353" s="152">
        <f>IF(계획인구!S353="미급수",0,IF(계획인구!S353="마을",0,IF(계획인구!S353="소규모",0,IF(계획인구!S353=사업별물량!$F353,계획인구!AH353,0))))</f>
        <v>0</v>
      </c>
      <c r="W353" s="152">
        <f>IF(계획인구!T353="미급수",0,IF(계획인구!T353="마을",0,IF(계획인구!T353="소규모",0,IF(계획인구!T353=사업별물량!$F353,계획인구!AI353,0))))</f>
        <v>0</v>
      </c>
      <c r="X353" s="152">
        <f>IF(계획인구!U353="미급수",0,IF(계획인구!U353="마을",0,IF(계획인구!U353="소규모",0,IF(계획인구!U353=사업별물량!$F353,계획인구!AJ353,0))))</f>
        <v>0</v>
      </c>
      <c r="Y353" s="14" t="str">
        <f t="shared" si="38"/>
        <v>2단계</v>
      </c>
    </row>
    <row r="354" spans="1:25" s="11" customFormat="1" ht="16.350000000000001" customHeight="1">
      <c r="A354" s="308" t="s">
        <v>672</v>
      </c>
      <c r="B354" s="57" t="s">
        <v>500</v>
      </c>
      <c r="C354" s="324" t="s">
        <v>421</v>
      </c>
      <c r="D354" s="53">
        <f>계획인구!J354</f>
        <v>47</v>
      </c>
      <c r="E354" s="53">
        <f>계획인구!K354</f>
        <v>99</v>
      </c>
      <c r="F354" s="54" t="str">
        <f>계획인구!L354</f>
        <v>지방</v>
      </c>
      <c r="G354" s="54" t="str">
        <f>계획인구!M354</f>
        <v>김천</v>
      </c>
      <c r="H354" s="54" t="str">
        <f>계획인구!N354</f>
        <v>평화</v>
      </c>
      <c r="I354" s="55">
        <f>IF(F354="마을",0,IF(F354="소규모",0,계획인구!P354))</f>
        <v>2030</v>
      </c>
      <c r="J354" s="135">
        <f t="shared" si="37"/>
        <v>0</v>
      </c>
      <c r="K354" s="135">
        <f t="shared" si="37"/>
        <v>0</v>
      </c>
      <c r="L354" s="135">
        <f t="shared" si="37"/>
        <v>0</v>
      </c>
      <c r="M354" s="135">
        <f t="shared" si="37"/>
        <v>94</v>
      </c>
      <c r="N354" s="136">
        <f t="shared" si="37"/>
        <v>94</v>
      </c>
      <c r="O354" s="152">
        <f>IF(계획인구!Q354="미급수",0,IF(계획인구!Q354="마을",0,IF(계획인구!Q354="소규모",0,IF(계획인구!Q354=사업별물량!$F354,계획인구!AA354,0))))</f>
        <v>0</v>
      </c>
      <c r="P354" s="152">
        <f>IF(계획인구!R354="미급수",0,IF(계획인구!R354="마을",0,IF(계획인구!R354="소규모",0,IF(계획인구!R354=사업별물량!$F354,계획인구!AB354,0))))</f>
        <v>0</v>
      </c>
      <c r="Q354" s="152">
        <f>IF(계획인구!S354="미급수",0,IF(계획인구!S354="마을",0,IF(계획인구!S354="소규모",0,IF(계획인구!S354=사업별물량!$F354,계획인구!AC354,0))))</f>
        <v>0</v>
      </c>
      <c r="R354" s="152">
        <f>IF(계획인구!T354="미급수",0,IF(계획인구!T354="마을",0,IF(계획인구!T354="소규모",0,IF(계획인구!T354=사업별물량!$F354,계획인구!AD354,0))))</f>
        <v>94</v>
      </c>
      <c r="S354" s="152">
        <f>IF(계획인구!U354="미급수",0,IF(계획인구!U354="마을",0,IF(계획인구!U354="소규모",0,IF(계획인구!U354=사업별물량!$F354,계획인구!AE354,0))))</f>
        <v>94</v>
      </c>
      <c r="T354" s="152">
        <f>IF(계획인구!Q354="미급수",0,IF(계획인구!Q354="마을",0,IF(계획인구!Q354="소규모",0,IF(계획인구!Q354=사업별물량!$F354,계획인구!AF354,0))))</f>
        <v>0</v>
      </c>
      <c r="U354" s="152">
        <f>IF(계획인구!R354="미급수",0,IF(계획인구!R354="마을",0,IF(계획인구!R354="소규모",0,IF(계획인구!R354=사업별물량!$F354,계획인구!AG354,0))))</f>
        <v>0</v>
      </c>
      <c r="V354" s="152">
        <f>IF(계획인구!S354="미급수",0,IF(계획인구!S354="마을",0,IF(계획인구!S354="소규모",0,IF(계획인구!S354=사업별물량!$F354,계획인구!AH354,0))))</f>
        <v>0</v>
      </c>
      <c r="W354" s="152">
        <f>IF(계획인구!T354="미급수",0,IF(계획인구!T354="마을",0,IF(계획인구!T354="소규모",0,IF(계획인구!T354=사업별물량!$F354,계획인구!AI354,0))))</f>
        <v>0</v>
      </c>
      <c r="X354" s="152">
        <f>IF(계획인구!U354="미급수",0,IF(계획인구!U354="마을",0,IF(계획인구!U354="소규모",0,IF(계획인구!U354=사업별물량!$F354,계획인구!AJ354,0))))</f>
        <v>0</v>
      </c>
      <c r="Y354" s="14" t="str">
        <f t="shared" si="38"/>
        <v>3단계</v>
      </c>
    </row>
    <row r="355" spans="1:25" s="11" customFormat="1" ht="16.350000000000001" customHeight="1">
      <c r="A355" s="308" t="s">
        <v>672</v>
      </c>
      <c r="B355" s="57" t="s">
        <v>501</v>
      </c>
      <c r="C355" s="324" t="s">
        <v>502</v>
      </c>
      <c r="D355" s="53">
        <f>계획인구!J355</f>
        <v>44</v>
      </c>
      <c r="E355" s="53">
        <f>계획인구!K355</f>
        <v>81</v>
      </c>
      <c r="F355" s="54" t="str">
        <f>계획인구!L355</f>
        <v>지방</v>
      </c>
      <c r="G355" s="54" t="str">
        <f>계획인구!M355</f>
        <v>김천</v>
      </c>
      <c r="H355" s="54" t="str">
        <f>계획인구!N355</f>
        <v>평화</v>
      </c>
      <c r="I355" s="55">
        <f>IF(F355="마을",0,IF(F355="소규모",0,계획인구!P355))</f>
        <v>2030</v>
      </c>
      <c r="J355" s="135">
        <f t="shared" si="37"/>
        <v>0</v>
      </c>
      <c r="K355" s="135">
        <f t="shared" si="37"/>
        <v>0</v>
      </c>
      <c r="L355" s="135">
        <f t="shared" si="37"/>
        <v>0</v>
      </c>
      <c r="M355" s="135">
        <f t="shared" si="37"/>
        <v>77</v>
      </c>
      <c r="N355" s="136">
        <f t="shared" si="37"/>
        <v>77</v>
      </c>
      <c r="O355" s="152">
        <f>IF(계획인구!Q355="미급수",0,IF(계획인구!Q355="마을",0,IF(계획인구!Q355="소규모",0,IF(계획인구!Q355=사업별물량!$F355,계획인구!AA355,0))))</f>
        <v>0</v>
      </c>
      <c r="P355" s="152">
        <f>IF(계획인구!R355="미급수",0,IF(계획인구!R355="마을",0,IF(계획인구!R355="소규모",0,IF(계획인구!R355=사업별물량!$F355,계획인구!AB355,0))))</f>
        <v>0</v>
      </c>
      <c r="Q355" s="152">
        <f>IF(계획인구!S355="미급수",0,IF(계획인구!S355="마을",0,IF(계획인구!S355="소규모",0,IF(계획인구!S355=사업별물량!$F355,계획인구!AC355,0))))</f>
        <v>0</v>
      </c>
      <c r="R355" s="152">
        <f>IF(계획인구!T355="미급수",0,IF(계획인구!T355="마을",0,IF(계획인구!T355="소규모",0,IF(계획인구!T355=사업별물량!$F355,계획인구!AD355,0))))</f>
        <v>77</v>
      </c>
      <c r="S355" s="152">
        <f>IF(계획인구!U355="미급수",0,IF(계획인구!U355="마을",0,IF(계획인구!U355="소규모",0,IF(계획인구!U355=사업별물량!$F355,계획인구!AE355,0))))</f>
        <v>77</v>
      </c>
      <c r="T355" s="152">
        <f>IF(계획인구!Q355="미급수",0,IF(계획인구!Q355="마을",0,IF(계획인구!Q355="소규모",0,IF(계획인구!Q355=사업별물량!$F355,계획인구!AF355,0))))</f>
        <v>0</v>
      </c>
      <c r="U355" s="152">
        <f>IF(계획인구!R355="미급수",0,IF(계획인구!R355="마을",0,IF(계획인구!R355="소규모",0,IF(계획인구!R355=사업별물량!$F355,계획인구!AG355,0))))</f>
        <v>0</v>
      </c>
      <c r="V355" s="152">
        <f>IF(계획인구!S355="미급수",0,IF(계획인구!S355="마을",0,IF(계획인구!S355="소규모",0,IF(계획인구!S355=사업별물량!$F355,계획인구!AH355,0))))</f>
        <v>0</v>
      </c>
      <c r="W355" s="152">
        <f>IF(계획인구!T355="미급수",0,IF(계획인구!T355="마을",0,IF(계획인구!T355="소규모",0,IF(계획인구!T355=사업별물량!$F355,계획인구!AI355,0))))</f>
        <v>0</v>
      </c>
      <c r="X355" s="152">
        <f>IF(계획인구!U355="미급수",0,IF(계획인구!U355="마을",0,IF(계획인구!U355="소규모",0,IF(계획인구!U355=사업별물량!$F355,계획인구!AJ355,0))))</f>
        <v>0</v>
      </c>
      <c r="Y355" s="14" t="str">
        <f t="shared" si="38"/>
        <v>3단계</v>
      </c>
    </row>
    <row r="356" spans="1:25" s="11" customFormat="1" ht="16.350000000000001" customHeight="1">
      <c r="A356" s="308" t="s">
        <v>672</v>
      </c>
      <c r="B356" s="247" t="s">
        <v>503</v>
      </c>
      <c r="C356" s="324" t="s">
        <v>504</v>
      </c>
      <c r="D356" s="53">
        <f>계획인구!J356</f>
        <v>21</v>
      </c>
      <c r="E356" s="53">
        <f>계획인구!K356</f>
        <v>38</v>
      </c>
      <c r="F356" s="54" t="str">
        <f>계획인구!L356</f>
        <v>소규모</v>
      </c>
      <c r="G356" s="54" t="str">
        <f>계획인구!M356</f>
        <v>소규모</v>
      </c>
      <c r="H356" s="54" t="str">
        <f>계획인구!N356</f>
        <v>소규모</v>
      </c>
      <c r="I356" s="55">
        <f>IF(F356="마을",0,IF(F356="소규모",0,계획인구!P356))</f>
        <v>0</v>
      </c>
      <c r="J356" s="135">
        <f t="shared" si="37"/>
        <v>0</v>
      </c>
      <c r="K356" s="135">
        <f t="shared" si="37"/>
        <v>0</v>
      </c>
      <c r="L356" s="135">
        <f t="shared" si="37"/>
        <v>0</v>
      </c>
      <c r="M356" s="135">
        <f t="shared" si="37"/>
        <v>0</v>
      </c>
      <c r="N356" s="136">
        <f t="shared" si="37"/>
        <v>0</v>
      </c>
      <c r="O356" s="152">
        <f>IF(계획인구!Q356="미급수",0,IF(계획인구!Q356="마을",0,IF(계획인구!Q356="소규모",0,IF(계획인구!Q356=사업별물량!$F356,계획인구!AA356,0))))</f>
        <v>0</v>
      </c>
      <c r="P356" s="152">
        <f>IF(계획인구!R356="미급수",0,IF(계획인구!R356="마을",0,IF(계획인구!R356="소규모",0,IF(계획인구!R356=사업별물량!$F356,계획인구!AB356,0))))</f>
        <v>0</v>
      </c>
      <c r="Q356" s="152">
        <f>IF(계획인구!S356="미급수",0,IF(계획인구!S356="마을",0,IF(계획인구!S356="소규모",0,IF(계획인구!S356=사업별물량!$F356,계획인구!AC356,0))))</f>
        <v>0</v>
      </c>
      <c r="R356" s="152">
        <f>IF(계획인구!T356="미급수",0,IF(계획인구!T356="마을",0,IF(계획인구!T356="소규모",0,IF(계획인구!T356=사업별물량!$F356,계획인구!AD356,0))))</f>
        <v>0</v>
      </c>
      <c r="S356" s="152">
        <f>IF(계획인구!U356="미급수",0,IF(계획인구!U356="마을",0,IF(계획인구!U356="소규모",0,IF(계획인구!U356=사업별물량!$F356,계획인구!AE356,0))))</f>
        <v>0</v>
      </c>
      <c r="T356" s="152">
        <f>IF(계획인구!Q356="미급수",0,IF(계획인구!Q356="마을",0,IF(계획인구!Q356="소규모",0,IF(계획인구!Q356=사업별물량!$F356,계획인구!AF356,0))))</f>
        <v>0</v>
      </c>
      <c r="U356" s="152">
        <f>IF(계획인구!R356="미급수",0,IF(계획인구!R356="마을",0,IF(계획인구!R356="소규모",0,IF(계획인구!R356=사업별물량!$F356,계획인구!AG356,0))))</f>
        <v>0</v>
      </c>
      <c r="V356" s="152">
        <f>IF(계획인구!S356="미급수",0,IF(계획인구!S356="마을",0,IF(계획인구!S356="소규모",0,IF(계획인구!S356=사업별물량!$F356,계획인구!AH356,0))))</f>
        <v>0</v>
      </c>
      <c r="W356" s="152">
        <f>IF(계획인구!T356="미급수",0,IF(계획인구!T356="마을",0,IF(계획인구!T356="소규모",0,IF(계획인구!T356=사업별물량!$F356,계획인구!AI356,0))))</f>
        <v>0</v>
      </c>
      <c r="X356" s="152">
        <f>IF(계획인구!U356="미급수",0,IF(계획인구!U356="마을",0,IF(계획인구!U356="소규모",0,IF(계획인구!U356=사업별물량!$F356,계획인구!AJ356,0))))</f>
        <v>0</v>
      </c>
      <c r="Y356" s="14" t="str">
        <f t="shared" si="38"/>
        <v/>
      </c>
    </row>
    <row r="357" spans="1:25" s="11" customFormat="1" ht="16.350000000000001" customHeight="1">
      <c r="A357" s="308" t="s">
        <v>672</v>
      </c>
      <c r="B357" s="334"/>
      <c r="C357" s="324" t="s">
        <v>505</v>
      </c>
      <c r="D357" s="53">
        <f>계획인구!J357</f>
        <v>15</v>
      </c>
      <c r="E357" s="53">
        <f>계획인구!K357</f>
        <v>30</v>
      </c>
      <c r="F357" s="54" t="str">
        <f>계획인구!L357</f>
        <v>소규모</v>
      </c>
      <c r="G357" s="54" t="str">
        <f>계획인구!M357</f>
        <v>소규모</v>
      </c>
      <c r="H357" s="54" t="str">
        <f>계획인구!N357</f>
        <v>소규모</v>
      </c>
      <c r="I357" s="55">
        <f>IF(F357="마을",0,IF(F357="소규모",0,계획인구!P357))</f>
        <v>0</v>
      </c>
      <c r="J357" s="135">
        <f t="shared" si="37"/>
        <v>0</v>
      </c>
      <c r="K357" s="135">
        <f t="shared" si="37"/>
        <v>0</v>
      </c>
      <c r="L357" s="135">
        <f t="shared" si="37"/>
        <v>0</v>
      </c>
      <c r="M357" s="135">
        <f t="shared" si="37"/>
        <v>0</v>
      </c>
      <c r="N357" s="136">
        <f t="shared" si="37"/>
        <v>0</v>
      </c>
      <c r="O357" s="152">
        <f>IF(계획인구!Q357="미급수",0,IF(계획인구!Q357="마을",0,IF(계획인구!Q357="소규모",0,IF(계획인구!Q357=사업별물량!$F357,계획인구!AA357,0))))</f>
        <v>0</v>
      </c>
      <c r="P357" s="152">
        <f>IF(계획인구!R357="미급수",0,IF(계획인구!R357="마을",0,IF(계획인구!R357="소규모",0,IF(계획인구!R357=사업별물량!$F357,계획인구!AB357,0))))</f>
        <v>0</v>
      </c>
      <c r="Q357" s="152">
        <f>IF(계획인구!S357="미급수",0,IF(계획인구!S357="마을",0,IF(계획인구!S357="소규모",0,IF(계획인구!S357=사업별물량!$F357,계획인구!AC357,0))))</f>
        <v>0</v>
      </c>
      <c r="R357" s="152">
        <f>IF(계획인구!T357="미급수",0,IF(계획인구!T357="마을",0,IF(계획인구!T357="소규모",0,IF(계획인구!T357=사업별물량!$F357,계획인구!AD357,0))))</f>
        <v>0</v>
      </c>
      <c r="S357" s="152">
        <f>IF(계획인구!U357="미급수",0,IF(계획인구!U357="마을",0,IF(계획인구!U357="소규모",0,IF(계획인구!U357=사업별물량!$F357,계획인구!AE357,0))))</f>
        <v>0</v>
      </c>
      <c r="T357" s="152">
        <f>IF(계획인구!Q357="미급수",0,IF(계획인구!Q357="마을",0,IF(계획인구!Q357="소규모",0,IF(계획인구!Q357=사업별물량!$F357,계획인구!AF357,0))))</f>
        <v>0</v>
      </c>
      <c r="U357" s="152">
        <f>IF(계획인구!R357="미급수",0,IF(계획인구!R357="마을",0,IF(계획인구!R357="소규모",0,IF(계획인구!R357=사업별물량!$F357,계획인구!AG357,0))))</f>
        <v>0</v>
      </c>
      <c r="V357" s="152">
        <f>IF(계획인구!S357="미급수",0,IF(계획인구!S357="마을",0,IF(계획인구!S357="소규모",0,IF(계획인구!S357=사업별물량!$F357,계획인구!AH357,0))))</f>
        <v>0</v>
      </c>
      <c r="W357" s="152">
        <f>IF(계획인구!T357="미급수",0,IF(계획인구!T357="마을",0,IF(계획인구!T357="소규모",0,IF(계획인구!T357=사업별물량!$F357,계획인구!AI357,0))))</f>
        <v>0</v>
      </c>
      <c r="X357" s="152">
        <f>IF(계획인구!U357="미급수",0,IF(계획인구!U357="마을",0,IF(계획인구!U357="소규모",0,IF(계획인구!U357=사업별물량!$F357,계획인구!AJ357,0))))</f>
        <v>0</v>
      </c>
      <c r="Y357" s="14" t="str">
        <f t="shared" si="38"/>
        <v/>
      </c>
    </row>
    <row r="358" spans="1:25" s="11" customFormat="1" ht="16.350000000000001" customHeight="1">
      <c r="A358" s="308" t="s">
        <v>672</v>
      </c>
      <c r="B358" s="333"/>
      <c r="C358" s="324" t="s">
        <v>506</v>
      </c>
      <c r="D358" s="53">
        <f>계획인구!J358</f>
        <v>24</v>
      </c>
      <c r="E358" s="53">
        <f>계획인구!K358</f>
        <v>50</v>
      </c>
      <c r="F358" s="54" t="str">
        <f>계획인구!L358</f>
        <v>소규모</v>
      </c>
      <c r="G358" s="54" t="str">
        <f>계획인구!M358</f>
        <v>소규모</v>
      </c>
      <c r="H358" s="54" t="str">
        <f>계획인구!N358</f>
        <v>소규모</v>
      </c>
      <c r="I358" s="55">
        <f>IF(F358="마을",0,IF(F358="소규모",0,계획인구!P358))</f>
        <v>0</v>
      </c>
      <c r="J358" s="135">
        <f t="shared" si="37"/>
        <v>0</v>
      </c>
      <c r="K358" s="135">
        <f t="shared" si="37"/>
        <v>0</v>
      </c>
      <c r="L358" s="135">
        <f t="shared" si="37"/>
        <v>0</v>
      </c>
      <c r="M358" s="135">
        <f t="shared" si="37"/>
        <v>0</v>
      </c>
      <c r="N358" s="136">
        <f t="shared" si="37"/>
        <v>0</v>
      </c>
      <c r="O358" s="152">
        <f>IF(계획인구!Q358="미급수",0,IF(계획인구!Q358="마을",0,IF(계획인구!Q358="소규모",0,IF(계획인구!Q358=사업별물량!$F358,계획인구!AA358,0))))</f>
        <v>0</v>
      </c>
      <c r="P358" s="152">
        <f>IF(계획인구!R358="미급수",0,IF(계획인구!R358="마을",0,IF(계획인구!R358="소규모",0,IF(계획인구!R358=사업별물량!$F358,계획인구!AB358,0))))</f>
        <v>0</v>
      </c>
      <c r="Q358" s="152">
        <f>IF(계획인구!S358="미급수",0,IF(계획인구!S358="마을",0,IF(계획인구!S358="소규모",0,IF(계획인구!S358=사업별물량!$F358,계획인구!AC358,0))))</f>
        <v>0</v>
      </c>
      <c r="R358" s="152">
        <f>IF(계획인구!T358="미급수",0,IF(계획인구!T358="마을",0,IF(계획인구!T358="소규모",0,IF(계획인구!T358=사업별물량!$F358,계획인구!AD358,0))))</f>
        <v>0</v>
      </c>
      <c r="S358" s="152">
        <f>IF(계획인구!U358="미급수",0,IF(계획인구!U358="마을",0,IF(계획인구!U358="소규모",0,IF(계획인구!U358=사업별물량!$F358,계획인구!AE358,0))))</f>
        <v>0</v>
      </c>
      <c r="T358" s="152">
        <f>IF(계획인구!Q358="미급수",0,IF(계획인구!Q358="마을",0,IF(계획인구!Q358="소규모",0,IF(계획인구!Q358=사업별물량!$F358,계획인구!AF358,0))))</f>
        <v>0</v>
      </c>
      <c r="U358" s="152">
        <f>IF(계획인구!R358="미급수",0,IF(계획인구!R358="마을",0,IF(계획인구!R358="소규모",0,IF(계획인구!R358=사업별물량!$F358,계획인구!AG358,0))))</f>
        <v>0</v>
      </c>
      <c r="V358" s="152">
        <f>IF(계획인구!S358="미급수",0,IF(계획인구!S358="마을",0,IF(계획인구!S358="소규모",0,IF(계획인구!S358=사업별물량!$F358,계획인구!AH358,0))))</f>
        <v>0</v>
      </c>
      <c r="W358" s="152">
        <f>IF(계획인구!T358="미급수",0,IF(계획인구!T358="마을",0,IF(계획인구!T358="소규모",0,IF(계획인구!T358=사업별물량!$F358,계획인구!AI358,0))))</f>
        <v>0</v>
      </c>
      <c r="X358" s="152">
        <f>IF(계획인구!U358="미급수",0,IF(계획인구!U358="마을",0,IF(계획인구!U358="소규모",0,IF(계획인구!U358=사업별물량!$F358,계획인구!AJ358,0))))</f>
        <v>0</v>
      </c>
      <c r="Y358" s="14" t="str">
        <f t="shared" si="38"/>
        <v/>
      </c>
    </row>
    <row r="359" spans="1:25" s="11" customFormat="1" ht="16.350000000000001" customHeight="1">
      <c r="A359" s="308" t="s">
        <v>672</v>
      </c>
      <c r="B359" s="247" t="s">
        <v>507</v>
      </c>
      <c r="C359" s="325" t="s">
        <v>985</v>
      </c>
      <c r="D359" s="53">
        <f>계획인구!J359</f>
        <v>57</v>
      </c>
      <c r="E359" s="53">
        <f>계획인구!K359</f>
        <v>81</v>
      </c>
      <c r="F359" s="54" t="str">
        <f>계획인구!L359</f>
        <v>소규모</v>
      </c>
      <c r="G359" s="54" t="str">
        <f>계획인구!M359</f>
        <v>소규모</v>
      </c>
      <c r="H359" s="54" t="str">
        <f>계획인구!N359</f>
        <v>소규모</v>
      </c>
      <c r="I359" s="55">
        <f>IF(F359="마을",0,IF(F359="소규모",0,계획인구!P359))</f>
        <v>0</v>
      </c>
      <c r="J359" s="135">
        <f t="shared" si="37"/>
        <v>0</v>
      </c>
      <c r="K359" s="135">
        <f t="shared" si="37"/>
        <v>0</v>
      </c>
      <c r="L359" s="135">
        <f t="shared" si="37"/>
        <v>0</v>
      </c>
      <c r="M359" s="135">
        <f t="shared" si="37"/>
        <v>0</v>
      </c>
      <c r="N359" s="136">
        <f t="shared" si="37"/>
        <v>0</v>
      </c>
      <c r="O359" s="152">
        <f>IF(계획인구!Q359="미급수",0,IF(계획인구!Q359="마을",0,IF(계획인구!Q359="소규모",0,IF(계획인구!Q359=사업별물량!$F359,계획인구!AA359,0))))</f>
        <v>0</v>
      </c>
      <c r="P359" s="152">
        <f>IF(계획인구!R359="미급수",0,IF(계획인구!R359="마을",0,IF(계획인구!R359="소규모",0,IF(계획인구!R359=사업별물량!$F359,계획인구!AB359,0))))</f>
        <v>0</v>
      </c>
      <c r="Q359" s="152">
        <f>IF(계획인구!S359="미급수",0,IF(계획인구!S359="마을",0,IF(계획인구!S359="소규모",0,IF(계획인구!S359=사업별물량!$F359,계획인구!AC359,0))))</f>
        <v>0</v>
      </c>
      <c r="R359" s="152">
        <f>IF(계획인구!T359="미급수",0,IF(계획인구!T359="마을",0,IF(계획인구!T359="소규모",0,IF(계획인구!T359=사업별물량!$F359,계획인구!AD359,0))))</f>
        <v>0</v>
      </c>
      <c r="S359" s="152">
        <f>IF(계획인구!U359="미급수",0,IF(계획인구!U359="마을",0,IF(계획인구!U359="소규모",0,IF(계획인구!U359=사업별물량!$F359,계획인구!AE359,0))))</f>
        <v>0</v>
      </c>
      <c r="T359" s="152">
        <f>IF(계획인구!Q359="미급수",0,IF(계획인구!Q359="마을",0,IF(계획인구!Q359="소규모",0,IF(계획인구!Q359=사업별물량!$F359,계획인구!AF359,0))))</f>
        <v>0</v>
      </c>
      <c r="U359" s="152">
        <f>IF(계획인구!R359="미급수",0,IF(계획인구!R359="마을",0,IF(계획인구!R359="소규모",0,IF(계획인구!R359=사업별물량!$F359,계획인구!AG359,0))))</f>
        <v>0</v>
      </c>
      <c r="V359" s="152">
        <f>IF(계획인구!S359="미급수",0,IF(계획인구!S359="마을",0,IF(계획인구!S359="소규모",0,IF(계획인구!S359=사업별물량!$F359,계획인구!AH359,0))))</f>
        <v>0</v>
      </c>
      <c r="W359" s="152">
        <f>IF(계획인구!T359="미급수",0,IF(계획인구!T359="마을",0,IF(계획인구!T359="소규모",0,IF(계획인구!T359=사업별물량!$F359,계획인구!AI359,0))))</f>
        <v>0</v>
      </c>
      <c r="X359" s="152">
        <f>IF(계획인구!U359="미급수",0,IF(계획인구!U359="마을",0,IF(계획인구!U359="소규모",0,IF(계획인구!U359=사업별물량!$F359,계획인구!AJ359,0))))</f>
        <v>0</v>
      </c>
      <c r="Y359" s="14" t="str">
        <f t="shared" si="38"/>
        <v/>
      </c>
    </row>
    <row r="360" spans="1:25" s="11" customFormat="1" ht="16.350000000000001" customHeight="1">
      <c r="A360" s="308" t="s">
        <v>672</v>
      </c>
      <c r="B360" s="333"/>
      <c r="C360" s="324" t="s">
        <v>508</v>
      </c>
      <c r="D360" s="53">
        <f>계획인구!J360</f>
        <v>15</v>
      </c>
      <c r="E360" s="53">
        <f>계획인구!K360</f>
        <v>32</v>
      </c>
      <c r="F360" s="54" t="str">
        <f>계획인구!L360</f>
        <v>미급수</v>
      </c>
      <c r="G360" s="54" t="str">
        <f>계획인구!M360</f>
        <v>미급수</v>
      </c>
      <c r="H360" s="54" t="str">
        <f>계획인구!N360</f>
        <v>미급수</v>
      </c>
      <c r="I360" s="55">
        <f>IF(F360="마을",0,IF(F360="소규모",0,계획인구!P360))</f>
        <v>0</v>
      </c>
      <c r="J360" s="135">
        <f t="shared" si="37"/>
        <v>0</v>
      </c>
      <c r="K360" s="135">
        <f t="shared" si="37"/>
        <v>0</v>
      </c>
      <c r="L360" s="135">
        <f t="shared" si="37"/>
        <v>0</v>
      </c>
      <c r="M360" s="135">
        <f t="shared" si="37"/>
        <v>0</v>
      </c>
      <c r="N360" s="136">
        <f t="shared" si="37"/>
        <v>0</v>
      </c>
      <c r="O360" s="152">
        <f>IF(계획인구!Q360="미급수",0,IF(계획인구!Q360="마을",0,IF(계획인구!Q360="소규모",0,IF(계획인구!Q360=사업별물량!$F360,계획인구!AA360,0))))</f>
        <v>0</v>
      </c>
      <c r="P360" s="152">
        <f>IF(계획인구!R360="미급수",0,IF(계획인구!R360="마을",0,IF(계획인구!R360="소규모",0,IF(계획인구!R360=사업별물량!$F360,계획인구!AB360,0))))</f>
        <v>0</v>
      </c>
      <c r="Q360" s="152">
        <f>IF(계획인구!S360="미급수",0,IF(계획인구!S360="마을",0,IF(계획인구!S360="소규모",0,IF(계획인구!S360=사업별물량!$F360,계획인구!AC360,0))))</f>
        <v>0</v>
      </c>
      <c r="R360" s="152">
        <f>IF(계획인구!T360="미급수",0,IF(계획인구!T360="마을",0,IF(계획인구!T360="소규모",0,IF(계획인구!T360=사업별물량!$F360,계획인구!AD360,0))))</f>
        <v>0</v>
      </c>
      <c r="S360" s="152">
        <f>IF(계획인구!U360="미급수",0,IF(계획인구!U360="마을",0,IF(계획인구!U360="소규모",0,IF(계획인구!U360=사업별물량!$F360,계획인구!AE360,0))))</f>
        <v>0</v>
      </c>
      <c r="T360" s="152">
        <f>IF(계획인구!Q360="미급수",0,IF(계획인구!Q360="마을",0,IF(계획인구!Q360="소규모",0,IF(계획인구!Q360=사업별물량!$F360,계획인구!AF360,0))))</f>
        <v>0</v>
      </c>
      <c r="U360" s="152">
        <f>IF(계획인구!R360="미급수",0,IF(계획인구!R360="마을",0,IF(계획인구!R360="소규모",0,IF(계획인구!R360=사업별물량!$F360,계획인구!AG360,0))))</f>
        <v>0</v>
      </c>
      <c r="V360" s="152">
        <f>IF(계획인구!S360="미급수",0,IF(계획인구!S360="마을",0,IF(계획인구!S360="소규모",0,IF(계획인구!S360=사업별물량!$F360,계획인구!AH360,0))))</f>
        <v>0</v>
      </c>
      <c r="W360" s="152">
        <f>IF(계획인구!T360="미급수",0,IF(계획인구!T360="마을",0,IF(계획인구!T360="소규모",0,IF(계획인구!T360=사업별물량!$F360,계획인구!AI360,0))))</f>
        <v>0</v>
      </c>
      <c r="X360" s="152">
        <f>IF(계획인구!U360="미급수",0,IF(계획인구!U360="마을",0,IF(계획인구!U360="소규모",0,IF(계획인구!U360=사업별물량!$F360,계획인구!AJ360,0))))</f>
        <v>0</v>
      </c>
      <c r="Y360" s="14" t="str">
        <f t="shared" si="38"/>
        <v/>
      </c>
    </row>
    <row r="361" spans="1:25" s="11" customFormat="1" ht="16.350000000000001" customHeight="1">
      <c r="A361" s="308" t="s">
        <v>672</v>
      </c>
      <c r="B361" s="247" t="s">
        <v>509</v>
      </c>
      <c r="C361" s="324" t="s">
        <v>510</v>
      </c>
      <c r="D361" s="53">
        <f>계획인구!J361</f>
        <v>52</v>
      </c>
      <c r="E361" s="53">
        <f>계획인구!K361</f>
        <v>83</v>
      </c>
      <c r="F361" s="54" t="str">
        <f>계획인구!L361</f>
        <v>미급수</v>
      </c>
      <c r="G361" s="54" t="str">
        <f>계획인구!M361</f>
        <v>미급수</v>
      </c>
      <c r="H361" s="54" t="str">
        <f>계획인구!N361</f>
        <v>미급수</v>
      </c>
      <c r="I361" s="55">
        <f>IF(F361="마을",0,IF(F361="소규모",0,계획인구!P361))</f>
        <v>0</v>
      </c>
      <c r="J361" s="135">
        <f t="shared" si="37"/>
        <v>0</v>
      </c>
      <c r="K361" s="135">
        <f t="shared" si="37"/>
        <v>0</v>
      </c>
      <c r="L361" s="135">
        <f t="shared" si="37"/>
        <v>0</v>
      </c>
      <c r="M361" s="135">
        <f t="shared" si="37"/>
        <v>0</v>
      </c>
      <c r="N361" s="136">
        <f t="shared" si="37"/>
        <v>0</v>
      </c>
      <c r="O361" s="152">
        <f>IF(계획인구!Q361="미급수",0,IF(계획인구!Q361="마을",0,IF(계획인구!Q361="소규모",0,IF(계획인구!Q361=사업별물량!$F361,계획인구!AA361,0))))</f>
        <v>0</v>
      </c>
      <c r="P361" s="152">
        <f>IF(계획인구!R361="미급수",0,IF(계획인구!R361="마을",0,IF(계획인구!R361="소규모",0,IF(계획인구!R361=사업별물량!$F361,계획인구!AB361,0))))</f>
        <v>0</v>
      </c>
      <c r="Q361" s="152">
        <f>IF(계획인구!S361="미급수",0,IF(계획인구!S361="마을",0,IF(계획인구!S361="소규모",0,IF(계획인구!S361=사업별물량!$F361,계획인구!AC361,0))))</f>
        <v>0</v>
      </c>
      <c r="R361" s="152">
        <f>IF(계획인구!T361="미급수",0,IF(계획인구!T361="마을",0,IF(계획인구!T361="소규모",0,IF(계획인구!T361=사업별물량!$F361,계획인구!AD361,0))))</f>
        <v>0</v>
      </c>
      <c r="S361" s="152">
        <f>IF(계획인구!U361="미급수",0,IF(계획인구!U361="마을",0,IF(계획인구!U361="소규모",0,IF(계획인구!U361=사업별물량!$F361,계획인구!AE361,0))))</f>
        <v>0</v>
      </c>
      <c r="T361" s="152">
        <f>IF(계획인구!Q361="미급수",0,IF(계획인구!Q361="마을",0,IF(계획인구!Q361="소규모",0,IF(계획인구!Q361=사업별물량!$F361,계획인구!AF361,0))))</f>
        <v>0</v>
      </c>
      <c r="U361" s="152">
        <f>IF(계획인구!R361="미급수",0,IF(계획인구!R361="마을",0,IF(계획인구!R361="소규모",0,IF(계획인구!R361=사업별물량!$F361,계획인구!AG361,0))))</f>
        <v>0</v>
      </c>
      <c r="V361" s="152">
        <f>IF(계획인구!S361="미급수",0,IF(계획인구!S361="마을",0,IF(계획인구!S361="소규모",0,IF(계획인구!S361=사업별물량!$F361,계획인구!AH361,0))))</f>
        <v>0</v>
      </c>
      <c r="W361" s="152">
        <f>IF(계획인구!T361="미급수",0,IF(계획인구!T361="마을",0,IF(계획인구!T361="소규모",0,IF(계획인구!T361=사업별물량!$F361,계획인구!AI361,0))))</f>
        <v>0</v>
      </c>
      <c r="X361" s="152">
        <f>IF(계획인구!U361="미급수",0,IF(계획인구!U361="마을",0,IF(계획인구!U361="소규모",0,IF(계획인구!U361=사업별물량!$F361,계획인구!AJ361,0))))</f>
        <v>0</v>
      </c>
      <c r="Y361" s="14" t="str">
        <f t="shared" si="38"/>
        <v/>
      </c>
    </row>
    <row r="362" spans="1:25" s="11" customFormat="1" ht="16.350000000000001" customHeight="1">
      <c r="A362" s="308" t="s">
        <v>672</v>
      </c>
      <c r="B362" s="333"/>
      <c r="C362" s="324" t="s">
        <v>511</v>
      </c>
      <c r="D362" s="53">
        <f>계획인구!J362</f>
        <v>17</v>
      </c>
      <c r="E362" s="53">
        <f>계획인구!K362</f>
        <v>35</v>
      </c>
      <c r="F362" s="54" t="str">
        <f>계획인구!L362</f>
        <v>미급수</v>
      </c>
      <c r="G362" s="54" t="str">
        <f>계획인구!M362</f>
        <v>미급수</v>
      </c>
      <c r="H362" s="54" t="str">
        <f>계획인구!N362</f>
        <v>미급수</v>
      </c>
      <c r="I362" s="55">
        <f>IF(F362="마을",0,IF(F362="소규모",0,계획인구!P362))</f>
        <v>0</v>
      </c>
      <c r="J362" s="135">
        <f t="shared" si="37"/>
        <v>0</v>
      </c>
      <c r="K362" s="135">
        <f t="shared" si="37"/>
        <v>0</v>
      </c>
      <c r="L362" s="135">
        <f t="shared" si="37"/>
        <v>0</v>
      </c>
      <c r="M362" s="135">
        <f t="shared" si="37"/>
        <v>0</v>
      </c>
      <c r="N362" s="136">
        <f t="shared" si="37"/>
        <v>0</v>
      </c>
      <c r="O362" s="152">
        <f>IF(계획인구!Q362="미급수",0,IF(계획인구!Q362="마을",0,IF(계획인구!Q362="소규모",0,IF(계획인구!Q362=사업별물량!$F362,계획인구!AA362,0))))</f>
        <v>0</v>
      </c>
      <c r="P362" s="152">
        <f>IF(계획인구!R362="미급수",0,IF(계획인구!R362="마을",0,IF(계획인구!R362="소규모",0,IF(계획인구!R362=사업별물량!$F362,계획인구!AB362,0))))</f>
        <v>0</v>
      </c>
      <c r="Q362" s="152">
        <f>IF(계획인구!S362="미급수",0,IF(계획인구!S362="마을",0,IF(계획인구!S362="소규모",0,IF(계획인구!S362=사업별물량!$F362,계획인구!AC362,0))))</f>
        <v>0</v>
      </c>
      <c r="R362" s="152">
        <f>IF(계획인구!T362="미급수",0,IF(계획인구!T362="마을",0,IF(계획인구!T362="소규모",0,IF(계획인구!T362=사업별물량!$F362,계획인구!AD362,0))))</f>
        <v>0</v>
      </c>
      <c r="S362" s="152">
        <f>IF(계획인구!U362="미급수",0,IF(계획인구!U362="마을",0,IF(계획인구!U362="소규모",0,IF(계획인구!U362=사업별물량!$F362,계획인구!AE362,0))))</f>
        <v>0</v>
      </c>
      <c r="T362" s="152">
        <f>IF(계획인구!Q362="미급수",0,IF(계획인구!Q362="마을",0,IF(계획인구!Q362="소규모",0,IF(계획인구!Q362=사업별물량!$F362,계획인구!AF362,0))))</f>
        <v>0</v>
      </c>
      <c r="U362" s="152">
        <f>IF(계획인구!R362="미급수",0,IF(계획인구!R362="마을",0,IF(계획인구!R362="소규모",0,IF(계획인구!R362=사업별물량!$F362,계획인구!AG362,0))))</f>
        <v>0</v>
      </c>
      <c r="V362" s="152">
        <f>IF(계획인구!S362="미급수",0,IF(계획인구!S362="마을",0,IF(계획인구!S362="소규모",0,IF(계획인구!S362=사업별물량!$F362,계획인구!AH362,0))))</f>
        <v>0</v>
      </c>
      <c r="W362" s="152">
        <f>IF(계획인구!T362="미급수",0,IF(계획인구!T362="마을",0,IF(계획인구!T362="소규모",0,IF(계획인구!T362=사업별물량!$F362,계획인구!AI362,0))))</f>
        <v>0</v>
      </c>
      <c r="X362" s="152">
        <f>IF(계획인구!U362="미급수",0,IF(계획인구!U362="마을",0,IF(계획인구!U362="소규모",0,IF(계획인구!U362=사업별물량!$F362,계획인구!AJ362,0))))</f>
        <v>0</v>
      </c>
      <c r="Y362" s="14" t="str">
        <f t="shared" si="38"/>
        <v/>
      </c>
    </row>
    <row r="363" spans="1:25" s="11" customFormat="1" ht="16.350000000000001" customHeight="1">
      <c r="A363" s="308" t="s">
        <v>672</v>
      </c>
      <c r="B363" s="57" t="s">
        <v>512</v>
      </c>
      <c r="C363" s="324" t="s">
        <v>513</v>
      </c>
      <c r="D363" s="53">
        <f>계획인구!J363</f>
        <v>52</v>
      </c>
      <c r="E363" s="53">
        <f>계획인구!K363</f>
        <v>89</v>
      </c>
      <c r="F363" s="54" t="str">
        <f>계획인구!L363</f>
        <v>지방</v>
      </c>
      <c r="G363" s="54" t="str">
        <f>계획인구!M363</f>
        <v>김천</v>
      </c>
      <c r="H363" s="54" t="str">
        <f>계획인구!N363</f>
        <v>평화</v>
      </c>
      <c r="I363" s="55">
        <f>IF(F363="마을",0,IF(F363="소규모",0,계획인구!P363))</f>
        <v>2030</v>
      </c>
      <c r="J363" s="135">
        <f t="shared" si="37"/>
        <v>0</v>
      </c>
      <c r="K363" s="135">
        <f t="shared" si="37"/>
        <v>0</v>
      </c>
      <c r="L363" s="135">
        <f t="shared" si="37"/>
        <v>0</v>
      </c>
      <c r="M363" s="135">
        <f t="shared" si="37"/>
        <v>85</v>
      </c>
      <c r="N363" s="136">
        <f t="shared" si="37"/>
        <v>84</v>
      </c>
      <c r="O363" s="152">
        <f>IF(계획인구!Q363="미급수",0,IF(계획인구!Q363="마을",0,IF(계획인구!Q363="소규모",0,IF(계획인구!Q363=사업별물량!$F363,계획인구!AA363,0))))</f>
        <v>0</v>
      </c>
      <c r="P363" s="152">
        <f>IF(계획인구!R363="미급수",0,IF(계획인구!R363="마을",0,IF(계획인구!R363="소규모",0,IF(계획인구!R363=사업별물량!$F363,계획인구!AB363,0))))</f>
        <v>0</v>
      </c>
      <c r="Q363" s="152">
        <f>IF(계획인구!S363="미급수",0,IF(계획인구!S363="마을",0,IF(계획인구!S363="소규모",0,IF(계획인구!S363=사업별물량!$F363,계획인구!AC363,0))))</f>
        <v>0</v>
      </c>
      <c r="R363" s="152">
        <f>IF(계획인구!T363="미급수",0,IF(계획인구!T363="마을",0,IF(계획인구!T363="소규모",0,IF(계획인구!T363=사업별물량!$F363,계획인구!AD363,0))))</f>
        <v>85</v>
      </c>
      <c r="S363" s="152">
        <f>IF(계획인구!U363="미급수",0,IF(계획인구!U363="마을",0,IF(계획인구!U363="소규모",0,IF(계획인구!U363=사업별물량!$F363,계획인구!AE363,0))))</f>
        <v>84</v>
      </c>
      <c r="T363" s="152">
        <f>IF(계획인구!Q363="미급수",0,IF(계획인구!Q363="마을",0,IF(계획인구!Q363="소규모",0,IF(계획인구!Q363=사업별물량!$F363,계획인구!AF363,0))))</f>
        <v>0</v>
      </c>
      <c r="U363" s="152">
        <f>IF(계획인구!R363="미급수",0,IF(계획인구!R363="마을",0,IF(계획인구!R363="소규모",0,IF(계획인구!R363=사업별물량!$F363,계획인구!AG363,0))))</f>
        <v>0</v>
      </c>
      <c r="V363" s="152">
        <f>IF(계획인구!S363="미급수",0,IF(계획인구!S363="마을",0,IF(계획인구!S363="소규모",0,IF(계획인구!S363=사업별물량!$F363,계획인구!AH363,0))))</f>
        <v>0</v>
      </c>
      <c r="W363" s="152">
        <f>IF(계획인구!T363="미급수",0,IF(계획인구!T363="마을",0,IF(계획인구!T363="소규모",0,IF(계획인구!T363=사업별물량!$F363,계획인구!AI363,0))))</f>
        <v>0</v>
      </c>
      <c r="X363" s="152">
        <f>IF(계획인구!U363="미급수",0,IF(계획인구!U363="마을",0,IF(계획인구!U363="소규모",0,IF(계획인구!U363=사업별물량!$F363,계획인구!AJ363,0))))</f>
        <v>0</v>
      </c>
      <c r="Y363" s="14" t="str">
        <f t="shared" si="38"/>
        <v>3단계</v>
      </c>
    </row>
    <row r="364" spans="1:25" s="11" customFormat="1" ht="16.350000000000001" customHeight="1">
      <c r="A364" s="308" t="s">
        <v>672</v>
      </c>
      <c r="B364" s="247" t="s">
        <v>514</v>
      </c>
      <c r="C364" s="324" t="s">
        <v>1161</v>
      </c>
      <c r="D364" s="53">
        <f>계획인구!J364</f>
        <v>26</v>
      </c>
      <c r="E364" s="53">
        <f>계획인구!K364</f>
        <v>45</v>
      </c>
      <c r="F364" s="54" t="str">
        <f>계획인구!L364</f>
        <v>미급수</v>
      </c>
      <c r="G364" s="54" t="str">
        <f>계획인구!M364</f>
        <v>미급수</v>
      </c>
      <c r="H364" s="54" t="str">
        <f>계획인구!N364</f>
        <v>미급수</v>
      </c>
      <c r="I364" s="55">
        <f>IF(F364="마을",0,IF(F364="소규모",0,계획인구!P364))</f>
        <v>0</v>
      </c>
      <c r="J364" s="135">
        <f t="shared" si="37"/>
        <v>0</v>
      </c>
      <c r="K364" s="135">
        <f t="shared" si="37"/>
        <v>0</v>
      </c>
      <c r="L364" s="135">
        <f t="shared" si="37"/>
        <v>0</v>
      </c>
      <c r="M364" s="135">
        <f t="shared" si="37"/>
        <v>0</v>
      </c>
      <c r="N364" s="136">
        <f t="shared" si="37"/>
        <v>0</v>
      </c>
      <c r="O364" s="152">
        <f>IF(계획인구!Q364="미급수",0,IF(계획인구!Q364="마을",0,IF(계획인구!Q364="소규모",0,IF(계획인구!Q364=사업별물량!$F364,계획인구!AA364,0))))</f>
        <v>0</v>
      </c>
      <c r="P364" s="152">
        <f>IF(계획인구!R364="미급수",0,IF(계획인구!R364="마을",0,IF(계획인구!R364="소규모",0,IF(계획인구!R364=사업별물량!$F364,계획인구!AB364,0))))</f>
        <v>0</v>
      </c>
      <c r="Q364" s="152">
        <f>IF(계획인구!S364="미급수",0,IF(계획인구!S364="마을",0,IF(계획인구!S364="소규모",0,IF(계획인구!S364=사업별물량!$F364,계획인구!AC364,0))))</f>
        <v>0</v>
      </c>
      <c r="R364" s="152">
        <f>IF(계획인구!T364="미급수",0,IF(계획인구!T364="마을",0,IF(계획인구!T364="소규모",0,IF(계획인구!T364=사업별물량!$F364,계획인구!AD364,0))))</f>
        <v>0</v>
      </c>
      <c r="S364" s="152">
        <f>IF(계획인구!U364="미급수",0,IF(계획인구!U364="마을",0,IF(계획인구!U364="소규모",0,IF(계획인구!U364=사업별물량!$F364,계획인구!AE364,0))))</f>
        <v>0</v>
      </c>
      <c r="T364" s="152">
        <f>IF(계획인구!Q364="미급수",0,IF(계획인구!Q364="마을",0,IF(계획인구!Q364="소규모",0,IF(계획인구!Q364=사업별물량!$F364,계획인구!AF364,0))))</f>
        <v>0</v>
      </c>
      <c r="U364" s="152">
        <f>IF(계획인구!R364="미급수",0,IF(계획인구!R364="마을",0,IF(계획인구!R364="소규모",0,IF(계획인구!R364=사업별물량!$F364,계획인구!AG364,0))))</f>
        <v>0</v>
      </c>
      <c r="V364" s="152">
        <f>IF(계획인구!S364="미급수",0,IF(계획인구!S364="마을",0,IF(계획인구!S364="소규모",0,IF(계획인구!S364=사업별물량!$F364,계획인구!AH364,0))))</f>
        <v>0</v>
      </c>
      <c r="W364" s="152">
        <f>IF(계획인구!T364="미급수",0,IF(계획인구!T364="마을",0,IF(계획인구!T364="소규모",0,IF(계획인구!T364=사업별물량!$F364,계획인구!AI364,0))))</f>
        <v>0</v>
      </c>
      <c r="X364" s="152">
        <f>IF(계획인구!U364="미급수",0,IF(계획인구!U364="마을",0,IF(계획인구!U364="소규모",0,IF(계획인구!U364=사업별물량!$F364,계획인구!AJ364,0))))</f>
        <v>0</v>
      </c>
      <c r="Y364" s="14" t="str">
        <f t="shared" si="38"/>
        <v/>
      </c>
    </row>
    <row r="365" spans="1:25" s="11" customFormat="1" ht="16.350000000000001" customHeight="1">
      <c r="A365" s="308" t="s">
        <v>672</v>
      </c>
      <c r="B365" s="334"/>
      <c r="C365" s="324" t="s">
        <v>516</v>
      </c>
      <c r="D365" s="53">
        <f>계획인구!J365</f>
        <v>48</v>
      </c>
      <c r="E365" s="53">
        <f>계획인구!K365</f>
        <v>83</v>
      </c>
      <c r="F365" s="54" t="str">
        <f>계획인구!L365</f>
        <v>소규모</v>
      </c>
      <c r="G365" s="54" t="str">
        <f>계획인구!M365</f>
        <v>소규모</v>
      </c>
      <c r="H365" s="54" t="str">
        <f>계획인구!N365</f>
        <v>소규모</v>
      </c>
      <c r="I365" s="55">
        <f>IF(F365="마을",0,IF(F365="소규모",0,계획인구!P365))</f>
        <v>0</v>
      </c>
      <c r="J365" s="135">
        <f t="shared" si="37"/>
        <v>0</v>
      </c>
      <c r="K365" s="135">
        <f t="shared" si="37"/>
        <v>0</v>
      </c>
      <c r="L365" s="135">
        <f t="shared" si="37"/>
        <v>0</v>
      </c>
      <c r="M365" s="135">
        <f t="shared" si="37"/>
        <v>0</v>
      </c>
      <c r="N365" s="136">
        <f t="shared" si="37"/>
        <v>0</v>
      </c>
      <c r="O365" s="152">
        <f>IF(계획인구!Q365="미급수",0,IF(계획인구!Q365="마을",0,IF(계획인구!Q365="소규모",0,IF(계획인구!Q365=사업별물량!$F365,계획인구!AA365,0))))</f>
        <v>0</v>
      </c>
      <c r="P365" s="152">
        <f>IF(계획인구!R365="미급수",0,IF(계획인구!R365="마을",0,IF(계획인구!R365="소규모",0,IF(계획인구!R365=사업별물량!$F365,계획인구!AB365,0))))</f>
        <v>0</v>
      </c>
      <c r="Q365" s="152">
        <f>IF(계획인구!S365="미급수",0,IF(계획인구!S365="마을",0,IF(계획인구!S365="소규모",0,IF(계획인구!S365=사업별물량!$F365,계획인구!AC365,0))))</f>
        <v>0</v>
      </c>
      <c r="R365" s="152">
        <f>IF(계획인구!T365="미급수",0,IF(계획인구!T365="마을",0,IF(계획인구!T365="소규모",0,IF(계획인구!T365=사업별물량!$F365,계획인구!AD365,0))))</f>
        <v>0</v>
      </c>
      <c r="S365" s="152">
        <f>IF(계획인구!U365="미급수",0,IF(계획인구!U365="마을",0,IF(계획인구!U365="소규모",0,IF(계획인구!U365=사업별물량!$F365,계획인구!AE365,0))))</f>
        <v>0</v>
      </c>
      <c r="T365" s="152">
        <f>IF(계획인구!Q365="미급수",0,IF(계획인구!Q365="마을",0,IF(계획인구!Q365="소규모",0,IF(계획인구!Q365=사업별물량!$F365,계획인구!AF365,0))))</f>
        <v>0</v>
      </c>
      <c r="U365" s="152">
        <f>IF(계획인구!R365="미급수",0,IF(계획인구!R365="마을",0,IF(계획인구!R365="소규모",0,IF(계획인구!R365=사업별물량!$F365,계획인구!AG365,0))))</f>
        <v>0</v>
      </c>
      <c r="V365" s="152">
        <f>IF(계획인구!S365="미급수",0,IF(계획인구!S365="마을",0,IF(계획인구!S365="소규모",0,IF(계획인구!S365=사업별물량!$F365,계획인구!AH365,0))))</f>
        <v>0</v>
      </c>
      <c r="W365" s="152">
        <f>IF(계획인구!T365="미급수",0,IF(계획인구!T365="마을",0,IF(계획인구!T365="소규모",0,IF(계획인구!T365=사업별물량!$F365,계획인구!AI365,0))))</f>
        <v>0</v>
      </c>
      <c r="X365" s="152">
        <f>IF(계획인구!U365="미급수",0,IF(계획인구!U365="마을",0,IF(계획인구!U365="소규모",0,IF(계획인구!U365=사업별물량!$F365,계획인구!AJ365,0))))</f>
        <v>0</v>
      </c>
      <c r="Y365" s="14" t="str">
        <f t="shared" si="38"/>
        <v/>
      </c>
    </row>
    <row r="366" spans="1:25" s="11" customFormat="1" ht="16.350000000000001" customHeight="1">
      <c r="A366" s="308" t="s">
        <v>672</v>
      </c>
      <c r="B366" s="333"/>
      <c r="C366" s="324" t="s">
        <v>515</v>
      </c>
      <c r="D366" s="53">
        <f>계획인구!J366</f>
        <v>23</v>
      </c>
      <c r="E366" s="53">
        <f>계획인구!K366</f>
        <v>48</v>
      </c>
      <c r="F366" s="54" t="str">
        <f>계획인구!L366</f>
        <v>소규모</v>
      </c>
      <c r="G366" s="54" t="str">
        <f>계획인구!M366</f>
        <v>소규모</v>
      </c>
      <c r="H366" s="54" t="str">
        <f>계획인구!N366</f>
        <v>소규모</v>
      </c>
      <c r="I366" s="55">
        <f>IF(F366="마을",0,IF(F366="소규모",0,계획인구!P366))</f>
        <v>0</v>
      </c>
      <c r="J366" s="135">
        <f t="shared" si="37"/>
        <v>0</v>
      </c>
      <c r="K366" s="135">
        <f t="shared" si="37"/>
        <v>0</v>
      </c>
      <c r="L366" s="135">
        <f t="shared" si="37"/>
        <v>0</v>
      </c>
      <c r="M366" s="135">
        <f t="shared" si="37"/>
        <v>0</v>
      </c>
      <c r="N366" s="136">
        <f t="shared" si="37"/>
        <v>0</v>
      </c>
      <c r="O366" s="152">
        <f>IF(계획인구!Q366="미급수",0,IF(계획인구!Q366="마을",0,IF(계획인구!Q366="소규모",0,IF(계획인구!Q366=사업별물량!$F366,계획인구!AA366,0))))</f>
        <v>0</v>
      </c>
      <c r="P366" s="152">
        <f>IF(계획인구!R366="미급수",0,IF(계획인구!R366="마을",0,IF(계획인구!R366="소규모",0,IF(계획인구!R366=사업별물량!$F366,계획인구!AB366,0))))</f>
        <v>0</v>
      </c>
      <c r="Q366" s="152">
        <f>IF(계획인구!S366="미급수",0,IF(계획인구!S366="마을",0,IF(계획인구!S366="소규모",0,IF(계획인구!S366=사업별물량!$F366,계획인구!AC366,0))))</f>
        <v>0</v>
      </c>
      <c r="R366" s="152">
        <f>IF(계획인구!T366="미급수",0,IF(계획인구!T366="마을",0,IF(계획인구!T366="소규모",0,IF(계획인구!T366=사업별물량!$F366,계획인구!AD366,0))))</f>
        <v>0</v>
      </c>
      <c r="S366" s="152">
        <f>IF(계획인구!U366="미급수",0,IF(계획인구!U366="마을",0,IF(계획인구!U366="소규모",0,IF(계획인구!U366=사업별물량!$F366,계획인구!AE366,0))))</f>
        <v>0</v>
      </c>
      <c r="T366" s="152">
        <f>IF(계획인구!Q366="미급수",0,IF(계획인구!Q366="마을",0,IF(계획인구!Q366="소규모",0,IF(계획인구!Q366=사업별물량!$F366,계획인구!AF366,0))))</f>
        <v>0</v>
      </c>
      <c r="U366" s="152">
        <f>IF(계획인구!R366="미급수",0,IF(계획인구!R366="마을",0,IF(계획인구!R366="소규모",0,IF(계획인구!R366=사업별물량!$F366,계획인구!AG366,0))))</f>
        <v>0</v>
      </c>
      <c r="V366" s="152">
        <f>IF(계획인구!S366="미급수",0,IF(계획인구!S366="마을",0,IF(계획인구!S366="소규모",0,IF(계획인구!S366=사업별물량!$F366,계획인구!AH366,0))))</f>
        <v>0</v>
      </c>
      <c r="W366" s="152">
        <f>IF(계획인구!T366="미급수",0,IF(계획인구!T366="마을",0,IF(계획인구!T366="소규모",0,IF(계획인구!T366=사업별물량!$F366,계획인구!AI366,0))))</f>
        <v>0</v>
      </c>
      <c r="X366" s="152">
        <f>IF(계획인구!U366="미급수",0,IF(계획인구!U366="마을",0,IF(계획인구!U366="소규모",0,IF(계획인구!U366=사업별물량!$F366,계획인구!AJ366,0))))</f>
        <v>0</v>
      </c>
      <c r="Y366" s="14" t="str">
        <f t="shared" si="38"/>
        <v/>
      </c>
    </row>
    <row r="367" spans="1:25" s="11" customFormat="1" ht="16.350000000000001" customHeight="1">
      <c r="A367" s="308" t="s">
        <v>672</v>
      </c>
      <c r="B367" s="247" t="s">
        <v>517</v>
      </c>
      <c r="C367" s="324" t="s">
        <v>520</v>
      </c>
      <c r="D367" s="53">
        <f>계획인구!J367</f>
        <v>9</v>
      </c>
      <c r="E367" s="53">
        <f>계획인구!K367</f>
        <v>15</v>
      </c>
      <c r="F367" s="54" t="str">
        <f>계획인구!L367</f>
        <v>미급수</v>
      </c>
      <c r="G367" s="54" t="str">
        <f>계획인구!M367</f>
        <v>미급수</v>
      </c>
      <c r="H367" s="54" t="str">
        <f>계획인구!N367</f>
        <v>미급수</v>
      </c>
      <c r="I367" s="55">
        <f>IF(F367="마을",0,IF(F367="소규모",0,계획인구!P367))</f>
        <v>0</v>
      </c>
      <c r="J367" s="135">
        <f t="shared" si="37"/>
        <v>0</v>
      </c>
      <c r="K367" s="135">
        <f t="shared" si="37"/>
        <v>0</v>
      </c>
      <c r="L367" s="135">
        <f t="shared" si="37"/>
        <v>0</v>
      </c>
      <c r="M367" s="135">
        <f t="shared" si="37"/>
        <v>0</v>
      </c>
      <c r="N367" s="136">
        <f t="shared" si="37"/>
        <v>0</v>
      </c>
      <c r="O367" s="152">
        <f>IF(계획인구!Q367="미급수",0,IF(계획인구!Q367="마을",0,IF(계획인구!Q367="소규모",0,IF(계획인구!Q367=사업별물량!$F367,계획인구!AA367,0))))</f>
        <v>0</v>
      </c>
      <c r="P367" s="152">
        <f>IF(계획인구!R367="미급수",0,IF(계획인구!R367="마을",0,IF(계획인구!R367="소규모",0,IF(계획인구!R367=사업별물량!$F367,계획인구!AB367,0))))</f>
        <v>0</v>
      </c>
      <c r="Q367" s="152">
        <f>IF(계획인구!S367="미급수",0,IF(계획인구!S367="마을",0,IF(계획인구!S367="소규모",0,IF(계획인구!S367=사업별물량!$F367,계획인구!AC367,0))))</f>
        <v>0</v>
      </c>
      <c r="R367" s="152">
        <f>IF(계획인구!T367="미급수",0,IF(계획인구!T367="마을",0,IF(계획인구!T367="소규모",0,IF(계획인구!T367=사업별물량!$F367,계획인구!AD367,0))))</f>
        <v>0</v>
      </c>
      <c r="S367" s="152">
        <f>IF(계획인구!U367="미급수",0,IF(계획인구!U367="마을",0,IF(계획인구!U367="소규모",0,IF(계획인구!U367=사업별물량!$F367,계획인구!AE367,0))))</f>
        <v>0</v>
      </c>
      <c r="T367" s="152">
        <f>IF(계획인구!Q367="미급수",0,IF(계획인구!Q367="마을",0,IF(계획인구!Q367="소규모",0,IF(계획인구!Q367=사업별물량!$F367,계획인구!AF367,0))))</f>
        <v>0</v>
      </c>
      <c r="U367" s="152">
        <f>IF(계획인구!R367="미급수",0,IF(계획인구!R367="마을",0,IF(계획인구!R367="소규모",0,IF(계획인구!R367=사업별물량!$F367,계획인구!AG367,0))))</f>
        <v>0</v>
      </c>
      <c r="V367" s="152">
        <f>IF(계획인구!S367="미급수",0,IF(계획인구!S367="마을",0,IF(계획인구!S367="소규모",0,IF(계획인구!S367=사업별물량!$F367,계획인구!AH367,0))))</f>
        <v>0</v>
      </c>
      <c r="W367" s="152">
        <f>IF(계획인구!T367="미급수",0,IF(계획인구!T367="마을",0,IF(계획인구!T367="소규모",0,IF(계획인구!T367=사업별물량!$F367,계획인구!AI367,0))))</f>
        <v>0</v>
      </c>
      <c r="X367" s="152">
        <f>IF(계획인구!U367="미급수",0,IF(계획인구!U367="마을",0,IF(계획인구!U367="소규모",0,IF(계획인구!U367=사업별물량!$F367,계획인구!AJ367,0))))</f>
        <v>0</v>
      </c>
      <c r="Y367" s="14" t="str">
        <f t="shared" si="38"/>
        <v/>
      </c>
    </row>
    <row r="368" spans="1:25" s="11" customFormat="1" ht="16.350000000000001" customHeight="1">
      <c r="A368" s="308" t="s">
        <v>672</v>
      </c>
      <c r="B368" s="334"/>
      <c r="C368" s="324" t="s">
        <v>518</v>
      </c>
      <c r="D368" s="53">
        <f>계획인구!J368</f>
        <v>10</v>
      </c>
      <c r="E368" s="53">
        <f>계획인구!K368</f>
        <v>27</v>
      </c>
      <c r="F368" s="54" t="str">
        <f>계획인구!L368</f>
        <v>지방</v>
      </c>
      <c r="G368" s="54" t="str">
        <f>계획인구!M368</f>
        <v>김천</v>
      </c>
      <c r="H368" s="54" t="str">
        <f>계획인구!N368</f>
        <v>평화</v>
      </c>
      <c r="I368" s="55">
        <f>IF(F368="마을",0,IF(F368="소규모",0,계획인구!P368))</f>
        <v>2030</v>
      </c>
      <c r="J368" s="135">
        <f t="shared" si="37"/>
        <v>0</v>
      </c>
      <c r="K368" s="135">
        <f t="shared" si="37"/>
        <v>0</v>
      </c>
      <c r="L368" s="135">
        <f t="shared" si="37"/>
        <v>0</v>
      </c>
      <c r="M368" s="135">
        <f t="shared" si="37"/>
        <v>26</v>
      </c>
      <c r="N368" s="136">
        <f t="shared" si="37"/>
        <v>26</v>
      </c>
      <c r="O368" s="152">
        <f>IF(계획인구!Q368="미급수",0,IF(계획인구!Q368="마을",0,IF(계획인구!Q368="소규모",0,IF(계획인구!Q368=사업별물량!$F368,계획인구!AA368,0))))</f>
        <v>0</v>
      </c>
      <c r="P368" s="152">
        <f>IF(계획인구!R368="미급수",0,IF(계획인구!R368="마을",0,IF(계획인구!R368="소규모",0,IF(계획인구!R368=사업별물량!$F368,계획인구!AB368,0))))</f>
        <v>0</v>
      </c>
      <c r="Q368" s="152">
        <f>IF(계획인구!S368="미급수",0,IF(계획인구!S368="마을",0,IF(계획인구!S368="소규모",0,IF(계획인구!S368=사업별물량!$F368,계획인구!AC368,0))))</f>
        <v>0</v>
      </c>
      <c r="R368" s="152">
        <f>IF(계획인구!T368="미급수",0,IF(계획인구!T368="마을",0,IF(계획인구!T368="소규모",0,IF(계획인구!T368=사업별물량!$F368,계획인구!AD368,0))))</f>
        <v>26</v>
      </c>
      <c r="S368" s="152">
        <f>IF(계획인구!U368="미급수",0,IF(계획인구!U368="마을",0,IF(계획인구!U368="소규모",0,IF(계획인구!U368=사업별물량!$F368,계획인구!AE368,0))))</f>
        <v>26</v>
      </c>
      <c r="T368" s="152">
        <f>IF(계획인구!Q368="미급수",0,IF(계획인구!Q368="마을",0,IF(계획인구!Q368="소규모",0,IF(계획인구!Q368=사업별물량!$F368,계획인구!AF368,0))))</f>
        <v>0</v>
      </c>
      <c r="U368" s="152">
        <f>IF(계획인구!R368="미급수",0,IF(계획인구!R368="마을",0,IF(계획인구!R368="소규모",0,IF(계획인구!R368=사업별물량!$F368,계획인구!AG368,0))))</f>
        <v>0</v>
      </c>
      <c r="V368" s="152">
        <f>IF(계획인구!S368="미급수",0,IF(계획인구!S368="마을",0,IF(계획인구!S368="소규모",0,IF(계획인구!S368=사업별물량!$F368,계획인구!AH368,0))))</f>
        <v>0</v>
      </c>
      <c r="W368" s="152">
        <f>IF(계획인구!T368="미급수",0,IF(계획인구!T368="마을",0,IF(계획인구!T368="소규모",0,IF(계획인구!T368=사업별물량!$F368,계획인구!AI368,0))))</f>
        <v>0</v>
      </c>
      <c r="X368" s="152">
        <f>IF(계획인구!U368="미급수",0,IF(계획인구!U368="마을",0,IF(계획인구!U368="소규모",0,IF(계획인구!U368=사업별물량!$F368,계획인구!AJ368,0))))</f>
        <v>0</v>
      </c>
      <c r="Y368" s="14" t="str">
        <f t="shared" si="38"/>
        <v>3단계</v>
      </c>
    </row>
    <row r="369" spans="1:25" s="11" customFormat="1" ht="16.350000000000001" customHeight="1">
      <c r="A369" s="308" t="s">
        <v>672</v>
      </c>
      <c r="B369" s="333"/>
      <c r="C369" s="324" t="s">
        <v>519</v>
      </c>
      <c r="D369" s="53">
        <f>계획인구!J369</f>
        <v>36</v>
      </c>
      <c r="E369" s="53">
        <f>계획인구!K369</f>
        <v>59</v>
      </c>
      <c r="F369" s="54" t="str">
        <f>계획인구!L369</f>
        <v>소규모</v>
      </c>
      <c r="G369" s="54" t="str">
        <f>계획인구!M369</f>
        <v>소규모</v>
      </c>
      <c r="H369" s="54" t="str">
        <f>계획인구!N369</f>
        <v>소규모</v>
      </c>
      <c r="I369" s="55">
        <f>IF(F369="마을",0,IF(F369="소규모",0,계획인구!P369))</f>
        <v>0</v>
      </c>
      <c r="J369" s="135">
        <f t="shared" si="37"/>
        <v>0</v>
      </c>
      <c r="K369" s="135">
        <f t="shared" si="37"/>
        <v>0</v>
      </c>
      <c r="L369" s="135">
        <f t="shared" si="37"/>
        <v>0</v>
      </c>
      <c r="M369" s="135">
        <f t="shared" si="37"/>
        <v>0</v>
      </c>
      <c r="N369" s="136">
        <f t="shared" si="37"/>
        <v>0</v>
      </c>
      <c r="O369" s="152">
        <f>IF(계획인구!Q369="미급수",0,IF(계획인구!Q369="마을",0,IF(계획인구!Q369="소규모",0,IF(계획인구!Q369=사업별물량!$F369,계획인구!AA369,0))))</f>
        <v>0</v>
      </c>
      <c r="P369" s="152">
        <f>IF(계획인구!R369="미급수",0,IF(계획인구!R369="마을",0,IF(계획인구!R369="소규모",0,IF(계획인구!R369=사업별물량!$F369,계획인구!AB369,0))))</f>
        <v>0</v>
      </c>
      <c r="Q369" s="152">
        <f>IF(계획인구!S369="미급수",0,IF(계획인구!S369="마을",0,IF(계획인구!S369="소규모",0,IF(계획인구!S369=사업별물량!$F369,계획인구!AC369,0))))</f>
        <v>0</v>
      </c>
      <c r="R369" s="152">
        <f>IF(계획인구!T369="미급수",0,IF(계획인구!T369="마을",0,IF(계획인구!T369="소규모",0,IF(계획인구!T369=사업별물량!$F369,계획인구!AD369,0))))</f>
        <v>0</v>
      </c>
      <c r="S369" s="152">
        <f>IF(계획인구!U369="미급수",0,IF(계획인구!U369="마을",0,IF(계획인구!U369="소규모",0,IF(계획인구!U369=사업별물량!$F369,계획인구!AE369,0))))</f>
        <v>0</v>
      </c>
      <c r="T369" s="152">
        <f>IF(계획인구!Q369="미급수",0,IF(계획인구!Q369="마을",0,IF(계획인구!Q369="소규모",0,IF(계획인구!Q369=사업별물량!$F369,계획인구!AF369,0))))</f>
        <v>0</v>
      </c>
      <c r="U369" s="152">
        <f>IF(계획인구!R369="미급수",0,IF(계획인구!R369="마을",0,IF(계획인구!R369="소규모",0,IF(계획인구!R369=사업별물량!$F369,계획인구!AG369,0))))</f>
        <v>0</v>
      </c>
      <c r="V369" s="152">
        <f>IF(계획인구!S369="미급수",0,IF(계획인구!S369="마을",0,IF(계획인구!S369="소규모",0,IF(계획인구!S369=사업별물량!$F369,계획인구!AH369,0))))</f>
        <v>0</v>
      </c>
      <c r="W369" s="152">
        <f>IF(계획인구!T369="미급수",0,IF(계획인구!T369="마을",0,IF(계획인구!T369="소규모",0,IF(계획인구!T369=사업별물량!$F369,계획인구!AI369,0))))</f>
        <v>0</v>
      </c>
      <c r="X369" s="152">
        <f>IF(계획인구!U369="미급수",0,IF(계획인구!U369="마을",0,IF(계획인구!U369="소규모",0,IF(계획인구!U369=사업별물량!$F369,계획인구!AJ369,0))))</f>
        <v>0</v>
      </c>
      <c r="Y369" s="14" t="str">
        <f t="shared" si="38"/>
        <v/>
      </c>
    </row>
    <row r="370" spans="1:25" s="11" customFormat="1" ht="16.350000000000001" customHeight="1">
      <c r="A370" s="308" t="s">
        <v>672</v>
      </c>
      <c r="B370" s="57" t="s">
        <v>521</v>
      </c>
      <c r="C370" s="324" t="s">
        <v>1162</v>
      </c>
      <c r="D370" s="53">
        <f>계획인구!J370</f>
        <v>50</v>
      </c>
      <c r="E370" s="53">
        <f>계획인구!K370</f>
        <v>62</v>
      </c>
      <c r="F370" s="54" t="str">
        <f>계획인구!L370</f>
        <v>미급수</v>
      </c>
      <c r="G370" s="54" t="str">
        <f>계획인구!M370</f>
        <v>미급수</v>
      </c>
      <c r="H370" s="54" t="str">
        <f>계획인구!N370</f>
        <v>미급수</v>
      </c>
      <c r="I370" s="55">
        <f>IF(F370="마을",0,IF(F370="소규모",0,계획인구!P370))</f>
        <v>0</v>
      </c>
      <c r="J370" s="135">
        <f t="shared" si="37"/>
        <v>0</v>
      </c>
      <c r="K370" s="135">
        <f t="shared" si="37"/>
        <v>0</v>
      </c>
      <c r="L370" s="135">
        <f t="shared" si="37"/>
        <v>0</v>
      </c>
      <c r="M370" s="135">
        <f t="shared" si="37"/>
        <v>0</v>
      </c>
      <c r="N370" s="136">
        <f t="shared" si="37"/>
        <v>0</v>
      </c>
      <c r="O370" s="152">
        <f>IF(계획인구!Q370="미급수",0,IF(계획인구!Q370="마을",0,IF(계획인구!Q370="소규모",0,IF(계획인구!Q370=사업별물량!$F370,계획인구!AA370,0))))</f>
        <v>0</v>
      </c>
      <c r="P370" s="152">
        <f>IF(계획인구!R370="미급수",0,IF(계획인구!R370="마을",0,IF(계획인구!R370="소규모",0,IF(계획인구!R370=사업별물량!$F370,계획인구!AB370,0))))</f>
        <v>0</v>
      </c>
      <c r="Q370" s="152">
        <f>IF(계획인구!S370="미급수",0,IF(계획인구!S370="마을",0,IF(계획인구!S370="소규모",0,IF(계획인구!S370=사업별물량!$F370,계획인구!AC370,0))))</f>
        <v>0</v>
      </c>
      <c r="R370" s="152">
        <f>IF(계획인구!T370="미급수",0,IF(계획인구!T370="마을",0,IF(계획인구!T370="소규모",0,IF(계획인구!T370=사업별물량!$F370,계획인구!AD370,0))))</f>
        <v>0</v>
      </c>
      <c r="S370" s="152">
        <f>IF(계획인구!U370="미급수",0,IF(계획인구!U370="마을",0,IF(계획인구!U370="소규모",0,IF(계획인구!U370=사업별물량!$F370,계획인구!AE370,0))))</f>
        <v>0</v>
      </c>
      <c r="T370" s="152">
        <f>IF(계획인구!Q370="미급수",0,IF(계획인구!Q370="마을",0,IF(계획인구!Q370="소규모",0,IF(계획인구!Q370=사업별물량!$F370,계획인구!AF370,0))))</f>
        <v>0</v>
      </c>
      <c r="U370" s="152">
        <f>IF(계획인구!R370="미급수",0,IF(계획인구!R370="마을",0,IF(계획인구!R370="소규모",0,IF(계획인구!R370=사업별물량!$F370,계획인구!AG370,0))))</f>
        <v>0</v>
      </c>
      <c r="V370" s="152">
        <f>IF(계획인구!S370="미급수",0,IF(계획인구!S370="마을",0,IF(계획인구!S370="소규모",0,IF(계획인구!S370=사업별물량!$F370,계획인구!AH370,0))))</f>
        <v>0</v>
      </c>
      <c r="W370" s="152">
        <f>IF(계획인구!T370="미급수",0,IF(계획인구!T370="마을",0,IF(계획인구!T370="소규모",0,IF(계획인구!T370=사업별물량!$F370,계획인구!AI370,0))))</f>
        <v>0</v>
      </c>
      <c r="X370" s="152">
        <f>IF(계획인구!U370="미급수",0,IF(계획인구!U370="마을",0,IF(계획인구!U370="소규모",0,IF(계획인구!U370=사업별물량!$F370,계획인구!AJ370,0))))</f>
        <v>0</v>
      </c>
      <c r="Y370" s="14" t="str">
        <f t="shared" si="38"/>
        <v/>
      </c>
    </row>
    <row r="371" spans="1:25" s="11" customFormat="1" ht="16.350000000000001" customHeight="1">
      <c r="A371" s="308" t="s">
        <v>672</v>
      </c>
      <c r="B371" s="57" t="s">
        <v>522</v>
      </c>
      <c r="C371" s="324" t="s">
        <v>523</v>
      </c>
      <c r="D371" s="53">
        <f>계획인구!J371</f>
        <v>10</v>
      </c>
      <c r="E371" s="53">
        <f>계획인구!K371</f>
        <v>25</v>
      </c>
      <c r="F371" s="54" t="str">
        <f>계획인구!L371</f>
        <v>지방</v>
      </c>
      <c r="G371" s="54" t="str">
        <f>계획인구!M371</f>
        <v>김천</v>
      </c>
      <c r="H371" s="54" t="str">
        <f>계획인구!N371</f>
        <v>평화</v>
      </c>
      <c r="I371" s="55">
        <f>IF(F371="마을",0,IF(F371="소규모",0,계획인구!P371))</f>
        <v>2030</v>
      </c>
      <c r="J371" s="135">
        <f t="shared" si="37"/>
        <v>0</v>
      </c>
      <c r="K371" s="135">
        <f t="shared" si="37"/>
        <v>0</v>
      </c>
      <c r="L371" s="135">
        <f t="shared" si="37"/>
        <v>0</v>
      </c>
      <c r="M371" s="135">
        <f t="shared" si="37"/>
        <v>24</v>
      </c>
      <c r="N371" s="136">
        <f t="shared" si="37"/>
        <v>24</v>
      </c>
      <c r="O371" s="152">
        <f>IF(계획인구!Q371="미급수",0,IF(계획인구!Q371="마을",0,IF(계획인구!Q371="소규모",0,IF(계획인구!Q371=사업별물량!$F371,계획인구!AA371,0))))</f>
        <v>0</v>
      </c>
      <c r="P371" s="152">
        <f>IF(계획인구!R371="미급수",0,IF(계획인구!R371="마을",0,IF(계획인구!R371="소규모",0,IF(계획인구!R371=사업별물량!$F371,계획인구!AB371,0))))</f>
        <v>0</v>
      </c>
      <c r="Q371" s="152">
        <f>IF(계획인구!S371="미급수",0,IF(계획인구!S371="마을",0,IF(계획인구!S371="소규모",0,IF(계획인구!S371=사업별물량!$F371,계획인구!AC371,0))))</f>
        <v>0</v>
      </c>
      <c r="R371" s="152">
        <f>IF(계획인구!T371="미급수",0,IF(계획인구!T371="마을",0,IF(계획인구!T371="소규모",0,IF(계획인구!T371=사업별물량!$F371,계획인구!AD371,0))))</f>
        <v>24</v>
      </c>
      <c r="S371" s="152">
        <f>IF(계획인구!U371="미급수",0,IF(계획인구!U371="마을",0,IF(계획인구!U371="소규모",0,IF(계획인구!U371=사업별물량!$F371,계획인구!AE371,0))))</f>
        <v>24</v>
      </c>
      <c r="T371" s="152">
        <f>IF(계획인구!Q371="미급수",0,IF(계획인구!Q371="마을",0,IF(계획인구!Q371="소규모",0,IF(계획인구!Q371=사업별물량!$F371,계획인구!AF371,0))))</f>
        <v>0</v>
      </c>
      <c r="U371" s="152">
        <f>IF(계획인구!R371="미급수",0,IF(계획인구!R371="마을",0,IF(계획인구!R371="소규모",0,IF(계획인구!R371=사업별물량!$F371,계획인구!AG371,0))))</f>
        <v>0</v>
      </c>
      <c r="V371" s="152">
        <f>IF(계획인구!S371="미급수",0,IF(계획인구!S371="마을",0,IF(계획인구!S371="소규모",0,IF(계획인구!S371=사업별물량!$F371,계획인구!AH371,0))))</f>
        <v>0</v>
      </c>
      <c r="W371" s="152">
        <f>IF(계획인구!T371="미급수",0,IF(계획인구!T371="마을",0,IF(계획인구!T371="소규모",0,IF(계획인구!T371=사업별물량!$F371,계획인구!AI371,0))))</f>
        <v>0</v>
      </c>
      <c r="X371" s="152">
        <f>IF(계획인구!U371="미급수",0,IF(계획인구!U371="마을",0,IF(계획인구!U371="소규모",0,IF(계획인구!U371=사업별물량!$F371,계획인구!AJ371,0))))</f>
        <v>0</v>
      </c>
      <c r="Y371" s="14" t="str">
        <f t="shared" si="38"/>
        <v>3단계</v>
      </c>
    </row>
    <row r="372" spans="1:25" s="11" customFormat="1" ht="16.350000000000001" customHeight="1">
      <c r="A372" s="308" t="s">
        <v>672</v>
      </c>
      <c r="B372" s="247" t="s">
        <v>525</v>
      </c>
      <c r="C372" s="324" t="s">
        <v>526</v>
      </c>
      <c r="D372" s="53">
        <f>계획인구!J372</f>
        <v>60</v>
      </c>
      <c r="E372" s="53">
        <f>계획인구!K372</f>
        <v>99</v>
      </c>
      <c r="F372" s="54" t="str">
        <f>계획인구!L372</f>
        <v>지방</v>
      </c>
      <c r="G372" s="54" t="str">
        <f>계획인구!M372</f>
        <v>김천</v>
      </c>
      <c r="H372" s="54" t="str">
        <f>계획인구!N372</f>
        <v>평화</v>
      </c>
      <c r="I372" s="55">
        <f>IF(F372="마을",0,IF(F372="소규모",0,계획인구!P372))</f>
        <v>2025</v>
      </c>
      <c r="J372" s="135">
        <f t="shared" si="37"/>
        <v>0</v>
      </c>
      <c r="K372" s="135">
        <f t="shared" si="37"/>
        <v>0</v>
      </c>
      <c r="L372" s="135">
        <f t="shared" si="37"/>
        <v>95</v>
      </c>
      <c r="M372" s="135">
        <f t="shared" si="37"/>
        <v>94</v>
      </c>
      <c r="N372" s="136">
        <f t="shared" si="37"/>
        <v>94</v>
      </c>
      <c r="O372" s="152">
        <f>IF(계획인구!Q372="미급수",0,IF(계획인구!Q372="마을",0,IF(계획인구!Q372="소규모",0,IF(계획인구!Q372=사업별물량!$F372,계획인구!AA372,0))))</f>
        <v>0</v>
      </c>
      <c r="P372" s="152">
        <f>IF(계획인구!R372="미급수",0,IF(계획인구!R372="마을",0,IF(계획인구!R372="소규모",0,IF(계획인구!R372=사업별물량!$F372,계획인구!AB372,0))))</f>
        <v>0</v>
      </c>
      <c r="Q372" s="152">
        <f>IF(계획인구!S372="미급수",0,IF(계획인구!S372="마을",0,IF(계획인구!S372="소규모",0,IF(계획인구!S372=사업별물량!$F372,계획인구!AC372,0))))</f>
        <v>95</v>
      </c>
      <c r="R372" s="152">
        <f>IF(계획인구!T372="미급수",0,IF(계획인구!T372="마을",0,IF(계획인구!T372="소규모",0,IF(계획인구!T372=사업별물량!$F372,계획인구!AD372,0))))</f>
        <v>94</v>
      </c>
      <c r="S372" s="152">
        <f>IF(계획인구!U372="미급수",0,IF(계획인구!U372="마을",0,IF(계획인구!U372="소규모",0,IF(계획인구!U372=사업별물량!$F372,계획인구!AE372,0))))</f>
        <v>94</v>
      </c>
      <c r="T372" s="152">
        <f>IF(계획인구!Q372="미급수",0,IF(계획인구!Q372="마을",0,IF(계획인구!Q372="소규모",0,IF(계획인구!Q372=사업별물량!$F372,계획인구!AF372,0))))</f>
        <v>0</v>
      </c>
      <c r="U372" s="152">
        <f>IF(계획인구!R372="미급수",0,IF(계획인구!R372="마을",0,IF(계획인구!R372="소규모",0,IF(계획인구!R372=사업별물량!$F372,계획인구!AG372,0))))</f>
        <v>0</v>
      </c>
      <c r="V372" s="152">
        <f>IF(계획인구!S372="미급수",0,IF(계획인구!S372="마을",0,IF(계획인구!S372="소규모",0,IF(계획인구!S372=사업별물량!$F372,계획인구!AH372,0))))</f>
        <v>0</v>
      </c>
      <c r="W372" s="152">
        <f>IF(계획인구!T372="미급수",0,IF(계획인구!T372="마을",0,IF(계획인구!T372="소규모",0,IF(계획인구!T372=사업별물량!$F372,계획인구!AI372,0))))</f>
        <v>0</v>
      </c>
      <c r="X372" s="152">
        <f>IF(계획인구!U372="미급수",0,IF(계획인구!U372="마을",0,IF(계획인구!U372="소규모",0,IF(계획인구!U372=사업별물량!$F372,계획인구!AJ372,0))))</f>
        <v>0</v>
      </c>
      <c r="Y372" s="14" t="str">
        <f t="shared" si="38"/>
        <v>2단계</v>
      </c>
    </row>
    <row r="373" spans="1:25" s="11" customFormat="1" ht="16.350000000000001" customHeight="1">
      <c r="A373" s="308" t="s">
        <v>672</v>
      </c>
      <c r="B373" s="334"/>
      <c r="C373" s="324" t="s">
        <v>527</v>
      </c>
      <c r="D373" s="53">
        <f>계획인구!J373</f>
        <v>20</v>
      </c>
      <c r="E373" s="53">
        <f>계획인구!K373</f>
        <v>35</v>
      </c>
      <c r="F373" s="54" t="str">
        <f>계획인구!L373</f>
        <v>지방</v>
      </c>
      <c r="G373" s="54" t="str">
        <f>계획인구!M373</f>
        <v>김천</v>
      </c>
      <c r="H373" s="54" t="str">
        <f>계획인구!N373</f>
        <v>평화</v>
      </c>
      <c r="I373" s="55">
        <f>IF(F373="마을",0,IF(F373="소규모",0,계획인구!P373))</f>
        <v>2025</v>
      </c>
      <c r="J373" s="135">
        <f t="shared" si="37"/>
        <v>0</v>
      </c>
      <c r="K373" s="135">
        <f t="shared" si="37"/>
        <v>0</v>
      </c>
      <c r="L373" s="135">
        <f t="shared" si="37"/>
        <v>33</v>
      </c>
      <c r="M373" s="135">
        <f t="shared" si="37"/>
        <v>33</v>
      </c>
      <c r="N373" s="136">
        <f t="shared" si="37"/>
        <v>33</v>
      </c>
      <c r="O373" s="152">
        <f>IF(계획인구!Q373="미급수",0,IF(계획인구!Q373="마을",0,IF(계획인구!Q373="소규모",0,IF(계획인구!Q373=사업별물량!$F373,계획인구!AA373,0))))</f>
        <v>0</v>
      </c>
      <c r="P373" s="152">
        <f>IF(계획인구!R373="미급수",0,IF(계획인구!R373="마을",0,IF(계획인구!R373="소규모",0,IF(계획인구!R373=사업별물량!$F373,계획인구!AB373,0))))</f>
        <v>0</v>
      </c>
      <c r="Q373" s="152">
        <f>IF(계획인구!S373="미급수",0,IF(계획인구!S373="마을",0,IF(계획인구!S373="소규모",0,IF(계획인구!S373=사업별물량!$F373,계획인구!AC373,0))))</f>
        <v>33</v>
      </c>
      <c r="R373" s="152">
        <f>IF(계획인구!T373="미급수",0,IF(계획인구!T373="마을",0,IF(계획인구!T373="소규모",0,IF(계획인구!T373=사업별물량!$F373,계획인구!AD373,0))))</f>
        <v>33</v>
      </c>
      <c r="S373" s="152">
        <f>IF(계획인구!U373="미급수",0,IF(계획인구!U373="마을",0,IF(계획인구!U373="소규모",0,IF(계획인구!U373=사업별물량!$F373,계획인구!AE373,0))))</f>
        <v>33</v>
      </c>
      <c r="T373" s="152">
        <f>IF(계획인구!Q373="미급수",0,IF(계획인구!Q373="마을",0,IF(계획인구!Q373="소규모",0,IF(계획인구!Q373=사업별물량!$F373,계획인구!AF373,0))))</f>
        <v>0</v>
      </c>
      <c r="U373" s="152">
        <f>IF(계획인구!R373="미급수",0,IF(계획인구!R373="마을",0,IF(계획인구!R373="소규모",0,IF(계획인구!R373=사업별물량!$F373,계획인구!AG373,0))))</f>
        <v>0</v>
      </c>
      <c r="V373" s="152">
        <f>IF(계획인구!S373="미급수",0,IF(계획인구!S373="마을",0,IF(계획인구!S373="소규모",0,IF(계획인구!S373=사업별물량!$F373,계획인구!AH373,0))))</f>
        <v>0</v>
      </c>
      <c r="W373" s="152">
        <f>IF(계획인구!T373="미급수",0,IF(계획인구!T373="마을",0,IF(계획인구!T373="소규모",0,IF(계획인구!T373=사업별물량!$F373,계획인구!AI373,0))))</f>
        <v>0</v>
      </c>
      <c r="X373" s="152">
        <f>IF(계획인구!U373="미급수",0,IF(계획인구!U373="마을",0,IF(계획인구!U373="소규모",0,IF(계획인구!U373=사업별물량!$F373,계획인구!AJ373,0))))</f>
        <v>0</v>
      </c>
      <c r="Y373" s="14" t="str">
        <f t="shared" si="38"/>
        <v>2단계</v>
      </c>
    </row>
    <row r="374" spans="1:25" s="11" customFormat="1" ht="16.350000000000001" customHeight="1">
      <c r="A374" s="308" t="s">
        <v>672</v>
      </c>
      <c r="B374" s="333"/>
      <c r="C374" s="324" t="s">
        <v>528</v>
      </c>
      <c r="D374" s="53">
        <f>계획인구!J374</f>
        <v>18</v>
      </c>
      <c r="E374" s="53">
        <f>계획인구!K374</f>
        <v>32</v>
      </c>
      <c r="F374" s="54" t="str">
        <f>계획인구!L374</f>
        <v>미급수</v>
      </c>
      <c r="G374" s="54" t="str">
        <f>계획인구!M374</f>
        <v>미급수</v>
      </c>
      <c r="H374" s="54" t="str">
        <f>계획인구!N374</f>
        <v>미급수</v>
      </c>
      <c r="I374" s="55">
        <f>IF(F374="마을",0,IF(F374="소규모",0,계획인구!P374))</f>
        <v>0</v>
      </c>
      <c r="J374" s="135">
        <f t="shared" si="37"/>
        <v>0</v>
      </c>
      <c r="K374" s="135">
        <f t="shared" si="37"/>
        <v>0</v>
      </c>
      <c r="L374" s="135">
        <f t="shared" si="37"/>
        <v>0</v>
      </c>
      <c r="M374" s="135">
        <f t="shared" si="37"/>
        <v>0</v>
      </c>
      <c r="N374" s="136">
        <f t="shared" si="37"/>
        <v>0</v>
      </c>
      <c r="O374" s="152">
        <f>IF(계획인구!Q374="미급수",0,IF(계획인구!Q374="마을",0,IF(계획인구!Q374="소규모",0,IF(계획인구!Q374=사업별물량!$F374,계획인구!AA374,0))))</f>
        <v>0</v>
      </c>
      <c r="P374" s="152">
        <f>IF(계획인구!R374="미급수",0,IF(계획인구!R374="마을",0,IF(계획인구!R374="소규모",0,IF(계획인구!R374=사업별물량!$F374,계획인구!AB374,0))))</f>
        <v>0</v>
      </c>
      <c r="Q374" s="152">
        <f>IF(계획인구!S374="미급수",0,IF(계획인구!S374="마을",0,IF(계획인구!S374="소규모",0,IF(계획인구!S374=사업별물량!$F374,계획인구!AC374,0))))</f>
        <v>0</v>
      </c>
      <c r="R374" s="152">
        <f>IF(계획인구!T374="미급수",0,IF(계획인구!T374="마을",0,IF(계획인구!T374="소규모",0,IF(계획인구!T374=사업별물량!$F374,계획인구!AD374,0))))</f>
        <v>0</v>
      </c>
      <c r="S374" s="152">
        <f>IF(계획인구!U374="미급수",0,IF(계획인구!U374="마을",0,IF(계획인구!U374="소규모",0,IF(계획인구!U374=사업별물량!$F374,계획인구!AE374,0))))</f>
        <v>0</v>
      </c>
      <c r="T374" s="152">
        <f>IF(계획인구!Q374="미급수",0,IF(계획인구!Q374="마을",0,IF(계획인구!Q374="소규모",0,IF(계획인구!Q374=사업별물량!$F374,계획인구!AF374,0))))</f>
        <v>0</v>
      </c>
      <c r="U374" s="152">
        <f>IF(계획인구!R374="미급수",0,IF(계획인구!R374="마을",0,IF(계획인구!R374="소규모",0,IF(계획인구!R374=사업별물량!$F374,계획인구!AG374,0))))</f>
        <v>0</v>
      </c>
      <c r="V374" s="152">
        <f>IF(계획인구!S374="미급수",0,IF(계획인구!S374="마을",0,IF(계획인구!S374="소규모",0,IF(계획인구!S374=사업별물량!$F374,계획인구!AH374,0))))</f>
        <v>0</v>
      </c>
      <c r="W374" s="152">
        <f>IF(계획인구!T374="미급수",0,IF(계획인구!T374="마을",0,IF(계획인구!T374="소규모",0,IF(계획인구!T374=사업별물량!$F374,계획인구!AI374,0))))</f>
        <v>0</v>
      </c>
      <c r="X374" s="152">
        <f>IF(계획인구!U374="미급수",0,IF(계획인구!U374="마을",0,IF(계획인구!U374="소규모",0,IF(계획인구!U374=사업별물량!$F374,계획인구!AJ374,0))))</f>
        <v>0</v>
      </c>
      <c r="Y374" s="14" t="str">
        <f t="shared" si="38"/>
        <v/>
      </c>
    </row>
    <row r="375" spans="1:25" s="11" customFormat="1" ht="16.350000000000001" customHeight="1">
      <c r="A375" s="308" t="s">
        <v>672</v>
      </c>
      <c r="B375" s="57" t="s">
        <v>529</v>
      </c>
      <c r="C375" s="324" t="s">
        <v>530</v>
      </c>
      <c r="D375" s="53">
        <f>계획인구!J375</f>
        <v>31</v>
      </c>
      <c r="E375" s="53">
        <f>계획인구!K375</f>
        <v>61</v>
      </c>
      <c r="F375" s="54" t="str">
        <f>계획인구!L375</f>
        <v>지방</v>
      </c>
      <c r="G375" s="54" t="str">
        <f>계획인구!M375</f>
        <v>김천</v>
      </c>
      <c r="H375" s="54" t="str">
        <f>계획인구!N375</f>
        <v>평화</v>
      </c>
      <c r="I375" s="55">
        <f>IF(F375="마을",0,IF(F375="소규모",0,계획인구!P375))</f>
        <v>2025</v>
      </c>
      <c r="J375" s="135">
        <f t="shared" si="37"/>
        <v>0</v>
      </c>
      <c r="K375" s="135">
        <f t="shared" si="37"/>
        <v>0</v>
      </c>
      <c r="L375" s="135">
        <f t="shared" si="37"/>
        <v>58</v>
      </c>
      <c r="M375" s="135">
        <f t="shared" si="37"/>
        <v>58</v>
      </c>
      <c r="N375" s="136">
        <f t="shared" si="37"/>
        <v>58</v>
      </c>
      <c r="O375" s="152">
        <f>IF(계획인구!Q375="미급수",0,IF(계획인구!Q375="마을",0,IF(계획인구!Q375="소규모",0,IF(계획인구!Q375=사업별물량!$F375,계획인구!AA375,0))))</f>
        <v>0</v>
      </c>
      <c r="P375" s="152">
        <f>IF(계획인구!R375="미급수",0,IF(계획인구!R375="마을",0,IF(계획인구!R375="소규모",0,IF(계획인구!R375=사업별물량!$F375,계획인구!AB375,0))))</f>
        <v>0</v>
      </c>
      <c r="Q375" s="152">
        <f>IF(계획인구!S375="미급수",0,IF(계획인구!S375="마을",0,IF(계획인구!S375="소규모",0,IF(계획인구!S375=사업별물량!$F375,계획인구!AC375,0))))</f>
        <v>58</v>
      </c>
      <c r="R375" s="152">
        <f>IF(계획인구!T375="미급수",0,IF(계획인구!T375="마을",0,IF(계획인구!T375="소규모",0,IF(계획인구!T375=사업별물량!$F375,계획인구!AD375,0))))</f>
        <v>58</v>
      </c>
      <c r="S375" s="152">
        <f>IF(계획인구!U375="미급수",0,IF(계획인구!U375="마을",0,IF(계획인구!U375="소규모",0,IF(계획인구!U375=사업별물량!$F375,계획인구!AE375,0))))</f>
        <v>58</v>
      </c>
      <c r="T375" s="152">
        <f>IF(계획인구!Q375="미급수",0,IF(계획인구!Q375="마을",0,IF(계획인구!Q375="소규모",0,IF(계획인구!Q375=사업별물량!$F375,계획인구!AF375,0))))</f>
        <v>0</v>
      </c>
      <c r="U375" s="152">
        <f>IF(계획인구!R375="미급수",0,IF(계획인구!R375="마을",0,IF(계획인구!R375="소규모",0,IF(계획인구!R375=사업별물량!$F375,계획인구!AG375,0))))</f>
        <v>0</v>
      </c>
      <c r="V375" s="152">
        <f>IF(계획인구!S375="미급수",0,IF(계획인구!S375="마을",0,IF(계획인구!S375="소규모",0,IF(계획인구!S375=사업별물량!$F375,계획인구!AH375,0))))</f>
        <v>0</v>
      </c>
      <c r="W375" s="152">
        <f>IF(계획인구!T375="미급수",0,IF(계획인구!T375="마을",0,IF(계획인구!T375="소규모",0,IF(계획인구!T375=사업별물량!$F375,계획인구!AI375,0))))</f>
        <v>0</v>
      </c>
      <c r="X375" s="152">
        <f>IF(계획인구!U375="미급수",0,IF(계획인구!U375="마을",0,IF(계획인구!U375="소규모",0,IF(계획인구!U375=사업별물량!$F375,계획인구!AJ375,0))))</f>
        <v>0</v>
      </c>
      <c r="Y375" s="14" t="str">
        <f t="shared" si="38"/>
        <v>2단계</v>
      </c>
    </row>
    <row r="376" spans="1:25" s="11" customFormat="1" ht="16.350000000000001" customHeight="1">
      <c r="A376" s="308" t="s">
        <v>672</v>
      </c>
      <c r="B376" s="57" t="s">
        <v>531</v>
      </c>
      <c r="C376" s="324" t="s">
        <v>532</v>
      </c>
      <c r="D376" s="53">
        <f>계획인구!J376</f>
        <v>32</v>
      </c>
      <c r="E376" s="53">
        <f>계획인구!K376</f>
        <v>58</v>
      </c>
      <c r="F376" s="54" t="str">
        <f>계획인구!L376</f>
        <v>지방</v>
      </c>
      <c r="G376" s="54" t="str">
        <f>계획인구!M376</f>
        <v>김천</v>
      </c>
      <c r="H376" s="54" t="str">
        <f>계획인구!N376</f>
        <v>평화</v>
      </c>
      <c r="I376" s="55">
        <f>IF(F376="마을",0,IF(F376="소규모",0,계획인구!P376))</f>
        <v>2025</v>
      </c>
      <c r="J376" s="135">
        <f t="shared" ref="J376:N377" si="39">O376+T376</f>
        <v>0</v>
      </c>
      <c r="K376" s="135">
        <f t="shared" si="39"/>
        <v>0</v>
      </c>
      <c r="L376" s="135">
        <f t="shared" si="39"/>
        <v>55</v>
      </c>
      <c r="M376" s="135">
        <f t="shared" si="39"/>
        <v>55</v>
      </c>
      <c r="N376" s="136">
        <f t="shared" si="39"/>
        <v>55</v>
      </c>
      <c r="O376" s="152">
        <f>IF(계획인구!Q376="미급수",0,IF(계획인구!Q376="마을",0,IF(계획인구!Q376="소규모",0,IF(계획인구!Q376=사업별물량!$F376,계획인구!AA376,0))))</f>
        <v>0</v>
      </c>
      <c r="P376" s="152">
        <f>IF(계획인구!R376="미급수",0,IF(계획인구!R376="마을",0,IF(계획인구!R376="소규모",0,IF(계획인구!R376=사업별물량!$F376,계획인구!AB376,0))))</f>
        <v>0</v>
      </c>
      <c r="Q376" s="152">
        <f>IF(계획인구!S376="미급수",0,IF(계획인구!S376="마을",0,IF(계획인구!S376="소규모",0,IF(계획인구!S376=사업별물량!$F376,계획인구!AC376,0))))</f>
        <v>55</v>
      </c>
      <c r="R376" s="152">
        <f>IF(계획인구!T376="미급수",0,IF(계획인구!T376="마을",0,IF(계획인구!T376="소규모",0,IF(계획인구!T376=사업별물량!$F376,계획인구!AD376,0))))</f>
        <v>55</v>
      </c>
      <c r="S376" s="152">
        <f>IF(계획인구!U376="미급수",0,IF(계획인구!U376="마을",0,IF(계획인구!U376="소규모",0,IF(계획인구!U376=사업별물량!$F376,계획인구!AE376,0))))</f>
        <v>55</v>
      </c>
      <c r="T376" s="152">
        <f>IF(계획인구!Q376="미급수",0,IF(계획인구!Q376="마을",0,IF(계획인구!Q376="소규모",0,IF(계획인구!Q376=사업별물량!$F376,계획인구!AF376,0))))</f>
        <v>0</v>
      </c>
      <c r="U376" s="152">
        <f>IF(계획인구!R376="미급수",0,IF(계획인구!R376="마을",0,IF(계획인구!R376="소규모",0,IF(계획인구!R376=사업별물량!$F376,계획인구!AG376,0))))</f>
        <v>0</v>
      </c>
      <c r="V376" s="152">
        <f>IF(계획인구!S376="미급수",0,IF(계획인구!S376="마을",0,IF(계획인구!S376="소규모",0,IF(계획인구!S376=사업별물량!$F376,계획인구!AH376,0))))</f>
        <v>0</v>
      </c>
      <c r="W376" s="152">
        <f>IF(계획인구!T376="미급수",0,IF(계획인구!T376="마을",0,IF(계획인구!T376="소규모",0,IF(계획인구!T376=사업별물량!$F376,계획인구!AI376,0))))</f>
        <v>0</v>
      </c>
      <c r="X376" s="152">
        <f>IF(계획인구!U376="미급수",0,IF(계획인구!U376="마을",0,IF(계획인구!U376="소규모",0,IF(계획인구!U376=사업별물량!$F376,계획인구!AJ376,0))))</f>
        <v>0</v>
      </c>
      <c r="Y376" s="14" t="str">
        <f t="shared" si="38"/>
        <v>2단계</v>
      </c>
    </row>
    <row r="377" spans="1:25" s="11" customFormat="1" ht="16.350000000000001" customHeight="1">
      <c r="A377" s="309" t="s">
        <v>672</v>
      </c>
      <c r="B377" s="247" t="s">
        <v>533</v>
      </c>
      <c r="C377" s="326" t="s">
        <v>534</v>
      </c>
      <c r="D377" s="234">
        <f>계획인구!J377</f>
        <v>43</v>
      </c>
      <c r="E377" s="234">
        <f>계획인구!K377</f>
        <v>77</v>
      </c>
      <c r="F377" s="235" t="str">
        <f>계획인구!L377</f>
        <v>지방</v>
      </c>
      <c r="G377" s="235" t="str">
        <f>계획인구!M377</f>
        <v>김천</v>
      </c>
      <c r="H377" s="235" t="str">
        <f>계획인구!N377</f>
        <v>평화</v>
      </c>
      <c r="I377" s="237">
        <f>IF(F377="마을",0,IF(F377="소규모",0,계획인구!P377))</f>
        <v>2025</v>
      </c>
      <c r="J377" s="239">
        <f t="shared" si="39"/>
        <v>0</v>
      </c>
      <c r="K377" s="239">
        <f t="shared" si="39"/>
        <v>0</v>
      </c>
      <c r="L377" s="239">
        <f t="shared" si="39"/>
        <v>79</v>
      </c>
      <c r="M377" s="239">
        <f t="shared" si="39"/>
        <v>80</v>
      </c>
      <c r="N377" s="240">
        <f t="shared" si="39"/>
        <v>70</v>
      </c>
      <c r="O377" s="152">
        <f>IF(계획인구!Q377="미급수",0,IF(계획인구!Q377="마을",0,IF(계획인구!Q377="소규모",0,IF(계획인구!Q377=사업별물량!$F377,계획인구!AA377,0))))</f>
        <v>0</v>
      </c>
      <c r="P377" s="152">
        <f>IF(계획인구!R377="미급수",0,IF(계획인구!R377="마을",0,IF(계획인구!R377="소규모",0,IF(계획인구!R377=사업별물량!$F377,계획인구!AB377,0))))</f>
        <v>0</v>
      </c>
      <c r="Q377" s="152">
        <f>IF(계획인구!S377="미급수",0,IF(계획인구!S377="마을",0,IF(계획인구!S377="소규모",0,IF(계획인구!S377=사업별물량!$F377,계획인구!AC377,0))))</f>
        <v>79</v>
      </c>
      <c r="R377" s="152">
        <f>IF(계획인구!T377="미급수",0,IF(계획인구!T377="마을",0,IF(계획인구!T377="소규모",0,IF(계획인구!T377=사업별물량!$F377,계획인구!AD377,0))))</f>
        <v>80</v>
      </c>
      <c r="S377" s="152">
        <f>IF(계획인구!U377="미급수",0,IF(계획인구!U377="마을",0,IF(계획인구!U377="소규모",0,IF(계획인구!U377=사업별물량!$F377,계획인구!AE377,0))))</f>
        <v>70</v>
      </c>
      <c r="T377" s="152">
        <f>IF(계획인구!Q377="미급수",0,IF(계획인구!Q377="마을",0,IF(계획인구!Q377="소규모",0,IF(계획인구!Q377=사업별물량!$F377,계획인구!AF377,0))))</f>
        <v>0</v>
      </c>
      <c r="U377" s="152">
        <f>IF(계획인구!R377="미급수",0,IF(계획인구!R377="마을",0,IF(계획인구!R377="소규모",0,IF(계획인구!R377=사업별물량!$F377,계획인구!AG377,0))))</f>
        <v>0</v>
      </c>
      <c r="V377" s="152">
        <f>IF(계획인구!S377="미급수",0,IF(계획인구!S377="마을",0,IF(계획인구!S377="소규모",0,IF(계획인구!S377=사업별물량!$F377,계획인구!AH377,0))))</f>
        <v>0</v>
      </c>
      <c r="W377" s="152">
        <f>IF(계획인구!T377="미급수",0,IF(계획인구!T377="마을",0,IF(계획인구!T377="소규모",0,IF(계획인구!T377=사업별물량!$F377,계획인구!AI377,0))))</f>
        <v>0</v>
      </c>
      <c r="X377" s="152">
        <f>IF(계획인구!U377="미급수",0,IF(계획인구!U377="마을",0,IF(계획인구!U377="소규모",0,IF(계획인구!U377=사업별물량!$F377,계획인구!AJ377,0))))</f>
        <v>0</v>
      </c>
      <c r="Y377" s="14" t="str">
        <f t="shared" si="38"/>
        <v>2단계</v>
      </c>
    </row>
    <row r="378" spans="1:25" s="11" customFormat="1" ht="16.350000000000001" customHeight="1">
      <c r="A378" s="305" t="s">
        <v>260</v>
      </c>
      <c r="B378" s="243" t="s">
        <v>3</v>
      </c>
      <c r="C378" s="244"/>
      <c r="D378" s="218">
        <f>계획인구!J378</f>
        <v>999</v>
      </c>
      <c r="E378" s="218">
        <f>계획인구!K378</f>
        <v>1913</v>
      </c>
      <c r="F378" s="218">
        <f>계획인구!L378</f>
        <v>0</v>
      </c>
      <c r="G378" s="218">
        <f>계획인구!M378</f>
        <v>0</v>
      </c>
      <c r="H378" s="218">
        <f>계획인구!N378</f>
        <v>0</v>
      </c>
      <c r="I378" s="218">
        <f>계획인구!P378</f>
        <v>0</v>
      </c>
      <c r="J378" s="218">
        <f>O378+T378</f>
        <v>910</v>
      </c>
      <c r="K378" s="218">
        <f>P378+U378</f>
        <v>910</v>
      </c>
      <c r="L378" s="218">
        <f>Q378+V378</f>
        <v>1231</v>
      </c>
      <c r="M378" s="218">
        <f>R378+W378</f>
        <v>1225</v>
      </c>
      <c r="N378" s="251">
        <f>S378+X378</f>
        <v>1217</v>
      </c>
      <c r="O378" s="152">
        <f>SUM(O379:O405)</f>
        <v>910</v>
      </c>
      <c r="P378" s="135">
        <f t="shared" ref="P378:X378" si="40">SUM(P379:P405)</f>
        <v>910</v>
      </c>
      <c r="Q378" s="135">
        <f t="shared" si="40"/>
        <v>1231</v>
      </c>
      <c r="R378" s="135">
        <f t="shared" si="40"/>
        <v>1225</v>
      </c>
      <c r="S378" s="135">
        <f t="shared" si="40"/>
        <v>1217</v>
      </c>
      <c r="T378" s="135">
        <f t="shared" si="40"/>
        <v>0</v>
      </c>
      <c r="U378" s="135">
        <f t="shared" si="40"/>
        <v>0</v>
      </c>
      <c r="V378" s="135">
        <f t="shared" si="40"/>
        <v>0</v>
      </c>
      <c r="W378" s="135">
        <f t="shared" si="40"/>
        <v>0</v>
      </c>
      <c r="X378" s="135">
        <f t="shared" si="40"/>
        <v>0</v>
      </c>
      <c r="Y378" s="14" t="str">
        <f t="shared" si="38"/>
        <v/>
      </c>
    </row>
    <row r="379" spans="1:25" s="11" customFormat="1" ht="16.350000000000001" customHeight="1">
      <c r="A379" s="308" t="s">
        <v>260</v>
      </c>
      <c r="B379" s="57" t="s">
        <v>535</v>
      </c>
      <c r="C379" s="57" t="s">
        <v>536</v>
      </c>
      <c r="D379" s="53">
        <f>계획인구!J379</f>
        <v>203</v>
      </c>
      <c r="E379" s="53">
        <f>계획인구!K379</f>
        <v>368</v>
      </c>
      <c r="F379" s="54" t="str">
        <f>계획인구!L379</f>
        <v>지방</v>
      </c>
      <c r="G379" s="54" t="str">
        <f>계획인구!M379</f>
        <v>지례</v>
      </c>
      <c r="H379" s="54" t="str">
        <f>계획인구!N379</f>
        <v>지례</v>
      </c>
      <c r="I379" s="55">
        <f>IF(F379="마을",0,IF(F379="소규모",0,계획인구!P379))</f>
        <v>2015</v>
      </c>
      <c r="J379" s="135">
        <f t="shared" ref="J379:N405" si="41">O379+T379</f>
        <v>368</v>
      </c>
      <c r="K379" s="135">
        <f t="shared" si="41"/>
        <v>353</v>
      </c>
      <c r="L379" s="135">
        <f t="shared" si="41"/>
        <v>352</v>
      </c>
      <c r="M379" s="135">
        <f t="shared" si="41"/>
        <v>351</v>
      </c>
      <c r="N379" s="136">
        <f t="shared" si="41"/>
        <v>348</v>
      </c>
      <c r="O379" s="152">
        <f>IF(계획인구!Q379="미급수",0,IF(계획인구!Q379="마을",0,IF(계획인구!Q379="소규모",0,IF(계획인구!Q379=사업별물량!$F379,계획인구!AA379,0))))</f>
        <v>368</v>
      </c>
      <c r="P379" s="152">
        <f>IF(계획인구!R379="미급수",0,IF(계획인구!R379="마을",0,IF(계획인구!R379="소규모",0,IF(계획인구!R379=사업별물량!$F379,계획인구!AB379,0))))</f>
        <v>353</v>
      </c>
      <c r="Q379" s="152">
        <f>IF(계획인구!S379="미급수",0,IF(계획인구!S379="마을",0,IF(계획인구!S379="소규모",0,IF(계획인구!S379=사업별물량!$F379,계획인구!AC379,0))))</f>
        <v>352</v>
      </c>
      <c r="R379" s="152">
        <f>IF(계획인구!T379="미급수",0,IF(계획인구!T379="마을",0,IF(계획인구!T379="소규모",0,IF(계획인구!T379=사업별물량!$F379,계획인구!AD379,0))))</f>
        <v>351</v>
      </c>
      <c r="S379" s="152">
        <f>IF(계획인구!U379="미급수",0,IF(계획인구!U379="마을",0,IF(계획인구!U379="소규모",0,IF(계획인구!U379=사업별물량!$F379,계획인구!AE379,0))))</f>
        <v>348</v>
      </c>
      <c r="T379" s="152">
        <f>IF(계획인구!Q379="미급수",0,IF(계획인구!Q379="마을",0,IF(계획인구!Q379="소규모",0,IF(계획인구!Q379=사업별물량!$F379,계획인구!AF379,0))))</f>
        <v>0</v>
      </c>
      <c r="U379" s="152">
        <f>IF(계획인구!R379="미급수",0,IF(계획인구!R379="마을",0,IF(계획인구!R379="소규모",0,IF(계획인구!R379=사업별물량!$F379,계획인구!AG379,0))))</f>
        <v>0</v>
      </c>
      <c r="V379" s="152">
        <f>IF(계획인구!S379="미급수",0,IF(계획인구!S379="마을",0,IF(계획인구!S379="소규모",0,IF(계획인구!S379=사업별물량!$F379,계획인구!AH379,0))))</f>
        <v>0</v>
      </c>
      <c r="W379" s="152">
        <f>IF(계획인구!T379="미급수",0,IF(계획인구!T379="마을",0,IF(계획인구!T379="소규모",0,IF(계획인구!T379=사업별물량!$F379,계획인구!AI379,0))))</f>
        <v>0</v>
      </c>
      <c r="X379" s="152">
        <f>IF(계획인구!U379="미급수",0,IF(계획인구!U379="마을",0,IF(계획인구!U379="소규모",0,IF(계획인구!U379=사업별물량!$F379,계획인구!AJ379,0))))</f>
        <v>0</v>
      </c>
      <c r="Y379" s="14" t="str">
        <f t="shared" si="38"/>
        <v>기존</v>
      </c>
    </row>
    <row r="380" spans="1:25" s="11" customFormat="1" ht="16.350000000000001" customHeight="1">
      <c r="A380" s="308" t="s">
        <v>260</v>
      </c>
      <c r="B380" s="247" t="s">
        <v>537</v>
      </c>
      <c r="C380" s="57" t="s">
        <v>538</v>
      </c>
      <c r="D380" s="53">
        <f>계획인구!J380</f>
        <v>34</v>
      </c>
      <c r="E380" s="53">
        <f>계획인구!K380</f>
        <v>76</v>
      </c>
      <c r="F380" s="54" t="str">
        <f>계획인구!L380</f>
        <v>지방</v>
      </c>
      <c r="G380" s="54" t="str">
        <f>계획인구!M380</f>
        <v>지례</v>
      </c>
      <c r="H380" s="54" t="str">
        <f>계획인구!N380</f>
        <v>지례</v>
      </c>
      <c r="I380" s="55">
        <f>IF(F380="마을",0,IF(F380="소규모",0,계획인구!P380))</f>
        <v>2015</v>
      </c>
      <c r="J380" s="135">
        <f t="shared" si="41"/>
        <v>76</v>
      </c>
      <c r="K380" s="135">
        <f t="shared" si="41"/>
        <v>73</v>
      </c>
      <c r="L380" s="135">
        <f t="shared" si="41"/>
        <v>73</v>
      </c>
      <c r="M380" s="135">
        <f t="shared" si="41"/>
        <v>72</v>
      </c>
      <c r="N380" s="136">
        <f t="shared" si="41"/>
        <v>72</v>
      </c>
      <c r="O380" s="152">
        <f>IF(계획인구!Q380="미급수",0,IF(계획인구!Q380="마을",0,IF(계획인구!Q380="소규모",0,IF(계획인구!Q380=사업별물량!$F380,계획인구!AA380,0))))</f>
        <v>76</v>
      </c>
      <c r="P380" s="152">
        <f>IF(계획인구!R380="미급수",0,IF(계획인구!R380="마을",0,IF(계획인구!R380="소규모",0,IF(계획인구!R380=사업별물량!$F380,계획인구!AB380,0))))</f>
        <v>73</v>
      </c>
      <c r="Q380" s="152">
        <f>IF(계획인구!S380="미급수",0,IF(계획인구!S380="마을",0,IF(계획인구!S380="소규모",0,IF(계획인구!S380=사업별물량!$F380,계획인구!AC380,0))))</f>
        <v>73</v>
      </c>
      <c r="R380" s="152">
        <f>IF(계획인구!T380="미급수",0,IF(계획인구!T380="마을",0,IF(계획인구!T380="소규모",0,IF(계획인구!T380=사업별물량!$F380,계획인구!AD380,0))))</f>
        <v>72</v>
      </c>
      <c r="S380" s="152">
        <f>IF(계획인구!U380="미급수",0,IF(계획인구!U380="마을",0,IF(계획인구!U380="소규모",0,IF(계획인구!U380=사업별물량!$F380,계획인구!AE380,0))))</f>
        <v>72</v>
      </c>
      <c r="T380" s="152">
        <f>IF(계획인구!Q380="미급수",0,IF(계획인구!Q380="마을",0,IF(계획인구!Q380="소규모",0,IF(계획인구!Q380=사업별물량!$F380,계획인구!AF380,0))))</f>
        <v>0</v>
      </c>
      <c r="U380" s="152">
        <f>IF(계획인구!R380="미급수",0,IF(계획인구!R380="마을",0,IF(계획인구!R380="소규모",0,IF(계획인구!R380=사업별물량!$F380,계획인구!AG380,0))))</f>
        <v>0</v>
      </c>
      <c r="V380" s="152">
        <f>IF(계획인구!S380="미급수",0,IF(계획인구!S380="마을",0,IF(계획인구!S380="소규모",0,IF(계획인구!S380=사업별물량!$F380,계획인구!AH380,0))))</f>
        <v>0</v>
      </c>
      <c r="W380" s="152">
        <f>IF(계획인구!T380="미급수",0,IF(계획인구!T380="마을",0,IF(계획인구!T380="소규모",0,IF(계획인구!T380=사업별물량!$F380,계획인구!AI380,0))))</f>
        <v>0</v>
      </c>
      <c r="X380" s="152">
        <f>IF(계획인구!U380="미급수",0,IF(계획인구!U380="마을",0,IF(계획인구!U380="소규모",0,IF(계획인구!U380=사업별물량!$F380,계획인구!AJ380,0))))</f>
        <v>0</v>
      </c>
      <c r="Y380" s="14" t="str">
        <f t="shared" si="38"/>
        <v>기존</v>
      </c>
    </row>
    <row r="381" spans="1:25" s="11" customFormat="1" ht="16.350000000000001" customHeight="1">
      <c r="A381" s="308" t="s">
        <v>260</v>
      </c>
      <c r="B381" s="333"/>
      <c r="C381" s="57" t="s">
        <v>539</v>
      </c>
      <c r="D381" s="53">
        <f>계획인구!J381</f>
        <v>17</v>
      </c>
      <c r="E381" s="53">
        <f>계획인구!K381</f>
        <v>39</v>
      </c>
      <c r="F381" s="54" t="str">
        <f>계획인구!L381</f>
        <v>지방</v>
      </c>
      <c r="G381" s="54" t="str">
        <f>계획인구!M381</f>
        <v>지례</v>
      </c>
      <c r="H381" s="54" t="str">
        <f>계획인구!N381</f>
        <v>지례</v>
      </c>
      <c r="I381" s="55">
        <f>IF(F381="마을",0,IF(F381="소규모",0,계획인구!P381))</f>
        <v>2020</v>
      </c>
      <c r="J381" s="135">
        <f t="shared" si="41"/>
        <v>0</v>
      </c>
      <c r="K381" s="135">
        <f t="shared" si="41"/>
        <v>37</v>
      </c>
      <c r="L381" s="135">
        <f t="shared" si="41"/>
        <v>37</v>
      </c>
      <c r="M381" s="135">
        <f t="shared" si="41"/>
        <v>37</v>
      </c>
      <c r="N381" s="136">
        <f t="shared" si="41"/>
        <v>37</v>
      </c>
      <c r="O381" s="152">
        <f>IF(계획인구!Q381="미급수",0,IF(계획인구!Q381="마을",0,IF(계획인구!Q381="소규모",0,IF(계획인구!Q381=사업별물량!$F381,계획인구!AA381,0))))</f>
        <v>0</v>
      </c>
      <c r="P381" s="152">
        <f>IF(계획인구!R381="미급수",0,IF(계획인구!R381="마을",0,IF(계획인구!R381="소규모",0,IF(계획인구!R381=사업별물량!$F381,계획인구!AB381,0))))</f>
        <v>37</v>
      </c>
      <c r="Q381" s="152">
        <f>IF(계획인구!S381="미급수",0,IF(계획인구!S381="마을",0,IF(계획인구!S381="소규모",0,IF(계획인구!S381=사업별물량!$F381,계획인구!AC381,0))))</f>
        <v>37</v>
      </c>
      <c r="R381" s="152">
        <f>IF(계획인구!T381="미급수",0,IF(계획인구!T381="마을",0,IF(계획인구!T381="소규모",0,IF(계획인구!T381=사업별물량!$F381,계획인구!AD381,0))))</f>
        <v>37</v>
      </c>
      <c r="S381" s="152">
        <f>IF(계획인구!U381="미급수",0,IF(계획인구!U381="마을",0,IF(계획인구!U381="소규모",0,IF(계획인구!U381=사업별물량!$F381,계획인구!AE381,0))))</f>
        <v>37</v>
      </c>
      <c r="T381" s="152">
        <f>IF(계획인구!Q381="미급수",0,IF(계획인구!Q381="마을",0,IF(계획인구!Q381="소규모",0,IF(계획인구!Q381=사업별물량!$F381,계획인구!AF381,0))))</f>
        <v>0</v>
      </c>
      <c r="U381" s="152">
        <f>IF(계획인구!R381="미급수",0,IF(계획인구!R381="마을",0,IF(계획인구!R381="소규모",0,IF(계획인구!R381=사업별물량!$F381,계획인구!AG381,0))))</f>
        <v>0</v>
      </c>
      <c r="V381" s="152">
        <f>IF(계획인구!S381="미급수",0,IF(계획인구!S381="마을",0,IF(계획인구!S381="소규모",0,IF(계획인구!S381=사업별물량!$F381,계획인구!AH381,0))))</f>
        <v>0</v>
      </c>
      <c r="W381" s="152">
        <f>IF(계획인구!T381="미급수",0,IF(계획인구!T381="마을",0,IF(계획인구!T381="소규모",0,IF(계획인구!T381=사업별물량!$F381,계획인구!AI381,0))))</f>
        <v>0</v>
      </c>
      <c r="X381" s="152">
        <f>IF(계획인구!U381="미급수",0,IF(계획인구!U381="마을",0,IF(계획인구!U381="소규모",0,IF(계획인구!U381=사업별물량!$F381,계획인구!AJ381,0))))</f>
        <v>0</v>
      </c>
      <c r="Y381" s="14" t="str">
        <f t="shared" si="38"/>
        <v>1단계</v>
      </c>
    </row>
    <row r="382" spans="1:25" s="11" customFormat="1" ht="16.350000000000001" customHeight="1">
      <c r="A382" s="308" t="s">
        <v>260</v>
      </c>
      <c r="B382" s="57" t="s">
        <v>540</v>
      </c>
      <c r="C382" s="57" t="s">
        <v>540</v>
      </c>
      <c r="D382" s="53">
        <f>계획인구!J382</f>
        <v>121</v>
      </c>
      <c r="E382" s="53">
        <f>계획인구!K382</f>
        <v>270</v>
      </c>
      <c r="F382" s="54" t="str">
        <f>계획인구!L382</f>
        <v>지방</v>
      </c>
      <c r="G382" s="54" t="str">
        <f>계획인구!M382</f>
        <v>지례</v>
      </c>
      <c r="H382" s="54" t="str">
        <f>계획인구!N382</f>
        <v>지례</v>
      </c>
      <c r="I382" s="55">
        <f>IF(F382="마을",0,IF(F382="소규모",0,계획인구!P382))</f>
        <v>2015</v>
      </c>
      <c r="J382" s="135">
        <f t="shared" si="41"/>
        <v>270</v>
      </c>
      <c r="K382" s="135">
        <f t="shared" si="41"/>
        <v>259</v>
      </c>
      <c r="L382" s="135">
        <f t="shared" si="41"/>
        <v>258</v>
      </c>
      <c r="M382" s="135">
        <f t="shared" si="41"/>
        <v>257</v>
      </c>
      <c r="N382" s="136">
        <f t="shared" si="41"/>
        <v>255</v>
      </c>
      <c r="O382" s="152">
        <f>IF(계획인구!Q382="미급수",0,IF(계획인구!Q382="마을",0,IF(계획인구!Q382="소규모",0,IF(계획인구!Q382=사업별물량!$F382,계획인구!AA382,0))))</f>
        <v>270</v>
      </c>
      <c r="P382" s="152">
        <f>IF(계획인구!R382="미급수",0,IF(계획인구!R382="마을",0,IF(계획인구!R382="소규모",0,IF(계획인구!R382=사업별물량!$F382,계획인구!AB382,0))))</f>
        <v>259</v>
      </c>
      <c r="Q382" s="152">
        <f>IF(계획인구!S382="미급수",0,IF(계획인구!S382="마을",0,IF(계획인구!S382="소규모",0,IF(계획인구!S382=사업별물량!$F382,계획인구!AC382,0))))</f>
        <v>258</v>
      </c>
      <c r="R382" s="152">
        <f>IF(계획인구!T382="미급수",0,IF(계획인구!T382="마을",0,IF(계획인구!T382="소규모",0,IF(계획인구!T382=사업별물량!$F382,계획인구!AD382,0))))</f>
        <v>257</v>
      </c>
      <c r="S382" s="152">
        <f>IF(계획인구!U382="미급수",0,IF(계획인구!U382="마을",0,IF(계획인구!U382="소규모",0,IF(계획인구!U382=사업별물량!$F382,계획인구!AE382,0))))</f>
        <v>255</v>
      </c>
      <c r="T382" s="152">
        <f>IF(계획인구!Q382="미급수",0,IF(계획인구!Q382="마을",0,IF(계획인구!Q382="소규모",0,IF(계획인구!Q382=사업별물량!$F382,계획인구!AF382,0))))</f>
        <v>0</v>
      </c>
      <c r="U382" s="152">
        <f>IF(계획인구!R382="미급수",0,IF(계획인구!R382="마을",0,IF(계획인구!R382="소규모",0,IF(계획인구!R382=사업별물량!$F382,계획인구!AG382,0))))</f>
        <v>0</v>
      </c>
      <c r="V382" s="152">
        <f>IF(계획인구!S382="미급수",0,IF(계획인구!S382="마을",0,IF(계획인구!S382="소규모",0,IF(계획인구!S382=사업별물량!$F382,계획인구!AH382,0))))</f>
        <v>0</v>
      </c>
      <c r="W382" s="152">
        <f>IF(계획인구!T382="미급수",0,IF(계획인구!T382="마을",0,IF(계획인구!T382="소규모",0,IF(계획인구!T382=사업별물량!$F382,계획인구!AI382,0))))</f>
        <v>0</v>
      </c>
      <c r="X382" s="152">
        <f>IF(계획인구!U382="미급수",0,IF(계획인구!U382="마을",0,IF(계획인구!U382="소규모",0,IF(계획인구!U382=사업별물량!$F382,계획인구!AJ382,0))))</f>
        <v>0</v>
      </c>
      <c r="Y382" s="14" t="str">
        <f t="shared" si="38"/>
        <v>기존</v>
      </c>
    </row>
    <row r="383" spans="1:25" s="11" customFormat="1" ht="16.350000000000001" customHeight="1">
      <c r="A383" s="308" t="s">
        <v>260</v>
      </c>
      <c r="B383" s="57" t="s">
        <v>541</v>
      </c>
      <c r="C383" s="57" t="s">
        <v>542</v>
      </c>
      <c r="D383" s="53">
        <f>계획인구!J383</f>
        <v>50</v>
      </c>
      <c r="E383" s="53">
        <f>계획인구!K383</f>
        <v>103</v>
      </c>
      <c r="F383" s="54" t="str">
        <f>계획인구!L383</f>
        <v>지방</v>
      </c>
      <c r="G383" s="54" t="str">
        <f>계획인구!M383</f>
        <v>지례</v>
      </c>
      <c r="H383" s="54" t="str">
        <f>계획인구!N383</f>
        <v>지례</v>
      </c>
      <c r="I383" s="55">
        <f>IF(F383="마을",0,IF(F383="소규모",0,계획인구!P383))</f>
        <v>2015</v>
      </c>
      <c r="J383" s="135">
        <f t="shared" si="41"/>
        <v>103</v>
      </c>
      <c r="K383" s="135">
        <f t="shared" si="41"/>
        <v>99</v>
      </c>
      <c r="L383" s="135">
        <f t="shared" si="41"/>
        <v>99</v>
      </c>
      <c r="M383" s="135">
        <f t="shared" si="41"/>
        <v>98</v>
      </c>
      <c r="N383" s="136">
        <f t="shared" si="41"/>
        <v>97</v>
      </c>
      <c r="O383" s="152">
        <f>IF(계획인구!Q383="미급수",0,IF(계획인구!Q383="마을",0,IF(계획인구!Q383="소규모",0,IF(계획인구!Q383=사업별물량!$F383,계획인구!AA383,0))))</f>
        <v>103</v>
      </c>
      <c r="P383" s="152">
        <f>IF(계획인구!R383="미급수",0,IF(계획인구!R383="마을",0,IF(계획인구!R383="소규모",0,IF(계획인구!R383=사업별물량!$F383,계획인구!AB383,0))))</f>
        <v>99</v>
      </c>
      <c r="Q383" s="152">
        <f>IF(계획인구!S383="미급수",0,IF(계획인구!S383="마을",0,IF(계획인구!S383="소규모",0,IF(계획인구!S383=사업별물량!$F383,계획인구!AC383,0))))</f>
        <v>99</v>
      </c>
      <c r="R383" s="152">
        <f>IF(계획인구!T383="미급수",0,IF(계획인구!T383="마을",0,IF(계획인구!T383="소규모",0,IF(계획인구!T383=사업별물량!$F383,계획인구!AD383,0))))</f>
        <v>98</v>
      </c>
      <c r="S383" s="152">
        <f>IF(계획인구!U383="미급수",0,IF(계획인구!U383="마을",0,IF(계획인구!U383="소규모",0,IF(계획인구!U383=사업별물량!$F383,계획인구!AE383,0))))</f>
        <v>97</v>
      </c>
      <c r="T383" s="152">
        <f>IF(계획인구!Q383="미급수",0,IF(계획인구!Q383="마을",0,IF(계획인구!Q383="소규모",0,IF(계획인구!Q383=사업별물량!$F383,계획인구!AF383,0))))</f>
        <v>0</v>
      </c>
      <c r="U383" s="152">
        <f>IF(계획인구!R383="미급수",0,IF(계획인구!R383="마을",0,IF(계획인구!R383="소규모",0,IF(계획인구!R383=사업별물량!$F383,계획인구!AG383,0))))</f>
        <v>0</v>
      </c>
      <c r="V383" s="152">
        <f>IF(계획인구!S383="미급수",0,IF(계획인구!S383="마을",0,IF(계획인구!S383="소규모",0,IF(계획인구!S383=사업별물량!$F383,계획인구!AH383,0))))</f>
        <v>0</v>
      </c>
      <c r="W383" s="152">
        <f>IF(계획인구!T383="미급수",0,IF(계획인구!T383="마을",0,IF(계획인구!T383="소규모",0,IF(계획인구!T383=사업별물량!$F383,계획인구!AI383,0))))</f>
        <v>0</v>
      </c>
      <c r="X383" s="152">
        <f>IF(계획인구!U383="미급수",0,IF(계획인구!U383="마을",0,IF(계획인구!U383="소규모",0,IF(계획인구!U383=사업별물량!$F383,계획인구!AJ383,0))))</f>
        <v>0</v>
      </c>
      <c r="Y383" s="14" t="str">
        <f t="shared" si="38"/>
        <v>기존</v>
      </c>
    </row>
    <row r="384" spans="1:25" s="11" customFormat="1" ht="16.350000000000001" customHeight="1">
      <c r="A384" s="308" t="s">
        <v>260</v>
      </c>
      <c r="B384" s="247" t="s">
        <v>543</v>
      </c>
      <c r="C384" s="57" t="s">
        <v>544</v>
      </c>
      <c r="D384" s="53">
        <f>계획인구!J384</f>
        <v>39</v>
      </c>
      <c r="E384" s="53">
        <f>계획인구!K384</f>
        <v>67</v>
      </c>
      <c r="F384" s="54" t="str">
        <f>계획인구!L384</f>
        <v>미급수</v>
      </c>
      <c r="G384" s="54" t="str">
        <f>계획인구!M384</f>
        <v>미급수</v>
      </c>
      <c r="H384" s="54" t="str">
        <f>계획인구!N384</f>
        <v>미급수</v>
      </c>
      <c r="I384" s="55">
        <f>IF(F384="마을",0,IF(F384="소규모",0,계획인구!P384))</f>
        <v>0</v>
      </c>
      <c r="J384" s="135">
        <f t="shared" si="41"/>
        <v>0</v>
      </c>
      <c r="K384" s="135">
        <f t="shared" si="41"/>
        <v>0</v>
      </c>
      <c r="L384" s="135">
        <f t="shared" si="41"/>
        <v>0</v>
      </c>
      <c r="M384" s="135">
        <f t="shared" si="41"/>
        <v>0</v>
      </c>
      <c r="N384" s="136">
        <f t="shared" si="41"/>
        <v>0</v>
      </c>
      <c r="O384" s="152">
        <f>IF(계획인구!Q384="미급수",0,IF(계획인구!Q384="마을",0,IF(계획인구!Q384="소규모",0,IF(계획인구!Q384=사업별물량!$F384,계획인구!AA384,0))))</f>
        <v>0</v>
      </c>
      <c r="P384" s="152">
        <f>IF(계획인구!R384="미급수",0,IF(계획인구!R384="마을",0,IF(계획인구!R384="소규모",0,IF(계획인구!R384=사업별물량!$F384,계획인구!AB384,0))))</f>
        <v>0</v>
      </c>
      <c r="Q384" s="152">
        <f>IF(계획인구!S384="미급수",0,IF(계획인구!S384="마을",0,IF(계획인구!S384="소규모",0,IF(계획인구!S384=사업별물량!$F384,계획인구!AC384,0))))</f>
        <v>0</v>
      </c>
      <c r="R384" s="152">
        <f>IF(계획인구!T384="미급수",0,IF(계획인구!T384="마을",0,IF(계획인구!T384="소규모",0,IF(계획인구!T384=사업별물량!$F384,계획인구!AD384,0))))</f>
        <v>0</v>
      </c>
      <c r="S384" s="152">
        <f>IF(계획인구!U384="미급수",0,IF(계획인구!U384="마을",0,IF(계획인구!U384="소규모",0,IF(계획인구!U384=사업별물량!$F384,계획인구!AE384,0))))</f>
        <v>0</v>
      </c>
      <c r="T384" s="152">
        <f>IF(계획인구!Q384="미급수",0,IF(계획인구!Q384="마을",0,IF(계획인구!Q384="소규모",0,IF(계획인구!Q384=사업별물량!$F384,계획인구!AF384,0))))</f>
        <v>0</v>
      </c>
      <c r="U384" s="152">
        <f>IF(계획인구!R384="미급수",0,IF(계획인구!R384="마을",0,IF(계획인구!R384="소규모",0,IF(계획인구!R384=사업별물량!$F384,계획인구!AG384,0))))</f>
        <v>0</v>
      </c>
      <c r="V384" s="152">
        <f>IF(계획인구!S384="미급수",0,IF(계획인구!S384="마을",0,IF(계획인구!S384="소규모",0,IF(계획인구!S384=사업별물량!$F384,계획인구!AH384,0))))</f>
        <v>0</v>
      </c>
      <c r="W384" s="152">
        <f>IF(계획인구!T384="미급수",0,IF(계획인구!T384="마을",0,IF(계획인구!T384="소규모",0,IF(계획인구!T384=사업별물량!$F384,계획인구!AI384,0))))</f>
        <v>0</v>
      </c>
      <c r="X384" s="152">
        <f>IF(계획인구!U384="미급수",0,IF(계획인구!U384="마을",0,IF(계획인구!U384="소규모",0,IF(계획인구!U384=사업별물량!$F384,계획인구!AJ384,0))))</f>
        <v>0</v>
      </c>
      <c r="Y384" s="14" t="str">
        <f t="shared" si="38"/>
        <v/>
      </c>
    </row>
    <row r="385" spans="1:25" s="11" customFormat="1" ht="16.350000000000001" customHeight="1">
      <c r="A385" s="308" t="s">
        <v>260</v>
      </c>
      <c r="B385" s="333"/>
      <c r="C385" s="57" t="s">
        <v>545</v>
      </c>
      <c r="D385" s="53">
        <f>계획인구!J385</f>
        <v>14</v>
      </c>
      <c r="E385" s="53">
        <f>계획인구!K385</f>
        <v>25</v>
      </c>
      <c r="F385" s="54" t="str">
        <f>계획인구!L385</f>
        <v>소규모</v>
      </c>
      <c r="G385" s="54" t="str">
        <f>계획인구!M385</f>
        <v>소규모</v>
      </c>
      <c r="H385" s="54" t="str">
        <f>계획인구!N385</f>
        <v>고렴</v>
      </c>
      <c r="I385" s="55">
        <f>IF(F385="마을",0,IF(F385="소규모",0,계획인구!P385))</f>
        <v>0</v>
      </c>
      <c r="J385" s="135">
        <f t="shared" si="41"/>
        <v>0</v>
      </c>
      <c r="K385" s="135">
        <f t="shared" si="41"/>
        <v>0</v>
      </c>
      <c r="L385" s="135">
        <f t="shared" si="41"/>
        <v>0</v>
      </c>
      <c r="M385" s="135">
        <f t="shared" si="41"/>
        <v>0</v>
      </c>
      <c r="N385" s="136">
        <f t="shared" si="41"/>
        <v>0</v>
      </c>
      <c r="O385" s="152">
        <f>IF(계획인구!Q385="미급수",0,IF(계획인구!Q385="마을",0,IF(계획인구!Q385="소규모",0,IF(계획인구!Q385=사업별물량!$F385,계획인구!AA385,0))))</f>
        <v>0</v>
      </c>
      <c r="P385" s="152">
        <f>IF(계획인구!R385="미급수",0,IF(계획인구!R385="마을",0,IF(계획인구!R385="소규모",0,IF(계획인구!R385=사업별물량!$F385,계획인구!AB385,0))))</f>
        <v>0</v>
      </c>
      <c r="Q385" s="152">
        <f>IF(계획인구!S385="미급수",0,IF(계획인구!S385="마을",0,IF(계획인구!S385="소규모",0,IF(계획인구!S385=사업별물량!$F385,계획인구!AC385,0))))</f>
        <v>0</v>
      </c>
      <c r="R385" s="152">
        <f>IF(계획인구!T385="미급수",0,IF(계획인구!T385="마을",0,IF(계획인구!T385="소규모",0,IF(계획인구!T385=사업별물량!$F385,계획인구!AD385,0))))</f>
        <v>0</v>
      </c>
      <c r="S385" s="152">
        <f>IF(계획인구!U385="미급수",0,IF(계획인구!U385="마을",0,IF(계획인구!U385="소규모",0,IF(계획인구!U385=사업별물량!$F385,계획인구!AE385,0))))</f>
        <v>0</v>
      </c>
      <c r="T385" s="152">
        <f>IF(계획인구!Q385="미급수",0,IF(계획인구!Q385="마을",0,IF(계획인구!Q385="소규모",0,IF(계획인구!Q385=사업별물량!$F385,계획인구!AF385,0))))</f>
        <v>0</v>
      </c>
      <c r="U385" s="152">
        <f>IF(계획인구!R385="미급수",0,IF(계획인구!R385="마을",0,IF(계획인구!R385="소규모",0,IF(계획인구!R385=사업별물량!$F385,계획인구!AG385,0))))</f>
        <v>0</v>
      </c>
      <c r="V385" s="152">
        <f>IF(계획인구!S385="미급수",0,IF(계획인구!S385="마을",0,IF(계획인구!S385="소규모",0,IF(계획인구!S385=사업별물량!$F385,계획인구!AH385,0))))</f>
        <v>0</v>
      </c>
      <c r="W385" s="152">
        <f>IF(계획인구!T385="미급수",0,IF(계획인구!T385="마을",0,IF(계획인구!T385="소규모",0,IF(계획인구!T385=사업별물량!$F385,계획인구!AI385,0))))</f>
        <v>0</v>
      </c>
      <c r="X385" s="152">
        <f>IF(계획인구!U385="미급수",0,IF(계획인구!U385="마을",0,IF(계획인구!U385="소규모",0,IF(계획인구!U385=사업별물량!$F385,계획인구!AJ385,0))))</f>
        <v>0</v>
      </c>
      <c r="Y385" s="14" t="str">
        <f t="shared" si="38"/>
        <v/>
      </c>
    </row>
    <row r="386" spans="1:25" s="11" customFormat="1" ht="16.350000000000001" customHeight="1">
      <c r="A386" s="308" t="s">
        <v>260</v>
      </c>
      <c r="B386" s="247" t="s">
        <v>546</v>
      </c>
      <c r="C386" s="57" t="s">
        <v>548</v>
      </c>
      <c r="D386" s="53">
        <f>계획인구!J386</f>
        <v>21</v>
      </c>
      <c r="E386" s="53">
        <f>계획인구!K386</f>
        <v>38</v>
      </c>
      <c r="F386" s="54" t="str">
        <f>계획인구!L386</f>
        <v>소규모</v>
      </c>
      <c r="G386" s="54" t="str">
        <f>계획인구!M386</f>
        <v>소규모</v>
      </c>
      <c r="H386" s="54" t="str">
        <f>계획인구!N386</f>
        <v>거무실</v>
      </c>
      <c r="I386" s="55">
        <f>IF(F386="마을",0,IF(F386="소규모",0,계획인구!P386))</f>
        <v>0</v>
      </c>
      <c r="J386" s="135">
        <f t="shared" si="41"/>
        <v>0</v>
      </c>
      <c r="K386" s="135">
        <f t="shared" si="41"/>
        <v>0</v>
      </c>
      <c r="L386" s="135">
        <f t="shared" si="41"/>
        <v>0</v>
      </c>
      <c r="M386" s="135">
        <f t="shared" si="41"/>
        <v>0</v>
      </c>
      <c r="N386" s="136">
        <f t="shared" si="41"/>
        <v>0</v>
      </c>
      <c r="O386" s="152">
        <f>IF(계획인구!Q386="미급수",0,IF(계획인구!Q386="마을",0,IF(계획인구!Q386="소규모",0,IF(계획인구!Q386=사업별물량!$F386,계획인구!AA386,0))))</f>
        <v>0</v>
      </c>
      <c r="P386" s="152">
        <f>IF(계획인구!R386="미급수",0,IF(계획인구!R386="마을",0,IF(계획인구!R386="소규모",0,IF(계획인구!R386=사업별물량!$F386,계획인구!AB386,0))))</f>
        <v>0</v>
      </c>
      <c r="Q386" s="152">
        <f>IF(계획인구!S386="미급수",0,IF(계획인구!S386="마을",0,IF(계획인구!S386="소규모",0,IF(계획인구!S386=사업별물량!$F386,계획인구!AC386,0))))</f>
        <v>0</v>
      </c>
      <c r="R386" s="152">
        <f>IF(계획인구!T386="미급수",0,IF(계획인구!T386="마을",0,IF(계획인구!T386="소규모",0,IF(계획인구!T386=사업별물량!$F386,계획인구!AD386,0))))</f>
        <v>0</v>
      </c>
      <c r="S386" s="152">
        <f>IF(계획인구!U386="미급수",0,IF(계획인구!U386="마을",0,IF(계획인구!U386="소규모",0,IF(계획인구!U386=사업별물량!$F386,계획인구!AE386,0))))</f>
        <v>0</v>
      </c>
      <c r="T386" s="152">
        <f>IF(계획인구!Q386="미급수",0,IF(계획인구!Q386="마을",0,IF(계획인구!Q386="소규모",0,IF(계획인구!Q386=사업별물량!$F386,계획인구!AF386,0))))</f>
        <v>0</v>
      </c>
      <c r="U386" s="152">
        <f>IF(계획인구!R386="미급수",0,IF(계획인구!R386="마을",0,IF(계획인구!R386="소규모",0,IF(계획인구!R386=사업별물량!$F386,계획인구!AG386,0))))</f>
        <v>0</v>
      </c>
      <c r="V386" s="152">
        <f>IF(계획인구!S386="미급수",0,IF(계획인구!S386="마을",0,IF(계획인구!S386="소규모",0,IF(계획인구!S386=사업별물량!$F386,계획인구!AH386,0))))</f>
        <v>0</v>
      </c>
      <c r="W386" s="152">
        <f>IF(계획인구!T386="미급수",0,IF(계획인구!T386="마을",0,IF(계획인구!T386="소규모",0,IF(계획인구!T386=사업별물량!$F386,계획인구!AI386,0))))</f>
        <v>0</v>
      </c>
      <c r="X386" s="152">
        <f>IF(계획인구!U386="미급수",0,IF(계획인구!U386="마을",0,IF(계획인구!U386="소규모",0,IF(계획인구!U386=사업별물량!$F386,계획인구!AJ386,0))))</f>
        <v>0</v>
      </c>
      <c r="Y386" s="14" t="str">
        <f t="shared" si="38"/>
        <v/>
      </c>
    </row>
    <row r="387" spans="1:25" s="11" customFormat="1" ht="16.350000000000001" customHeight="1">
      <c r="A387" s="308" t="s">
        <v>260</v>
      </c>
      <c r="B387" s="333"/>
      <c r="C387" s="57" t="s">
        <v>547</v>
      </c>
      <c r="D387" s="53">
        <f>계획인구!J387</f>
        <v>18</v>
      </c>
      <c r="E387" s="53">
        <f>계획인구!K387</f>
        <v>31</v>
      </c>
      <c r="F387" s="54" t="str">
        <f>계획인구!L387</f>
        <v>소규모</v>
      </c>
      <c r="G387" s="54" t="str">
        <f>계획인구!M387</f>
        <v>소규모</v>
      </c>
      <c r="H387" s="54" t="str">
        <f>계획인구!N387</f>
        <v>발람실</v>
      </c>
      <c r="I387" s="55">
        <f>IF(F387="마을",0,IF(F387="소규모",0,계획인구!P387))</f>
        <v>0</v>
      </c>
      <c r="J387" s="135">
        <f t="shared" si="41"/>
        <v>0</v>
      </c>
      <c r="K387" s="135">
        <f t="shared" si="41"/>
        <v>0</v>
      </c>
      <c r="L387" s="135">
        <f t="shared" si="41"/>
        <v>0</v>
      </c>
      <c r="M387" s="135">
        <f t="shared" si="41"/>
        <v>0</v>
      </c>
      <c r="N387" s="136">
        <f t="shared" si="41"/>
        <v>0</v>
      </c>
      <c r="O387" s="152">
        <f>IF(계획인구!Q387="미급수",0,IF(계획인구!Q387="마을",0,IF(계획인구!Q387="소규모",0,IF(계획인구!Q387=사업별물량!$F387,계획인구!AA387,0))))</f>
        <v>0</v>
      </c>
      <c r="P387" s="152">
        <f>IF(계획인구!R387="미급수",0,IF(계획인구!R387="마을",0,IF(계획인구!R387="소규모",0,IF(계획인구!R387=사업별물량!$F387,계획인구!AB387,0))))</f>
        <v>0</v>
      </c>
      <c r="Q387" s="152">
        <f>IF(계획인구!S387="미급수",0,IF(계획인구!S387="마을",0,IF(계획인구!S387="소규모",0,IF(계획인구!S387=사업별물량!$F387,계획인구!AC387,0))))</f>
        <v>0</v>
      </c>
      <c r="R387" s="152">
        <f>IF(계획인구!T387="미급수",0,IF(계획인구!T387="마을",0,IF(계획인구!T387="소규모",0,IF(계획인구!T387=사업별물량!$F387,계획인구!AD387,0))))</f>
        <v>0</v>
      </c>
      <c r="S387" s="152">
        <f>IF(계획인구!U387="미급수",0,IF(계획인구!U387="마을",0,IF(계획인구!U387="소규모",0,IF(계획인구!U387=사업별물량!$F387,계획인구!AE387,0))))</f>
        <v>0</v>
      </c>
      <c r="T387" s="152">
        <f>IF(계획인구!Q387="미급수",0,IF(계획인구!Q387="마을",0,IF(계획인구!Q387="소규모",0,IF(계획인구!Q387=사업별물량!$F387,계획인구!AF387,0))))</f>
        <v>0</v>
      </c>
      <c r="U387" s="152">
        <f>IF(계획인구!R387="미급수",0,IF(계획인구!R387="마을",0,IF(계획인구!R387="소규모",0,IF(계획인구!R387=사업별물량!$F387,계획인구!AG387,0))))</f>
        <v>0</v>
      </c>
      <c r="V387" s="152">
        <f>IF(계획인구!S387="미급수",0,IF(계획인구!S387="마을",0,IF(계획인구!S387="소규모",0,IF(계획인구!S387=사업별물량!$F387,계획인구!AH387,0))))</f>
        <v>0</v>
      </c>
      <c r="W387" s="152">
        <f>IF(계획인구!T387="미급수",0,IF(계획인구!T387="마을",0,IF(계획인구!T387="소규모",0,IF(계획인구!T387=사업별물량!$F387,계획인구!AI387,0))))</f>
        <v>0</v>
      </c>
      <c r="X387" s="152">
        <f>IF(계획인구!U387="미급수",0,IF(계획인구!U387="마을",0,IF(계획인구!U387="소규모",0,IF(계획인구!U387=사업별물량!$F387,계획인구!AJ387,0))))</f>
        <v>0</v>
      </c>
      <c r="Y387" s="14" t="str">
        <f t="shared" si="38"/>
        <v/>
      </c>
    </row>
    <row r="388" spans="1:25" s="11" customFormat="1" ht="16.350000000000001" customHeight="1">
      <c r="A388" s="308" t="s">
        <v>260</v>
      </c>
      <c r="B388" s="247" t="s">
        <v>549</v>
      </c>
      <c r="C388" s="57" t="s">
        <v>550</v>
      </c>
      <c r="D388" s="53">
        <f>계획인구!J388</f>
        <v>29</v>
      </c>
      <c r="E388" s="53">
        <f>계획인구!K388</f>
        <v>55</v>
      </c>
      <c r="F388" s="54" t="str">
        <f>계획인구!L388</f>
        <v>지방</v>
      </c>
      <c r="G388" s="54" t="str">
        <f>계획인구!M388</f>
        <v>지례</v>
      </c>
      <c r="H388" s="54" t="str">
        <f>계획인구!N388</f>
        <v>지례</v>
      </c>
      <c r="I388" s="55">
        <f>IF(F388="마을",0,IF(F388="소규모",0,계획인구!P388))</f>
        <v>2015</v>
      </c>
      <c r="J388" s="135">
        <f t="shared" si="41"/>
        <v>55</v>
      </c>
      <c r="K388" s="135">
        <f t="shared" si="41"/>
        <v>53</v>
      </c>
      <c r="L388" s="135">
        <f t="shared" si="41"/>
        <v>53</v>
      </c>
      <c r="M388" s="135">
        <f t="shared" si="41"/>
        <v>52</v>
      </c>
      <c r="N388" s="136">
        <f t="shared" si="41"/>
        <v>52</v>
      </c>
      <c r="O388" s="152">
        <f>IF(계획인구!Q388="미급수",0,IF(계획인구!Q388="마을",0,IF(계획인구!Q388="소규모",0,IF(계획인구!Q388=사업별물량!$F388,계획인구!AA388,0))))</f>
        <v>55</v>
      </c>
      <c r="P388" s="152">
        <f>IF(계획인구!R388="미급수",0,IF(계획인구!R388="마을",0,IF(계획인구!R388="소규모",0,IF(계획인구!R388=사업별물량!$F388,계획인구!AB388,0))))</f>
        <v>53</v>
      </c>
      <c r="Q388" s="152">
        <f>IF(계획인구!S388="미급수",0,IF(계획인구!S388="마을",0,IF(계획인구!S388="소규모",0,IF(계획인구!S388=사업별물량!$F388,계획인구!AC388,0))))</f>
        <v>53</v>
      </c>
      <c r="R388" s="152">
        <f>IF(계획인구!T388="미급수",0,IF(계획인구!T388="마을",0,IF(계획인구!T388="소규모",0,IF(계획인구!T388=사업별물량!$F388,계획인구!AD388,0))))</f>
        <v>52</v>
      </c>
      <c r="S388" s="152">
        <f>IF(계획인구!U388="미급수",0,IF(계획인구!U388="마을",0,IF(계획인구!U388="소규모",0,IF(계획인구!U388=사업별물량!$F388,계획인구!AE388,0))))</f>
        <v>52</v>
      </c>
      <c r="T388" s="152">
        <f>IF(계획인구!Q388="미급수",0,IF(계획인구!Q388="마을",0,IF(계획인구!Q388="소규모",0,IF(계획인구!Q388=사업별물량!$F388,계획인구!AF388,0))))</f>
        <v>0</v>
      </c>
      <c r="U388" s="152">
        <f>IF(계획인구!R388="미급수",0,IF(계획인구!R388="마을",0,IF(계획인구!R388="소규모",0,IF(계획인구!R388=사업별물량!$F388,계획인구!AG388,0))))</f>
        <v>0</v>
      </c>
      <c r="V388" s="152">
        <f>IF(계획인구!S388="미급수",0,IF(계획인구!S388="마을",0,IF(계획인구!S388="소규모",0,IF(계획인구!S388=사업별물량!$F388,계획인구!AH388,0))))</f>
        <v>0</v>
      </c>
      <c r="W388" s="152">
        <f>IF(계획인구!T388="미급수",0,IF(계획인구!T388="마을",0,IF(계획인구!T388="소규모",0,IF(계획인구!T388=사업별물량!$F388,계획인구!AI388,0))))</f>
        <v>0</v>
      </c>
      <c r="X388" s="152">
        <f>IF(계획인구!U388="미급수",0,IF(계획인구!U388="마을",0,IF(계획인구!U388="소규모",0,IF(계획인구!U388=사업별물량!$F388,계획인구!AJ388,0))))</f>
        <v>0</v>
      </c>
      <c r="Y388" s="14" t="str">
        <f t="shared" si="38"/>
        <v>기존</v>
      </c>
    </row>
    <row r="389" spans="1:25" s="11" customFormat="1" ht="16.350000000000001" customHeight="1">
      <c r="A389" s="308" t="s">
        <v>260</v>
      </c>
      <c r="B389" s="333"/>
      <c r="C389" s="57" t="s">
        <v>551</v>
      </c>
      <c r="D389" s="53">
        <f>계획인구!J389</f>
        <v>14</v>
      </c>
      <c r="E389" s="53">
        <f>계획인구!K389</f>
        <v>24</v>
      </c>
      <c r="F389" s="54" t="str">
        <f>계획인구!L389</f>
        <v>소규모</v>
      </c>
      <c r="G389" s="54" t="str">
        <f>계획인구!M389</f>
        <v>소규모</v>
      </c>
      <c r="H389" s="54" t="str">
        <f>계획인구!N389</f>
        <v>주치밭골</v>
      </c>
      <c r="I389" s="55">
        <f>IF(F389="마을",0,IF(F389="소규모",0,계획인구!P389))</f>
        <v>0</v>
      </c>
      <c r="J389" s="135">
        <f t="shared" si="41"/>
        <v>0</v>
      </c>
      <c r="K389" s="135">
        <f t="shared" si="41"/>
        <v>0</v>
      </c>
      <c r="L389" s="135">
        <f t="shared" si="41"/>
        <v>0</v>
      </c>
      <c r="M389" s="135">
        <f t="shared" si="41"/>
        <v>0</v>
      </c>
      <c r="N389" s="136">
        <f t="shared" si="41"/>
        <v>0</v>
      </c>
      <c r="O389" s="152">
        <f>IF(계획인구!Q389="미급수",0,IF(계획인구!Q389="마을",0,IF(계획인구!Q389="소규모",0,IF(계획인구!Q389=사업별물량!$F389,계획인구!AA389,0))))</f>
        <v>0</v>
      </c>
      <c r="P389" s="152">
        <f>IF(계획인구!R389="미급수",0,IF(계획인구!R389="마을",0,IF(계획인구!R389="소규모",0,IF(계획인구!R389=사업별물량!$F389,계획인구!AB389,0))))</f>
        <v>0</v>
      </c>
      <c r="Q389" s="152">
        <f>IF(계획인구!S389="미급수",0,IF(계획인구!S389="마을",0,IF(계획인구!S389="소규모",0,IF(계획인구!S389=사업별물량!$F389,계획인구!AC389,0))))</f>
        <v>0</v>
      </c>
      <c r="R389" s="152">
        <f>IF(계획인구!T389="미급수",0,IF(계획인구!T389="마을",0,IF(계획인구!T389="소규모",0,IF(계획인구!T389=사업별물량!$F389,계획인구!AD389,0))))</f>
        <v>0</v>
      </c>
      <c r="S389" s="152">
        <f>IF(계획인구!U389="미급수",0,IF(계획인구!U389="마을",0,IF(계획인구!U389="소규모",0,IF(계획인구!U389=사업별물량!$F389,계획인구!AE389,0))))</f>
        <v>0</v>
      </c>
      <c r="T389" s="152">
        <f>IF(계획인구!Q389="미급수",0,IF(계획인구!Q389="마을",0,IF(계획인구!Q389="소규모",0,IF(계획인구!Q389=사업별물량!$F389,계획인구!AF389,0))))</f>
        <v>0</v>
      </c>
      <c r="U389" s="152">
        <f>IF(계획인구!R389="미급수",0,IF(계획인구!R389="마을",0,IF(계획인구!R389="소규모",0,IF(계획인구!R389=사업별물량!$F389,계획인구!AG389,0))))</f>
        <v>0</v>
      </c>
      <c r="V389" s="152">
        <f>IF(계획인구!S389="미급수",0,IF(계획인구!S389="마을",0,IF(계획인구!S389="소규모",0,IF(계획인구!S389=사업별물량!$F389,계획인구!AH389,0))))</f>
        <v>0</v>
      </c>
      <c r="W389" s="152">
        <f>IF(계획인구!T389="미급수",0,IF(계획인구!T389="마을",0,IF(계획인구!T389="소규모",0,IF(계획인구!T389=사업별물량!$F389,계획인구!AI389,0))))</f>
        <v>0</v>
      </c>
      <c r="X389" s="152">
        <f>IF(계획인구!U389="미급수",0,IF(계획인구!U389="마을",0,IF(계획인구!U389="소규모",0,IF(계획인구!U389=사업별물량!$F389,계획인구!AJ389,0))))</f>
        <v>0</v>
      </c>
      <c r="Y389" s="14" t="str">
        <f t="shared" si="38"/>
        <v/>
      </c>
    </row>
    <row r="390" spans="1:25" s="11" customFormat="1" ht="16.350000000000001" customHeight="1">
      <c r="A390" s="308" t="s">
        <v>260</v>
      </c>
      <c r="B390" s="247" t="s">
        <v>552</v>
      </c>
      <c r="C390" s="57" t="s">
        <v>553</v>
      </c>
      <c r="D390" s="53">
        <f>계획인구!J390</f>
        <v>30</v>
      </c>
      <c r="E390" s="53">
        <f>계획인구!K390</f>
        <v>38</v>
      </c>
      <c r="F390" s="54" t="str">
        <f>계획인구!L390</f>
        <v>지방</v>
      </c>
      <c r="G390" s="54" t="str">
        <f>계획인구!M390</f>
        <v>지례</v>
      </c>
      <c r="H390" s="54" t="str">
        <f>계획인구!N390</f>
        <v>지례</v>
      </c>
      <c r="I390" s="55">
        <f>IF(F390="마을",0,IF(F390="소규모",0,계획인구!P390))</f>
        <v>2015</v>
      </c>
      <c r="J390" s="135">
        <f t="shared" si="41"/>
        <v>38</v>
      </c>
      <c r="K390" s="135">
        <f t="shared" si="41"/>
        <v>36</v>
      </c>
      <c r="L390" s="135">
        <f t="shared" si="41"/>
        <v>36</v>
      </c>
      <c r="M390" s="135">
        <f t="shared" si="41"/>
        <v>36</v>
      </c>
      <c r="N390" s="136">
        <f t="shared" si="41"/>
        <v>36</v>
      </c>
      <c r="O390" s="152">
        <f>IF(계획인구!Q390="미급수",0,IF(계획인구!Q390="마을",0,IF(계획인구!Q390="소규모",0,IF(계획인구!Q390=사업별물량!$F390,계획인구!AA390,0))))</f>
        <v>38</v>
      </c>
      <c r="P390" s="152">
        <f>IF(계획인구!R390="미급수",0,IF(계획인구!R390="마을",0,IF(계획인구!R390="소규모",0,IF(계획인구!R390=사업별물량!$F390,계획인구!AB390,0))))</f>
        <v>36</v>
      </c>
      <c r="Q390" s="152">
        <f>IF(계획인구!S390="미급수",0,IF(계획인구!S390="마을",0,IF(계획인구!S390="소규모",0,IF(계획인구!S390=사업별물량!$F390,계획인구!AC390,0))))</f>
        <v>36</v>
      </c>
      <c r="R390" s="152">
        <f>IF(계획인구!T390="미급수",0,IF(계획인구!T390="마을",0,IF(계획인구!T390="소규모",0,IF(계획인구!T390=사업별물량!$F390,계획인구!AD390,0))))</f>
        <v>36</v>
      </c>
      <c r="S390" s="152">
        <f>IF(계획인구!U390="미급수",0,IF(계획인구!U390="마을",0,IF(계획인구!U390="소규모",0,IF(계획인구!U390=사업별물량!$F390,계획인구!AE390,0))))</f>
        <v>36</v>
      </c>
      <c r="T390" s="152">
        <f>IF(계획인구!Q390="미급수",0,IF(계획인구!Q390="마을",0,IF(계획인구!Q390="소규모",0,IF(계획인구!Q390=사업별물량!$F390,계획인구!AF390,0))))</f>
        <v>0</v>
      </c>
      <c r="U390" s="152">
        <f>IF(계획인구!R390="미급수",0,IF(계획인구!R390="마을",0,IF(계획인구!R390="소규모",0,IF(계획인구!R390=사업별물량!$F390,계획인구!AG390,0))))</f>
        <v>0</v>
      </c>
      <c r="V390" s="152">
        <f>IF(계획인구!S390="미급수",0,IF(계획인구!S390="마을",0,IF(계획인구!S390="소규모",0,IF(계획인구!S390=사업별물량!$F390,계획인구!AH390,0))))</f>
        <v>0</v>
      </c>
      <c r="W390" s="152">
        <f>IF(계획인구!T390="미급수",0,IF(계획인구!T390="마을",0,IF(계획인구!T390="소규모",0,IF(계획인구!T390=사업별물량!$F390,계획인구!AI390,0))))</f>
        <v>0</v>
      </c>
      <c r="X390" s="152">
        <f>IF(계획인구!U390="미급수",0,IF(계획인구!U390="마을",0,IF(계획인구!U390="소규모",0,IF(계획인구!U390=사업별물량!$F390,계획인구!AJ390,0))))</f>
        <v>0</v>
      </c>
      <c r="Y390" s="14" t="str">
        <f t="shared" si="38"/>
        <v>기존</v>
      </c>
    </row>
    <row r="391" spans="1:25" s="11" customFormat="1" ht="16.350000000000001" customHeight="1">
      <c r="A391" s="308" t="s">
        <v>260</v>
      </c>
      <c r="B391" s="333"/>
      <c r="C391" s="57" t="s">
        <v>409</v>
      </c>
      <c r="D391" s="53">
        <f>계획인구!J391</f>
        <v>29</v>
      </c>
      <c r="E391" s="53">
        <f>계획인구!K391</f>
        <v>67</v>
      </c>
      <c r="F391" s="54" t="str">
        <f>계획인구!L391</f>
        <v>지방</v>
      </c>
      <c r="G391" s="54" t="str">
        <f>계획인구!M391</f>
        <v>지례</v>
      </c>
      <c r="H391" s="54" t="str">
        <f>계획인구!N391</f>
        <v>지례</v>
      </c>
      <c r="I391" s="55">
        <f>IF(F391="마을",0,IF(F391="소규모",0,계획인구!P391))</f>
        <v>2025</v>
      </c>
      <c r="J391" s="135">
        <f t="shared" si="41"/>
        <v>0</v>
      </c>
      <c r="K391" s="135">
        <f t="shared" si="41"/>
        <v>0</v>
      </c>
      <c r="L391" s="135">
        <f t="shared" si="41"/>
        <v>64</v>
      </c>
      <c r="M391" s="135">
        <f t="shared" si="41"/>
        <v>64</v>
      </c>
      <c r="N391" s="136">
        <f t="shared" si="41"/>
        <v>63</v>
      </c>
      <c r="O391" s="152">
        <f>IF(계획인구!Q391="미급수",0,IF(계획인구!Q391="마을",0,IF(계획인구!Q391="소규모",0,IF(계획인구!Q391=사업별물량!$F391,계획인구!AA391,0))))</f>
        <v>0</v>
      </c>
      <c r="P391" s="152">
        <f>IF(계획인구!R391="미급수",0,IF(계획인구!R391="마을",0,IF(계획인구!R391="소규모",0,IF(계획인구!R391=사업별물량!$F391,계획인구!AB391,0))))</f>
        <v>0</v>
      </c>
      <c r="Q391" s="152">
        <f>IF(계획인구!S391="미급수",0,IF(계획인구!S391="마을",0,IF(계획인구!S391="소규모",0,IF(계획인구!S391=사업별물량!$F391,계획인구!AC391,0))))</f>
        <v>64</v>
      </c>
      <c r="R391" s="152">
        <f>IF(계획인구!T391="미급수",0,IF(계획인구!T391="마을",0,IF(계획인구!T391="소규모",0,IF(계획인구!T391=사업별물량!$F391,계획인구!AD391,0))))</f>
        <v>64</v>
      </c>
      <c r="S391" s="152">
        <f>IF(계획인구!U391="미급수",0,IF(계획인구!U391="마을",0,IF(계획인구!U391="소규모",0,IF(계획인구!U391=사업별물량!$F391,계획인구!AE391,0))))</f>
        <v>63</v>
      </c>
      <c r="T391" s="152">
        <f>IF(계획인구!Q391="미급수",0,IF(계획인구!Q391="마을",0,IF(계획인구!Q391="소규모",0,IF(계획인구!Q391=사업별물량!$F391,계획인구!AF391,0))))</f>
        <v>0</v>
      </c>
      <c r="U391" s="152">
        <f>IF(계획인구!R391="미급수",0,IF(계획인구!R391="마을",0,IF(계획인구!R391="소규모",0,IF(계획인구!R391=사업별물량!$F391,계획인구!AG391,0))))</f>
        <v>0</v>
      </c>
      <c r="V391" s="152">
        <f>IF(계획인구!S391="미급수",0,IF(계획인구!S391="마을",0,IF(계획인구!S391="소규모",0,IF(계획인구!S391=사업별물량!$F391,계획인구!AH391,0))))</f>
        <v>0</v>
      </c>
      <c r="W391" s="152">
        <f>IF(계획인구!T391="미급수",0,IF(계획인구!T391="마을",0,IF(계획인구!T391="소규모",0,IF(계획인구!T391=사업별물량!$F391,계획인구!AI391,0))))</f>
        <v>0</v>
      </c>
      <c r="X391" s="152">
        <f>IF(계획인구!U391="미급수",0,IF(계획인구!U391="마을",0,IF(계획인구!U391="소규모",0,IF(계획인구!U391=사업별물량!$F391,계획인구!AJ391,0))))</f>
        <v>0</v>
      </c>
      <c r="Y391" s="14" t="str">
        <f t="shared" si="38"/>
        <v>2단계</v>
      </c>
    </row>
    <row r="392" spans="1:25" s="11" customFormat="1" ht="16.350000000000001" customHeight="1">
      <c r="A392" s="309" t="s">
        <v>260</v>
      </c>
      <c r="B392" s="58" t="s">
        <v>554</v>
      </c>
      <c r="C392" s="58" t="s">
        <v>839</v>
      </c>
      <c r="D392" s="56">
        <f>계획인구!J392</f>
        <v>30</v>
      </c>
      <c r="E392" s="56">
        <f>계획인구!K392</f>
        <v>63</v>
      </c>
      <c r="F392" s="63" t="str">
        <f>계획인구!L392</f>
        <v>지방</v>
      </c>
      <c r="G392" s="63" t="str">
        <f>계획인구!M392</f>
        <v>지례</v>
      </c>
      <c r="H392" s="63" t="str">
        <f>계획인구!N392</f>
        <v>지례</v>
      </c>
      <c r="I392" s="64">
        <f>IF(F392="마을",0,IF(F392="소규모",0,계획인구!P392))</f>
        <v>2025</v>
      </c>
      <c r="J392" s="147">
        <f t="shared" si="41"/>
        <v>0</v>
      </c>
      <c r="K392" s="147">
        <f t="shared" si="41"/>
        <v>0</v>
      </c>
      <c r="L392" s="147">
        <f t="shared" si="41"/>
        <v>60</v>
      </c>
      <c r="M392" s="147">
        <f t="shared" si="41"/>
        <v>60</v>
      </c>
      <c r="N392" s="148">
        <f t="shared" si="41"/>
        <v>60</v>
      </c>
      <c r="O392" s="152">
        <f>IF(계획인구!Q392="미급수",0,IF(계획인구!Q392="마을",0,IF(계획인구!Q392="소규모",0,IF(계획인구!Q392=사업별물량!$F392,계획인구!AA392,0))))</f>
        <v>0</v>
      </c>
      <c r="P392" s="152">
        <f>IF(계획인구!R392="미급수",0,IF(계획인구!R392="마을",0,IF(계획인구!R392="소규모",0,IF(계획인구!R392=사업별물량!$F392,계획인구!AB392,0))))</f>
        <v>0</v>
      </c>
      <c r="Q392" s="152">
        <f>IF(계획인구!S392="미급수",0,IF(계획인구!S392="마을",0,IF(계획인구!S392="소규모",0,IF(계획인구!S392=사업별물량!$F392,계획인구!AC392,0))))</f>
        <v>60</v>
      </c>
      <c r="R392" s="152">
        <f>IF(계획인구!T392="미급수",0,IF(계획인구!T392="마을",0,IF(계획인구!T392="소규모",0,IF(계획인구!T392=사업별물량!$F392,계획인구!AD392,0))))</f>
        <v>60</v>
      </c>
      <c r="S392" s="152">
        <f>IF(계획인구!U392="미급수",0,IF(계획인구!U392="마을",0,IF(계획인구!U392="소규모",0,IF(계획인구!U392=사업별물량!$F392,계획인구!AE392,0))))</f>
        <v>60</v>
      </c>
      <c r="T392" s="152">
        <f>IF(계획인구!Q392="미급수",0,IF(계획인구!Q392="마을",0,IF(계획인구!Q392="소규모",0,IF(계획인구!Q392=사업별물량!$F392,계획인구!AF392,0))))</f>
        <v>0</v>
      </c>
      <c r="U392" s="152">
        <f>IF(계획인구!R392="미급수",0,IF(계획인구!R392="마을",0,IF(계획인구!R392="소규모",0,IF(계획인구!R392=사업별물량!$F392,계획인구!AG392,0))))</f>
        <v>0</v>
      </c>
      <c r="V392" s="152">
        <f>IF(계획인구!S392="미급수",0,IF(계획인구!S392="마을",0,IF(계획인구!S392="소규모",0,IF(계획인구!S392=사업별물량!$F392,계획인구!AH392,0))))</f>
        <v>0</v>
      </c>
      <c r="W392" s="152">
        <f>IF(계획인구!T392="미급수",0,IF(계획인구!T392="마을",0,IF(계획인구!T392="소규모",0,IF(계획인구!T392=사업별물량!$F392,계획인구!AI392,0))))</f>
        <v>0</v>
      </c>
      <c r="X392" s="152">
        <f>IF(계획인구!U392="미급수",0,IF(계획인구!U392="마을",0,IF(계획인구!U392="소규모",0,IF(계획인구!U392=사업별물량!$F392,계획인구!AJ392,0))))</f>
        <v>0</v>
      </c>
      <c r="Y392" s="14" t="str">
        <f t="shared" si="38"/>
        <v>2단계</v>
      </c>
    </row>
    <row r="393" spans="1:25" s="11" customFormat="1" ht="16.350000000000001" customHeight="1">
      <c r="A393" s="323" t="s">
        <v>260</v>
      </c>
      <c r="B393" s="336" t="s">
        <v>555</v>
      </c>
      <c r="C393" s="321" t="s">
        <v>556</v>
      </c>
      <c r="D393" s="314">
        <f>계획인구!J393</f>
        <v>39</v>
      </c>
      <c r="E393" s="314">
        <f>계획인구!K393</f>
        <v>85</v>
      </c>
      <c r="F393" s="316" t="str">
        <f>계획인구!L393</f>
        <v>지방</v>
      </c>
      <c r="G393" s="316" t="str">
        <f>계획인구!M393</f>
        <v>지례</v>
      </c>
      <c r="H393" s="316" t="str">
        <f>계획인구!N393</f>
        <v>지례</v>
      </c>
      <c r="I393" s="318">
        <f>IF(F393="마을",0,IF(F393="소규모",0,계획인구!P393))</f>
        <v>2025</v>
      </c>
      <c r="J393" s="315">
        <f t="shared" si="41"/>
        <v>0</v>
      </c>
      <c r="K393" s="315">
        <f t="shared" si="41"/>
        <v>0</v>
      </c>
      <c r="L393" s="315">
        <f t="shared" si="41"/>
        <v>81</v>
      </c>
      <c r="M393" s="315">
        <f t="shared" si="41"/>
        <v>81</v>
      </c>
      <c r="N393" s="320">
        <f t="shared" si="41"/>
        <v>80</v>
      </c>
      <c r="O393" s="152">
        <f>IF(계획인구!Q393="미급수",0,IF(계획인구!Q393="마을",0,IF(계획인구!Q393="소규모",0,IF(계획인구!Q393=사업별물량!$F393,계획인구!AA393,0))))</f>
        <v>0</v>
      </c>
      <c r="P393" s="152">
        <f>IF(계획인구!R393="미급수",0,IF(계획인구!R393="마을",0,IF(계획인구!R393="소규모",0,IF(계획인구!R393=사업별물량!$F393,계획인구!AB393,0))))</f>
        <v>0</v>
      </c>
      <c r="Q393" s="152">
        <f>IF(계획인구!S393="미급수",0,IF(계획인구!S393="마을",0,IF(계획인구!S393="소규모",0,IF(계획인구!S393=사업별물량!$F393,계획인구!AC393,0))))</f>
        <v>81</v>
      </c>
      <c r="R393" s="152">
        <f>IF(계획인구!T393="미급수",0,IF(계획인구!T393="마을",0,IF(계획인구!T393="소규모",0,IF(계획인구!T393=사업별물량!$F393,계획인구!AD393,0))))</f>
        <v>81</v>
      </c>
      <c r="S393" s="152">
        <f>IF(계획인구!U393="미급수",0,IF(계획인구!U393="마을",0,IF(계획인구!U393="소규모",0,IF(계획인구!U393=사업별물량!$F393,계획인구!AE393,0))))</f>
        <v>80</v>
      </c>
      <c r="T393" s="152">
        <f>IF(계획인구!Q393="미급수",0,IF(계획인구!Q393="마을",0,IF(계획인구!Q393="소규모",0,IF(계획인구!Q393=사업별물량!$F393,계획인구!AF393,0))))</f>
        <v>0</v>
      </c>
      <c r="U393" s="152">
        <f>IF(계획인구!R393="미급수",0,IF(계획인구!R393="마을",0,IF(계획인구!R393="소규모",0,IF(계획인구!R393=사업별물량!$F393,계획인구!AG393,0))))</f>
        <v>0</v>
      </c>
      <c r="V393" s="152">
        <f>IF(계획인구!S393="미급수",0,IF(계획인구!S393="마을",0,IF(계획인구!S393="소규모",0,IF(계획인구!S393=사업별물량!$F393,계획인구!AH393,0))))</f>
        <v>0</v>
      </c>
      <c r="W393" s="152">
        <f>IF(계획인구!T393="미급수",0,IF(계획인구!T393="마을",0,IF(계획인구!T393="소규모",0,IF(계획인구!T393=사업별물량!$F393,계획인구!AI393,0))))</f>
        <v>0</v>
      </c>
      <c r="X393" s="152">
        <f>IF(계획인구!U393="미급수",0,IF(계획인구!U393="마을",0,IF(계획인구!U393="소규모",0,IF(계획인구!U393=사업별물량!$F393,계획인구!AJ393,0))))</f>
        <v>0</v>
      </c>
      <c r="Y393" s="14" t="str">
        <f t="shared" ref="Y393:Y456" si="42">IF(I393=2015,"기존",IF(I393=2020,"1단계",IF(I393=2025,"2단계",IF(I393=2030,"3단계",""))))</f>
        <v>2단계</v>
      </c>
    </row>
    <row r="394" spans="1:25" s="11" customFormat="1" ht="16.350000000000001" customHeight="1">
      <c r="A394" s="308" t="s">
        <v>260</v>
      </c>
      <c r="B394" s="333"/>
      <c r="C394" s="57" t="s">
        <v>787</v>
      </c>
      <c r="D394" s="53">
        <f>계획인구!J394</f>
        <v>6</v>
      </c>
      <c r="E394" s="53">
        <f>계획인구!K394</f>
        <v>9</v>
      </c>
      <c r="F394" s="54" t="str">
        <f>계획인구!L394</f>
        <v>지방</v>
      </c>
      <c r="G394" s="54" t="str">
        <f>계획인구!M394</f>
        <v>지례</v>
      </c>
      <c r="H394" s="54" t="str">
        <f>계획인구!N394</f>
        <v>지례</v>
      </c>
      <c r="I394" s="55">
        <f>IF(F394="마을",0,IF(F394="소규모",0,계획인구!P394))</f>
        <v>2025</v>
      </c>
      <c r="J394" s="135">
        <f t="shared" si="41"/>
        <v>0</v>
      </c>
      <c r="K394" s="135">
        <f t="shared" si="41"/>
        <v>0</v>
      </c>
      <c r="L394" s="135">
        <f t="shared" si="41"/>
        <v>9</v>
      </c>
      <c r="M394" s="135">
        <f t="shared" si="41"/>
        <v>9</v>
      </c>
      <c r="N394" s="136">
        <f t="shared" si="41"/>
        <v>9</v>
      </c>
      <c r="O394" s="152">
        <f>IF(계획인구!Q394="미급수",0,IF(계획인구!Q394="마을",0,IF(계획인구!Q394="소규모",0,IF(계획인구!Q394=사업별물량!$F394,계획인구!AA394,0))))</f>
        <v>0</v>
      </c>
      <c r="P394" s="152">
        <f>IF(계획인구!R394="미급수",0,IF(계획인구!R394="마을",0,IF(계획인구!R394="소규모",0,IF(계획인구!R394=사업별물량!$F394,계획인구!AB394,0))))</f>
        <v>0</v>
      </c>
      <c r="Q394" s="152">
        <f>IF(계획인구!S394="미급수",0,IF(계획인구!S394="마을",0,IF(계획인구!S394="소규모",0,IF(계획인구!S394=사업별물량!$F394,계획인구!AC394,0))))</f>
        <v>9</v>
      </c>
      <c r="R394" s="152">
        <f>IF(계획인구!T394="미급수",0,IF(계획인구!T394="마을",0,IF(계획인구!T394="소규모",0,IF(계획인구!T394=사업별물량!$F394,계획인구!AD394,0))))</f>
        <v>9</v>
      </c>
      <c r="S394" s="152">
        <f>IF(계획인구!U394="미급수",0,IF(계획인구!U394="마을",0,IF(계획인구!U394="소규모",0,IF(계획인구!U394=사업별물량!$F394,계획인구!AE394,0))))</f>
        <v>9</v>
      </c>
      <c r="T394" s="152">
        <f>IF(계획인구!Q394="미급수",0,IF(계획인구!Q394="마을",0,IF(계획인구!Q394="소규모",0,IF(계획인구!Q394=사업별물량!$F394,계획인구!AF394,0))))</f>
        <v>0</v>
      </c>
      <c r="U394" s="152">
        <f>IF(계획인구!R394="미급수",0,IF(계획인구!R394="마을",0,IF(계획인구!R394="소규모",0,IF(계획인구!R394=사업별물량!$F394,계획인구!AG394,0))))</f>
        <v>0</v>
      </c>
      <c r="V394" s="152">
        <f>IF(계획인구!S394="미급수",0,IF(계획인구!S394="마을",0,IF(계획인구!S394="소규모",0,IF(계획인구!S394=사업별물량!$F394,계획인구!AH394,0))))</f>
        <v>0</v>
      </c>
      <c r="W394" s="152">
        <f>IF(계획인구!T394="미급수",0,IF(계획인구!T394="마을",0,IF(계획인구!T394="소규모",0,IF(계획인구!T394=사업별물량!$F394,계획인구!AI394,0))))</f>
        <v>0</v>
      </c>
      <c r="X394" s="152">
        <f>IF(계획인구!U394="미급수",0,IF(계획인구!U394="마을",0,IF(계획인구!U394="소규모",0,IF(계획인구!U394=사업별물량!$F394,계획인구!AJ394,0))))</f>
        <v>0</v>
      </c>
      <c r="Y394" s="14" t="str">
        <f t="shared" si="42"/>
        <v>2단계</v>
      </c>
    </row>
    <row r="395" spans="1:25" s="11" customFormat="1" ht="16.350000000000001" customHeight="1">
      <c r="A395" s="308" t="s">
        <v>260</v>
      </c>
      <c r="B395" s="57" t="s">
        <v>557</v>
      </c>
      <c r="C395" s="57" t="s">
        <v>558</v>
      </c>
      <c r="D395" s="53">
        <f>계획인구!J395</f>
        <v>20</v>
      </c>
      <c r="E395" s="53">
        <f>계획인구!K395</f>
        <v>48</v>
      </c>
      <c r="F395" s="54" t="str">
        <f>계획인구!L395</f>
        <v>소규모</v>
      </c>
      <c r="G395" s="54" t="str">
        <f>계획인구!M395</f>
        <v>소규모</v>
      </c>
      <c r="H395" s="54" t="str">
        <f>계획인구!N395</f>
        <v>구수골</v>
      </c>
      <c r="I395" s="55">
        <f>IF(F395="마을",0,IF(F395="소규모",0,계획인구!P395))</f>
        <v>0</v>
      </c>
      <c r="J395" s="135">
        <f t="shared" si="41"/>
        <v>0</v>
      </c>
      <c r="K395" s="135">
        <f t="shared" si="41"/>
        <v>0</v>
      </c>
      <c r="L395" s="135">
        <f t="shared" si="41"/>
        <v>0</v>
      </c>
      <c r="M395" s="135">
        <f t="shared" si="41"/>
        <v>0</v>
      </c>
      <c r="N395" s="136">
        <f t="shared" si="41"/>
        <v>0</v>
      </c>
      <c r="O395" s="152">
        <f>IF(계획인구!Q395="미급수",0,IF(계획인구!Q395="마을",0,IF(계획인구!Q395="소규모",0,IF(계획인구!Q395=사업별물량!$F395,계획인구!AA395,0))))</f>
        <v>0</v>
      </c>
      <c r="P395" s="152">
        <f>IF(계획인구!R395="미급수",0,IF(계획인구!R395="마을",0,IF(계획인구!R395="소규모",0,IF(계획인구!R395=사업별물량!$F395,계획인구!AB395,0))))</f>
        <v>0</v>
      </c>
      <c r="Q395" s="152">
        <f>IF(계획인구!S395="미급수",0,IF(계획인구!S395="마을",0,IF(계획인구!S395="소규모",0,IF(계획인구!S395=사업별물량!$F395,계획인구!AC395,0))))</f>
        <v>0</v>
      </c>
      <c r="R395" s="152">
        <f>IF(계획인구!T395="미급수",0,IF(계획인구!T395="마을",0,IF(계획인구!T395="소규모",0,IF(계획인구!T395=사업별물량!$F395,계획인구!AD395,0))))</f>
        <v>0</v>
      </c>
      <c r="S395" s="152">
        <f>IF(계획인구!U395="미급수",0,IF(계획인구!U395="마을",0,IF(계획인구!U395="소규모",0,IF(계획인구!U395=사업별물량!$F395,계획인구!AE395,0))))</f>
        <v>0</v>
      </c>
      <c r="T395" s="152">
        <f>IF(계획인구!Q395="미급수",0,IF(계획인구!Q395="마을",0,IF(계획인구!Q395="소규모",0,IF(계획인구!Q395=사업별물량!$F395,계획인구!AF395,0))))</f>
        <v>0</v>
      </c>
      <c r="U395" s="152">
        <f>IF(계획인구!R395="미급수",0,IF(계획인구!R395="마을",0,IF(계획인구!R395="소규모",0,IF(계획인구!R395=사업별물량!$F395,계획인구!AG395,0))))</f>
        <v>0</v>
      </c>
      <c r="V395" s="152">
        <f>IF(계획인구!S395="미급수",0,IF(계획인구!S395="마을",0,IF(계획인구!S395="소규모",0,IF(계획인구!S395=사업별물량!$F395,계획인구!AH395,0))))</f>
        <v>0</v>
      </c>
      <c r="W395" s="152">
        <f>IF(계획인구!T395="미급수",0,IF(계획인구!T395="마을",0,IF(계획인구!T395="소규모",0,IF(계획인구!T395=사업별물량!$F395,계획인구!AI395,0))))</f>
        <v>0</v>
      </c>
      <c r="X395" s="152">
        <f>IF(계획인구!U395="미급수",0,IF(계획인구!U395="마을",0,IF(계획인구!U395="소규모",0,IF(계획인구!U395=사업별물량!$F395,계획인구!AJ395,0))))</f>
        <v>0</v>
      </c>
      <c r="Y395" s="14" t="str">
        <f t="shared" si="42"/>
        <v/>
      </c>
    </row>
    <row r="396" spans="1:25" s="11" customFormat="1" ht="16.350000000000001" customHeight="1">
      <c r="A396" s="308" t="s">
        <v>260</v>
      </c>
      <c r="B396" s="247" t="s">
        <v>559</v>
      </c>
      <c r="C396" s="57" t="s">
        <v>560</v>
      </c>
      <c r="D396" s="53">
        <f>계획인구!J396</f>
        <v>28</v>
      </c>
      <c r="E396" s="53">
        <f>계획인구!K396</f>
        <v>43</v>
      </c>
      <c r="F396" s="54" t="str">
        <f>계획인구!L396</f>
        <v>소규모</v>
      </c>
      <c r="G396" s="54" t="str">
        <f>계획인구!M396</f>
        <v>소규모</v>
      </c>
      <c r="H396" s="54" t="str">
        <f>계획인구!N396</f>
        <v>등터</v>
      </c>
      <c r="I396" s="55">
        <f>IF(F396="마을",0,IF(F396="소규모",0,계획인구!P396))</f>
        <v>0</v>
      </c>
      <c r="J396" s="135">
        <f t="shared" si="41"/>
        <v>0</v>
      </c>
      <c r="K396" s="135">
        <f t="shared" si="41"/>
        <v>0</v>
      </c>
      <c r="L396" s="135">
        <f t="shared" si="41"/>
        <v>0</v>
      </c>
      <c r="M396" s="135">
        <f t="shared" si="41"/>
        <v>0</v>
      </c>
      <c r="N396" s="136">
        <f t="shared" si="41"/>
        <v>0</v>
      </c>
      <c r="O396" s="152">
        <f>IF(계획인구!Q396="미급수",0,IF(계획인구!Q396="마을",0,IF(계획인구!Q396="소규모",0,IF(계획인구!Q396=사업별물량!$F396,계획인구!AA396,0))))</f>
        <v>0</v>
      </c>
      <c r="P396" s="152">
        <f>IF(계획인구!R396="미급수",0,IF(계획인구!R396="마을",0,IF(계획인구!R396="소규모",0,IF(계획인구!R396=사업별물량!$F396,계획인구!AB396,0))))</f>
        <v>0</v>
      </c>
      <c r="Q396" s="152">
        <f>IF(계획인구!S396="미급수",0,IF(계획인구!S396="마을",0,IF(계획인구!S396="소규모",0,IF(계획인구!S396=사업별물량!$F396,계획인구!AC396,0))))</f>
        <v>0</v>
      </c>
      <c r="R396" s="152">
        <f>IF(계획인구!T396="미급수",0,IF(계획인구!T396="마을",0,IF(계획인구!T396="소규모",0,IF(계획인구!T396=사업별물량!$F396,계획인구!AD396,0))))</f>
        <v>0</v>
      </c>
      <c r="S396" s="152">
        <f>IF(계획인구!U396="미급수",0,IF(계획인구!U396="마을",0,IF(계획인구!U396="소규모",0,IF(계획인구!U396=사업별물량!$F396,계획인구!AE396,0))))</f>
        <v>0</v>
      </c>
      <c r="T396" s="152">
        <f>IF(계획인구!Q396="미급수",0,IF(계획인구!Q396="마을",0,IF(계획인구!Q396="소규모",0,IF(계획인구!Q396=사업별물량!$F396,계획인구!AF396,0))))</f>
        <v>0</v>
      </c>
      <c r="U396" s="152">
        <f>IF(계획인구!R396="미급수",0,IF(계획인구!R396="마을",0,IF(계획인구!R396="소규모",0,IF(계획인구!R396=사업별물량!$F396,계획인구!AG396,0))))</f>
        <v>0</v>
      </c>
      <c r="V396" s="152">
        <f>IF(계획인구!S396="미급수",0,IF(계획인구!S396="마을",0,IF(계획인구!S396="소규모",0,IF(계획인구!S396=사업별물량!$F396,계획인구!AH396,0))))</f>
        <v>0</v>
      </c>
      <c r="W396" s="152">
        <f>IF(계획인구!T396="미급수",0,IF(계획인구!T396="마을",0,IF(계획인구!T396="소규모",0,IF(계획인구!T396=사업별물량!$F396,계획인구!AI396,0))))</f>
        <v>0</v>
      </c>
      <c r="X396" s="152">
        <f>IF(계획인구!U396="미급수",0,IF(계획인구!U396="마을",0,IF(계획인구!U396="소규모",0,IF(계획인구!U396=사업별물량!$F396,계획인구!AJ396,0))))</f>
        <v>0</v>
      </c>
      <c r="Y396" s="14" t="str">
        <f t="shared" si="42"/>
        <v/>
      </c>
    </row>
    <row r="397" spans="1:25" s="11" customFormat="1" ht="16.350000000000001" customHeight="1">
      <c r="A397" s="308" t="s">
        <v>260</v>
      </c>
      <c r="B397" s="333"/>
      <c r="C397" s="57" t="s">
        <v>561</v>
      </c>
      <c r="D397" s="53">
        <f>계획인구!J397</f>
        <v>20</v>
      </c>
      <c r="E397" s="53">
        <f>계획인구!K397</f>
        <v>32</v>
      </c>
      <c r="F397" s="54" t="str">
        <f>계획인구!L397</f>
        <v>소규모</v>
      </c>
      <c r="G397" s="54" t="str">
        <f>계획인구!M397</f>
        <v>소규모</v>
      </c>
      <c r="H397" s="54" t="str">
        <f>계획인구!N397</f>
        <v>원신평</v>
      </c>
      <c r="I397" s="55">
        <f>IF(F397="마을",0,IF(F397="소규모",0,계획인구!P397))</f>
        <v>0</v>
      </c>
      <c r="J397" s="135">
        <f t="shared" si="41"/>
        <v>0</v>
      </c>
      <c r="K397" s="135">
        <f t="shared" si="41"/>
        <v>0</v>
      </c>
      <c r="L397" s="135">
        <f t="shared" si="41"/>
        <v>0</v>
      </c>
      <c r="M397" s="135">
        <f t="shared" si="41"/>
        <v>0</v>
      </c>
      <c r="N397" s="136">
        <f t="shared" si="41"/>
        <v>0</v>
      </c>
      <c r="O397" s="152">
        <f>IF(계획인구!Q397="미급수",0,IF(계획인구!Q397="마을",0,IF(계획인구!Q397="소규모",0,IF(계획인구!Q397=사업별물량!$F397,계획인구!AA397,0))))</f>
        <v>0</v>
      </c>
      <c r="P397" s="152">
        <f>IF(계획인구!R397="미급수",0,IF(계획인구!R397="마을",0,IF(계획인구!R397="소규모",0,IF(계획인구!R397=사업별물량!$F397,계획인구!AB397,0))))</f>
        <v>0</v>
      </c>
      <c r="Q397" s="152">
        <f>IF(계획인구!S397="미급수",0,IF(계획인구!S397="마을",0,IF(계획인구!S397="소규모",0,IF(계획인구!S397=사업별물량!$F397,계획인구!AC397,0))))</f>
        <v>0</v>
      </c>
      <c r="R397" s="152">
        <f>IF(계획인구!T397="미급수",0,IF(계획인구!T397="마을",0,IF(계획인구!T397="소규모",0,IF(계획인구!T397=사업별물량!$F397,계획인구!AD397,0))))</f>
        <v>0</v>
      </c>
      <c r="S397" s="152">
        <f>IF(계획인구!U397="미급수",0,IF(계획인구!U397="마을",0,IF(계획인구!U397="소규모",0,IF(계획인구!U397=사업별물량!$F397,계획인구!AE397,0))))</f>
        <v>0</v>
      </c>
      <c r="T397" s="152">
        <f>IF(계획인구!Q397="미급수",0,IF(계획인구!Q397="마을",0,IF(계획인구!Q397="소규모",0,IF(계획인구!Q397=사업별물량!$F397,계획인구!AF397,0))))</f>
        <v>0</v>
      </c>
      <c r="U397" s="152">
        <f>IF(계획인구!R397="미급수",0,IF(계획인구!R397="마을",0,IF(계획인구!R397="소규모",0,IF(계획인구!R397=사업별물량!$F397,계획인구!AG397,0))))</f>
        <v>0</v>
      </c>
      <c r="V397" s="152">
        <f>IF(계획인구!S397="미급수",0,IF(계획인구!S397="마을",0,IF(계획인구!S397="소규모",0,IF(계획인구!S397=사업별물량!$F397,계획인구!AH397,0))))</f>
        <v>0</v>
      </c>
      <c r="W397" s="152">
        <f>IF(계획인구!T397="미급수",0,IF(계획인구!T397="마을",0,IF(계획인구!T397="소규모",0,IF(계획인구!T397=사업별물량!$F397,계획인구!AI397,0))))</f>
        <v>0</v>
      </c>
      <c r="X397" s="152">
        <f>IF(계획인구!U397="미급수",0,IF(계획인구!U397="마을",0,IF(계획인구!U397="소규모",0,IF(계획인구!U397=사업별물량!$F397,계획인구!AJ397,0))))</f>
        <v>0</v>
      </c>
      <c r="Y397" s="14" t="str">
        <f t="shared" si="42"/>
        <v/>
      </c>
    </row>
    <row r="398" spans="1:25" s="11" customFormat="1" ht="16.350000000000001" customHeight="1">
      <c r="A398" s="308" t="s">
        <v>260</v>
      </c>
      <c r="B398" s="57" t="s">
        <v>562</v>
      </c>
      <c r="C398" s="57" t="s">
        <v>563</v>
      </c>
      <c r="D398" s="53">
        <f>계획인구!J398</f>
        <v>34</v>
      </c>
      <c r="E398" s="53">
        <f>계획인구!K398</f>
        <v>63</v>
      </c>
      <c r="F398" s="54" t="str">
        <f>계획인구!L398</f>
        <v>소규모</v>
      </c>
      <c r="G398" s="54" t="str">
        <f>계획인구!M398</f>
        <v>소규모</v>
      </c>
      <c r="H398" s="54" t="str">
        <f>계획인구!N398</f>
        <v>삼실</v>
      </c>
      <c r="I398" s="55">
        <f>IF(F398="마을",0,IF(F398="소규모",0,계획인구!P398))</f>
        <v>0</v>
      </c>
      <c r="J398" s="135">
        <f t="shared" si="41"/>
        <v>0</v>
      </c>
      <c r="K398" s="135">
        <f t="shared" si="41"/>
        <v>0</v>
      </c>
      <c r="L398" s="135">
        <f t="shared" si="41"/>
        <v>0</v>
      </c>
      <c r="M398" s="135">
        <f t="shared" si="41"/>
        <v>0</v>
      </c>
      <c r="N398" s="136">
        <f t="shared" si="41"/>
        <v>0</v>
      </c>
      <c r="O398" s="152">
        <f>IF(계획인구!Q398="미급수",0,IF(계획인구!Q398="마을",0,IF(계획인구!Q398="소규모",0,IF(계획인구!Q398=사업별물량!$F398,계획인구!AA398,0))))</f>
        <v>0</v>
      </c>
      <c r="P398" s="152">
        <f>IF(계획인구!R398="미급수",0,IF(계획인구!R398="마을",0,IF(계획인구!R398="소규모",0,IF(계획인구!R398=사업별물량!$F398,계획인구!AB398,0))))</f>
        <v>0</v>
      </c>
      <c r="Q398" s="152">
        <f>IF(계획인구!S398="미급수",0,IF(계획인구!S398="마을",0,IF(계획인구!S398="소규모",0,IF(계획인구!S398=사업별물량!$F398,계획인구!AC398,0))))</f>
        <v>0</v>
      </c>
      <c r="R398" s="152">
        <f>IF(계획인구!T398="미급수",0,IF(계획인구!T398="마을",0,IF(계획인구!T398="소규모",0,IF(계획인구!T398=사업별물량!$F398,계획인구!AD398,0))))</f>
        <v>0</v>
      </c>
      <c r="S398" s="152">
        <f>IF(계획인구!U398="미급수",0,IF(계획인구!U398="마을",0,IF(계획인구!U398="소규모",0,IF(계획인구!U398=사업별물량!$F398,계획인구!AE398,0))))</f>
        <v>0</v>
      </c>
      <c r="T398" s="152">
        <f>IF(계획인구!Q398="미급수",0,IF(계획인구!Q398="마을",0,IF(계획인구!Q398="소규모",0,IF(계획인구!Q398=사업별물량!$F398,계획인구!AF398,0))))</f>
        <v>0</v>
      </c>
      <c r="U398" s="152">
        <f>IF(계획인구!R398="미급수",0,IF(계획인구!R398="마을",0,IF(계획인구!R398="소규모",0,IF(계획인구!R398=사업별물량!$F398,계획인구!AG398,0))))</f>
        <v>0</v>
      </c>
      <c r="V398" s="152">
        <f>IF(계획인구!S398="미급수",0,IF(계획인구!S398="마을",0,IF(계획인구!S398="소규모",0,IF(계획인구!S398=사업별물량!$F398,계획인구!AH398,0))))</f>
        <v>0</v>
      </c>
      <c r="W398" s="152">
        <f>IF(계획인구!T398="미급수",0,IF(계획인구!T398="마을",0,IF(계획인구!T398="소규모",0,IF(계획인구!T398=사업별물량!$F398,계획인구!AI398,0))))</f>
        <v>0</v>
      </c>
      <c r="X398" s="152">
        <f>IF(계획인구!U398="미급수",0,IF(계획인구!U398="마을",0,IF(계획인구!U398="소규모",0,IF(계획인구!U398=사업별물량!$F398,계획인구!AJ398,0))))</f>
        <v>0</v>
      </c>
      <c r="Y398" s="14" t="str">
        <f t="shared" si="42"/>
        <v/>
      </c>
    </row>
    <row r="399" spans="1:25" s="11" customFormat="1" ht="16.350000000000001" customHeight="1">
      <c r="A399" s="308" t="s">
        <v>260</v>
      </c>
      <c r="B399" s="57" t="s">
        <v>564</v>
      </c>
      <c r="C399" s="57" t="s">
        <v>788</v>
      </c>
      <c r="D399" s="53">
        <f>계획인구!J399</f>
        <v>48</v>
      </c>
      <c r="E399" s="53">
        <f>계획인구!K399</f>
        <v>97</v>
      </c>
      <c r="F399" s="54" t="str">
        <f>계획인구!L399</f>
        <v>소규모</v>
      </c>
      <c r="G399" s="54" t="str">
        <f>계획인구!M399</f>
        <v>소규모</v>
      </c>
      <c r="H399" s="54" t="str">
        <f>계획인구!N399</f>
        <v>진바실</v>
      </c>
      <c r="I399" s="55">
        <f>IF(F399="마을",0,IF(F399="소규모",0,계획인구!P399))</f>
        <v>0</v>
      </c>
      <c r="J399" s="135">
        <f t="shared" si="41"/>
        <v>0</v>
      </c>
      <c r="K399" s="135">
        <f t="shared" si="41"/>
        <v>0</v>
      </c>
      <c r="L399" s="135">
        <f t="shared" si="41"/>
        <v>0</v>
      </c>
      <c r="M399" s="135">
        <f t="shared" si="41"/>
        <v>0</v>
      </c>
      <c r="N399" s="136">
        <f t="shared" si="41"/>
        <v>0</v>
      </c>
      <c r="O399" s="152">
        <f>IF(계획인구!Q399="미급수",0,IF(계획인구!Q399="마을",0,IF(계획인구!Q399="소규모",0,IF(계획인구!Q399=사업별물량!$F399,계획인구!AA399,0))))</f>
        <v>0</v>
      </c>
      <c r="P399" s="152">
        <f>IF(계획인구!R399="미급수",0,IF(계획인구!R399="마을",0,IF(계획인구!R399="소규모",0,IF(계획인구!R399=사업별물량!$F399,계획인구!AB399,0))))</f>
        <v>0</v>
      </c>
      <c r="Q399" s="152">
        <f>IF(계획인구!S399="미급수",0,IF(계획인구!S399="마을",0,IF(계획인구!S399="소규모",0,IF(계획인구!S399=사업별물량!$F399,계획인구!AC399,0))))</f>
        <v>0</v>
      </c>
      <c r="R399" s="152">
        <f>IF(계획인구!T399="미급수",0,IF(계획인구!T399="마을",0,IF(계획인구!T399="소규모",0,IF(계획인구!T399=사업별물량!$F399,계획인구!AD399,0))))</f>
        <v>0</v>
      </c>
      <c r="S399" s="152">
        <f>IF(계획인구!U399="미급수",0,IF(계획인구!U399="마을",0,IF(계획인구!U399="소규모",0,IF(계획인구!U399=사업별물량!$F399,계획인구!AE399,0))))</f>
        <v>0</v>
      </c>
      <c r="T399" s="152">
        <f>IF(계획인구!Q399="미급수",0,IF(계획인구!Q399="마을",0,IF(계획인구!Q399="소규모",0,IF(계획인구!Q399=사업별물량!$F399,계획인구!AF399,0))))</f>
        <v>0</v>
      </c>
      <c r="U399" s="152">
        <f>IF(계획인구!R399="미급수",0,IF(계획인구!R399="마을",0,IF(계획인구!R399="소규모",0,IF(계획인구!R399=사업별물량!$F399,계획인구!AG399,0))))</f>
        <v>0</v>
      </c>
      <c r="V399" s="152">
        <f>IF(계획인구!S399="미급수",0,IF(계획인구!S399="마을",0,IF(계획인구!S399="소규모",0,IF(계획인구!S399=사업별물량!$F399,계획인구!AH399,0))))</f>
        <v>0</v>
      </c>
      <c r="W399" s="152">
        <f>IF(계획인구!T399="미급수",0,IF(계획인구!T399="마을",0,IF(계획인구!T399="소규모",0,IF(계획인구!T399=사업별물량!$F399,계획인구!AI399,0))))</f>
        <v>0</v>
      </c>
      <c r="X399" s="152">
        <f>IF(계획인구!U399="미급수",0,IF(계획인구!U399="마을",0,IF(계획인구!U399="소규모",0,IF(계획인구!U399=사업별물량!$F399,계획인구!AJ399,0))))</f>
        <v>0</v>
      </c>
      <c r="Y399" s="14" t="str">
        <f t="shared" si="42"/>
        <v/>
      </c>
    </row>
    <row r="400" spans="1:25" s="11" customFormat="1" ht="16.350000000000001" customHeight="1">
      <c r="A400" s="308" t="s">
        <v>260</v>
      </c>
      <c r="B400" s="247" t="s">
        <v>565</v>
      </c>
      <c r="C400" s="57" t="s">
        <v>789</v>
      </c>
      <c r="D400" s="53">
        <f>계획인구!J400</f>
        <v>53</v>
      </c>
      <c r="E400" s="53">
        <f>계획인구!K400</f>
        <v>86</v>
      </c>
      <c r="F400" s="54" t="str">
        <f>계획인구!L400</f>
        <v>소규모</v>
      </c>
      <c r="G400" s="54" t="str">
        <f>계획인구!M400</f>
        <v>소규모</v>
      </c>
      <c r="H400" s="54" t="str">
        <f>계획인구!N400</f>
        <v>울곡</v>
      </c>
      <c r="I400" s="55">
        <f>IF(F400="마을",0,IF(F400="소규모",0,계획인구!P400))</f>
        <v>0</v>
      </c>
      <c r="J400" s="135">
        <f t="shared" si="41"/>
        <v>0</v>
      </c>
      <c r="K400" s="135">
        <f t="shared" si="41"/>
        <v>0</v>
      </c>
      <c r="L400" s="135">
        <f t="shared" si="41"/>
        <v>0</v>
      </c>
      <c r="M400" s="135">
        <f t="shared" si="41"/>
        <v>0</v>
      </c>
      <c r="N400" s="136">
        <f t="shared" si="41"/>
        <v>0</v>
      </c>
      <c r="O400" s="152">
        <f>IF(계획인구!Q400="미급수",0,IF(계획인구!Q400="마을",0,IF(계획인구!Q400="소규모",0,IF(계획인구!Q400=사업별물량!$F400,계획인구!AA400,0))))</f>
        <v>0</v>
      </c>
      <c r="P400" s="152">
        <f>IF(계획인구!R400="미급수",0,IF(계획인구!R400="마을",0,IF(계획인구!R400="소규모",0,IF(계획인구!R400=사업별물량!$F400,계획인구!AB400,0))))</f>
        <v>0</v>
      </c>
      <c r="Q400" s="152">
        <f>IF(계획인구!S400="미급수",0,IF(계획인구!S400="마을",0,IF(계획인구!S400="소규모",0,IF(계획인구!S400=사업별물량!$F400,계획인구!AC400,0))))</f>
        <v>0</v>
      </c>
      <c r="R400" s="152">
        <f>IF(계획인구!T400="미급수",0,IF(계획인구!T400="마을",0,IF(계획인구!T400="소규모",0,IF(계획인구!T400=사업별물량!$F400,계획인구!AD400,0))))</f>
        <v>0</v>
      </c>
      <c r="S400" s="152">
        <f>IF(계획인구!U400="미급수",0,IF(계획인구!U400="마을",0,IF(계획인구!U400="소규모",0,IF(계획인구!U400=사업별물량!$F400,계획인구!AE400,0))))</f>
        <v>0</v>
      </c>
      <c r="T400" s="152">
        <f>IF(계획인구!Q400="미급수",0,IF(계획인구!Q400="마을",0,IF(계획인구!Q400="소규모",0,IF(계획인구!Q400=사업별물량!$F400,계획인구!AF400,0))))</f>
        <v>0</v>
      </c>
      <c r="U400" s="152">
        <f>IF(계획인구!R400="미급수",0,IF(계획인구!R400="마을",0,IF(계획인구!R400="소규모",0,IF(계획인구!R400=사업별물량!$F400,계획인구!AG400,0))))</f>
        <v>0</v>
      </c>
      <c r="V400" s="152">
        <f>IF(계획인구!S400="미급수",0,IF(계획인구!S400="마을",0,IF(계획인구!S400="소규모",0,IF(계획인구!S400=사업별물량!$F400,계획인구!AH400,0))))</f>
        <v>0</v>
      </c>
      <c r="W400" s="152">
        <f>IF(계획인구!T400="미급수",0,IF(계획인구!T400="마을",0,IF(계획인구!T400="소규모",0,IF(계획인구!T400=사업별물량!$F400,계획인구!AI400,0))))</f>
        <v>0</v>
      </c>
      <c r="X400" s="152">
        <f>IF(계획인구!U400="미급수",0,IF(계획인구!U400="마을",0,IF(계획인구!U400="소규모",0,IF(계획인구!U400=사업별물량!$F400,계획인구!AJ400,0))))</f>
        <v>0</v>
      </c>
      <c r="Y400" s="14" t="str">
        <f t="shared" si="42"/>
        <v/>
      </c>
    </row>
    <row r="401" spans="1:25" s="11" customFormat="1" ht="16.350000000000001" customHeight="1">
      <c r="A401" s="308" t="s">
        <v>260</v>
      </c>
      <c r="B401" s="334"/>
      <c r="C401" s="57" t="s">
        <v>566</v>
      </c>
      <c r="D401" s="53">
        <f>계획인구!J401</f>
        <v>11</v>
      </c>
      <c r="E401" s="53">
        <f>계획인구!K401</f>
        <v>23</v>
      </c>
      <c r="F401" s="54" t="str">
        <f>계획인구!L401</f>
        <v>소규모</v>
      </c>
      <c r="G401" s="54" t="str">
        <f>계획인구!M401</f>
        <v>소규모</v>
      </c>
      <c r="H401" s="54" t="str">
        <f>계획인구!N401</f>
        <v>안기터</v>
      </c>
      <c r="I401" s="55">
        <f>IF(F401="마을",0,IF(F401="소규모",0,계획인구!P401))</f>
        <v>0</v>
      </c>
      <c r="J401" s="135">
        <f t="shared" si="41"/>
        <v>0</v>
      </c>
      <c r="K401" s="135">
        <f t="shared" si="41"/>
        <v>0</v>
      </c>
      <c r="L401" s="135">
        <f t="shared" si="41"/>
        <v>0</v>
      </c>
      <c r="M401" s="135">
        <f t="shared" si="41"/>
        <v>0</v>
      </c>
      <c r="N401" s="136">
        <f t="shared" si="41"/>
        <v>0</v>
      </c>
      <c r="O401" s="152">
        <f>IF(계획인구!Q401="미급수",0,IF(계획인구!Q401="마을",0,IF(계획인구!Q401="소규모",0,IF(계획인구!Q401=사업별물량!$F401,계획인구!AA401,0))))</f>
        <v>0</v>
      </c>
      <c r="P401" s="152">
        <f>IF(계획인구!R401="미급수",0,IF(계획인구!R401="마을",0,IF(계획인구!R401="소규모",0,IF(계획인구!R401=사업별물량!$F401,계획인구!AB401,0))))</f>
        <v>0</v>
      </c>
      <c r="Q401" s="152">
        <f>IF(계획인구!S401="미급수",0,IF(계획인구!S401="마을",0,IF(계획인구!S401="소규모",0,IF(계획인구!S401=사업별물량!$F401,계획인구!AC401,0))))</f>
        <v>0</v>
      </c>
      <c r="R401" s="152">
        <f>IF(계획인구!T401="미급수",0,IF(계획인구!T401="마을",0,IF(계획인구!T401="소규모",0,IF(계획인구!T401=사업별물량!$F401,계획인구!AD401,0))))</f>
        <v>0</v>
      </c>
      <c r="S401" s="152">
        <f>IF(계획인구!U401="미급수",0,IF(계획인구!U401="마을",0,IF(계획인구!U401="소규모",0,IF(계획인구!U401=사업별물량!$F401,계획인구!AE401,0))))</f>
        <v>0</v>
      </c>
      <c r="T401" s="152">
        <f>IF(계획인구!Q401="미급수",0,IF(계획인구!Q401="마을",0,IF(계획인구!Q401="소규모",0,IF(계획인구!Q401=사업별물량!$F401,계획인구!AF401,0))))</f>
        <v>0</v>
      </c>
      <c r="U401" s="152">
        <f>IF(계획인구!R401="미급수",0,IF(계획인구!R401="마을",0,IF(계획인구!R401="소규모",0,IF(계획인구!R401=사업별물량!$F401,계획인구!AG401,0))))</f>
        <v>0</v>
      </c>
      <c r="V401" s="152">
        <f>IF(계획인구!S401="미급수",0,IF(계획인구!S401="마을",0,IF(계획인구!S401="소규모",0,IF(계획인구!S401=사업별물량!$F401,계획인구!AH401,0))))</f>
        <v>0</v>
      </c>
      <c r="W401" s="152">
        <f>IF(계획인구!T401="미급수",0,IF(계획인구!T401="마을",0,IF(계획인구!T401="소규모",0,IF(계획인구!T401=사업별물량!$F401,계획인구!AI401,0))))</f>
        <v>0</v>
      </c>
      <c r="X401" s="152">
        <f>IF(계획인구!U401="미급수",0,IF(계획인구!U401="마을",0,IF(계획인구!U401="소규모",0,IF(계획인구!U401=사업별물량!$F401,계획인구!AJ401,0))))</f>
        <v>0</v>
      </c>
      <c r="Y401" s="14" t="str">
        <f t="shared" si="42"/>
        <v/>
      </c>
    </row>
    <row r="402" spans="1:25" s="11" customFormat="1" ht="16.350000000000001" customHeight="1">
      <c r="A402" s="308" t="s">
        <v>260</v>
      </c>
      <c r="B402" s="333"/>
      <c r="C402" s="57" t="s">
        <v>567</v>
      </c>
      <c r="D402" s="53">
        <f>계획인구!J402</f>
        <v>18</v>
      </c>
      <c r="E402" s="53">
        <f>계획인구!K402</f>
        <v>28</v>
      </c>
      <c r="F402" s="54" t="str">
        <f>계획인구!L402</f>
        <v>소규모</v>
      </c>
      <c r="G402" s="54" t="str">
        <f>계획인구!M402</f>
        <v>소규모</v>
      </c>
      <c r="H402" s="54" t="str">
        <f>계획인구!N402</f>
        <v>바깥기터</v>
      </c>
      <c r="I402" s="55">
        <f>IF(F402="마을",0,IF(F402="소규모",0,계획인구!P402))</f>
        <v>0</v>
      </c>
      <c r="J402" s="135">
        <f t="shared" si="41"/>
        <v>0</v>
      </c>
      <c r="K402" s="135">
        <f t="shared" si="41"/>
        <v>0</v>
      </c>
      <c r="L402" s="135">
        <f t="shared" si="41"/>
        <v>0</v>
      </c>
      <c r="M402" s="135">
        <f t="shared" si="41"/>
        <v>0</v>
      </c>
      <c r="N402" s="136">
        <f t="shared" si="41"/>
        <v>0</v>
      </c>
      <c r="O402" s="152">
        <f>IF(계획인구!Q402="미급수",0,IF(계획인구!Q402="마을",0,IF(계획인구!Q402="소규모",0,IF(계획인구!Q402=사업별물량!$F402,계획인구!AA402,0))))</f>
        <v>0</v>
      </c>
      <c r="P402" s="152">
        <f>IF(계획인구!R402="미급수",0,IF(계획인구!R402="마을",0,IF(계획인구!R402="소규모",0,IF(계획인구!R402=사업별물량!$F402,계획인구!AB402,0))))</f>
        <v>0</v>
      </c>
      <c r="Q402" s="152">
        <f>IF(계획인구!S402="미급수",0,IF(계획인구!S402="마을",0,IF(계획인구!S402="소규모",0,IF(계획인구!S402=사업별물량!$F402,계획인구!AC402,0))))</f>
        <v>0</v>
      </c>
      <c r="R402" s="152">
        <f>IF(계획인구!T402="미급수",0,IF(계획인구!T402="마을",0,IF(계획인구!T402="소규모",0,IF(계획인구!T402=사업별물량!$F402,계획인구!AD402,0))))</f>
        <v>0</v>
      </c>
      <c r="S402" s="152">
        <f>IF(계획인구!U402="미급수",0,IF(계획인구!U402="마을",0,IF(계획인구!U402="소규모",0,IF(계획인구!U402=사업별물량!$F402,계획인구!AE402,0))))</f>
        <v>0</v>
      </c>
      <c r="T402" s="152">
        <f>IF(계획인구!Q402="미급수",0,IF(계획인구!Q402="마을",0,IF(계획인구!Q402="소규모",0,IF(계획인구!Q402=사업별물량!$F402,계획인구!AF402,0))))</f>
        <v>0</v>
      </c>
      <c r="U402" s="152">
        <f>IF(계획인구!R402="미급수",0,IF(계획인구!R402="마을",0,IF(계획인구!R402="소규모",0,IF(계획인구!R402=사업별물량!$F402,계획인구!AG402,0))))</f>
        <v>0</v>
      </c>
      <c r="V402" s="152">
        <f>IF(계획인구!S402="미급수",0,IF(계획인구!S402="마을",0,IF(계획인구!S402="소규모",0,IF(계획인구!S402=사업별물량!$F402,계획인구!AH402,0))))</f>
        <v>0</v>
      </c>
      <c r="W402" s="152">
        <f>IF(계획인구!T402="미급수",0,IF(계획인구!T402="마을",0,IF(계획인구!T402="소규모",0,IF(계획인구!T402=사업별물량!$F402,계획인구!AI402,0))))</f>
        <v>0</v>
      </c>
      <c r="X402" s="152">
        <f>IF(계획인구!U402="미급수",0,IF(계획인구!U402="마을",0,IF(계획인구!U402="소규모",0,IF(계획인구!U402=사업별물량!$F402,계획인구!AJ402,0))))</f>
        <v>0</v>
      </c>
      <c r="Y402" s="14" t="str">
        <f t="shared" si="42"/>
        <v/>
      </c>
    </row>
    <row r="403" spans="1:25" s="11" customFormat="1" ht="16.350000000000001" customHeight="1">
      <c r="A403" s="308" t="s">
        <v>260</v>
      </c>
      <c r="B403" s="57" t="s">
        <v>568</v>
      </c>
      <c r="C403" s="57" t="s">
        <v>569</v>
      </c>
      <c r="D403" s="53">
        <f>계획인구!J403</f>
        <v>31</v>
      </c>
      <c r="E403" s="53">
        <f>계획인구!K403</f>
        <v>60</v>
      </c>
      <c r="F403" s="54" t="str">
        <f>계획인구!L403</f>
        <v>지방</v>
      </c>
      <c r="G403" s="54" t="str">
        <f>계획인구!M403</f>
        <v>지례</v>
      </c>
      <c r="H403" s="54" t="str">
        <f>계획인구!N403</f>
        <v>지례</v>
      </c>
      <c r="I403" s="55">
        <f>IF(F403="마을",0,IF(F403="소규모",0,계획인구!P403))</f>
        <v>2025</v>
      </c>
      <c r="J403" s="135">
        <f t="shared" si="41"/>
        <v>0</v>
      </c>
      <c r="K403" s="135">
        <f t="shared" si="41"/>
        <v>0</v>
      </c>
      <c r="L403" s="135">
        <f t="shared" si="41"/>
        <v>57</v>
      </c>
      <c r="M403" s="135">
        <f t="shared" si="41"/>
        <v>57</v>
      </c>
      <c r="N403" s="136">
        <f t="shared" si="41"/>
        <v>57</v>
      </c>
      <c r="O403" s="152">
        <f>IF(계획인구!Q403="미급수",0,IF(계획인구!Q403="마을",0,IF(계획인구!Q403="소규모",0,IF(계획인구!Q403=사업별물량!$F403,계획인구!AA403,0))))</f>
        <v>0</v>
      </c>
      <c r="P403" s="152">
        <f>IF(계획인구!R403="미급수",0,IF(계획인구!R403="마을",0,IF(계획인구!R403="소규모",0,IF(계획인구!R403=사업별물량!$F403,계획인구!AB403,0))))</f>
        <v>0</v>
      </c>
      <c r="Q403" s="152">
        <f>IF(계획인구!S403="미급수",0,IF(계획인구!S403="마을",0,IF(계획인구!S403="소규모",0,IF(계획인구!S403=사업별물량!$F403,계획인구!AC403,0))))</f>
        <v>57</v>
      </c>
      <c r="R403" s="152">
        <f>IF(계획인구!T403="미급수",0,IF(계획인구!T403="마을",0,IF(계획인구!T403="소규모",0,IF(계획인구!T403=사업별물량!$F403,계획인구!AD403,0))))</f>
        <v>57</v>
      </c>
      <c r="S403" s="152">
        <f>IF(계획인구!U403="미급수",0,IF(계획인구!U403="마을",0,IF(계획인구!U403="소규모",0,IF(계획인구!U403=사업별물량!$F403,계획인구!AE403,0))))</f>
        <v>57</v>
      </c>
      <c r="T403" s="152">
        <f>IF(계획인구!Q403="미급수",0,IF(계획인구!Q403="마을",0,IF(계획인구!Q403="소규모",0,IF(계획인구!Q403=사업별물량!$F403,계획인구!AF403,0))))</f>
        <v>0</v>
      </c>
      <c r="U403" s="152">
        <f>IF(계획인구!R403="미급수",0,IF(계획인구!R403="마을",0,IF(계획인구!R403="소규모",0,IF(계획인구!R403=사업별물량!$F403,계획인구!AG403,0))))</f>
        <v>0</v>
      </c>
      <c r="V403" s="152">
        <f>IF(계획인구!S403="미급수",0,IF(계획인구!S403="마을",0,IF(계획인구!S403="소규모",0,IF(계획인구!S403=사업별물량!$F403,계획인구!AH403,0))))</f>
        <v>0</v>
      </c>
      <c r="W403" s="152">
        <f>IF(계획인구!T403="미급수",0,IF(계획인구!T403="마을",0,IF(계획인구!T403="소규모",0,IF(계획인구!T403=사업별물량!$F403,계획인구!AI403,0))))</f>
        <v>0</v>
      </c>
      <c r="X403" s="152">
        <f>IF(계획인구!U403="미급수",0,IF(계획인구!U403="마을",0,IF(계획인구!U403="소규모",0,IF(계획인구!U403=사업별물량!$F403,계획인구!AJ403,0))))</f>
        <v>0</v>
      </c>
      <c r="Y403" s="14" t="str">
        <f t="shared" si="42"/>
        <v>2단계</v>
      </c>
    </row>
    <row r="404" spans="1:25" s="11" customFormat="1" ht="16.350000000000001" customHeight="1">
      <c r="A404" s="308" t="s">
        <v>260</v>
      </c>
      <c r="B404" s="57" t="s">
        <v>570</v>
      </c>
      <c r="C404" s="57" t="s">
        <v>571</v>
      </c>
      <c r="D404" s="53">
        <f>계획인구!J404</f>
        <v>28</v>
      </c>
      <c r="E404" s="53">
        <f>계획인구!K404</f>
        <v>54</v>
      </c>
      <c r="F404" s="54" t="str">
        <f>계획인구!L404</f>
        <v>지방</v>
      </c>
      <c r="G404" s="54" t="str">
        <f>계획인구!M404</f>
        <v>지례</v>
      </c>
      <c r="H404" s="54" t="str">
        <f>계획인구!N404</f>
        <v>지례</v>
      </c>
      <c r="I404" s="55">
        <f>IF(F404="마을",0,IF(F404="소규모",0,계획인구!P404))</f>
        <v>2025</v>
      </c>
      <c r="J404" s="135">
        <f t="shared" si="41"/>
        <v>0</v>
      </c>
      <c r="K404" s="135">
        <f t="shared" si="41"/>
        <v>0</v>
      </c>
      <c r="L404" s="135">
        <f t="shared" si="41"/>
        <v>52</v>
      </c>
      <c r="M404" s="135">
        <f t="shared" si="41"/>
        <v>51</v>
      </c>
      <c r="N404" s="136">
        <f t="shared" si="41"/>
        <v>51</v>
      </c>
      <c r="O404" s="152">
        <f>IF(계획인구!Q404="미급수",0,IF(계획인구!Q404="마을",0,IF(계획인구!Q404="소규모",0,IF(계획인구!Q404=사업별물량!$F404,계획인구!AA404,0))))</f>
        <v>0</v>
      </c>
      <c r="P404" s="152">
        <f>IF(계획인구!R404="미급수",0,IF(계획인구!R404="마을",0,IF(계획인구!R404="소규모",0,IF(계획인구!R404=사업별물량!$F404,계획인구!AB404,0))))</f>
        <v>0</v>
      </c>
      <c r="Q404" s="152">
        <f>IF(계획인구!S404="미급수",0,IF(계획인구!S404="마을",0,IF(계획인구!S404="소규모",0,IF(계획인구!S404=사업별물량!$F404,계획인구!AC404,0))))</f>
        <v>52</v>
      </c>
      <c r="R404" s="152">
        <f>IF(계획인구!T404="미급수",0,IF(계획인구!T404="마을",0,IF(계획인구!T404="소규모",0,IF(계획인구!T404=사업별물량!$F404,계획인구!AD404,0))))</f>
        <v>51</v>
      </c>
      <c r="S404" s="152">
        <f>IF(계획인구!U404="미급수",0,IF(계획인구!U404="마을",0,IF(계획인구!U404="소규모",0,IF(계획인구!U404=사업별물량!$F404,계획인구!AE404,0))))</f>
        <v>51</v>
      </c>
      <c r="T404" s="152">
        <f>IF(계획인구!Q404="미급수",0,IF(계획인구!Q404="마을",0,IF(계획인구!Q404="소규모",0,IF(계획인구!Q404=사업별물량!$F404,계획인구!AF404,0))))</f>
        <v>0</v>
      </c>
      <c r="U404" s="152">
        <f>IF(계획인구!R404="미급수",0,IF(계획인구!R404="마을",0,IF(계획인구!R404="소규모",0,IF(계획인구!R404=사업별물량!$F404,계획인구!AG404,0))))</f>
        <v>0</v>
      </c>
      <c r="V404" s="152">
        <f>IF(계획인구!S404="미급수",0,IF(계획인구!S404="마을",0,IF(계획인구!S404="소규모",0,IF(계획인구!S404=사업별물량!$F404,계획인구!AH404,0))))</f>
        <v>0</v>
      </c>
      <c r="W404" s="152">
        <f>IF(계획인구!T404="미급수",0,IF(계획인구!T404="마을",0,IF(계획인구!T404="소규모",0,IF(계획인구!T404=사업별물량!$F404,계획인구!AI404,0))))</f>
        <v>0</v>
      </c>
      <c r="X404" s="152">
        <f>IF(계획인구!U404="미급수",0,IF(계획인구!U404="마을",0,IF(계획인구!U404="소규모",0,IF(계획인구!U404=사업별물량!$F404,계획인구!AJ404,0))))</f>
        <v>0</v>
      </c>
      <c r="Y404" s="14" t="str">
        <f t="shared" si="42"/>
        <v>2단계</v>
      </c>
    </row>
    <row r="405" spans="1:25" s="11" customFormat="1" ht="16.350000000000001" customHeight="1">
      <c r="A405" s="309" t="s">
        <v>260</v>
      </c>
      <c r="B405" s="58" t="s">
        <v>572</v>
      </c>
      <c r="C405" s="58" t="s">
        <v>849</v>
      </c>
      <c r="D405" s="56">
        <f>계획인구!J405</f>
        <v>14</v>
      </c>
      <c r="E405" s="56">
        <f>계획인구!K405</f>
        <v>21</v>
      </c>
      <c r="F405" s="63" t="str">
        <f>계획인구!L405</f>
        <v>소규모</v>
      </c>
      <c r="G405" s="63" t="str">
        <f>계획인구!M405</f>
        <v>소규모</v>
      </c>
      <c r="H405" s="63" t="str">
        <f>계획인구!N405</f>
        <v>도틀</v>
      </c>
      <c r="I405" s="64">
        <f>IF(F405="마을",0,IF(F405="소규모",0,계획인구!P405))</f>
        <v>0</v>
      </c>
      <c r="J405" s="147">
        <f t="shared" si="41"/>
        <v>0</v>
      </c>
      <c r="K405" s="147">
        <f t="shared" si="41"/>
        <v>0</v>
      </c>
      <c r="L405" s="147">
        <f t="shared" si="41"/>
        <v>0</v>
      </c>
      <c r="M405" s="147">
        <f t="shared" si="41"/>
        <v>0</v>
      </c>
      <c r="N405" s="148">
        <f t="shared" si="41"/>
        <v>0</v>
      </c>
      <c r="O405" s="152">
        <f>IF(계획인구!Q405="미급수",0,IF(계획인구!Q405="마을",0,IF(계획인구!Q405="소규모",0,IF(계획인구!Q405=사업별물량!$F405,계획인구!AA405,0))))</f>
        <v>0</v>
      </c>
      <c r="P405" s="152">
        <f>IF(계획인구!R405="미급수",0,IF(계획인구!R405="마을",0,IF(계획인구!R405="소규모",0,IF(계획인구!R405=사업별물량!$F405,계획인구!AB405,0))))</f>
        <v>0</v>
      </c>
      <c r="Q405" s="152">
        <f>IF(계획인구!S405="미급수",0,IF(계획인구!S405="마을",0,IF(계획인구!S405="소규모",0,IF(계획인구!S405=사업별물량!$F405,계획인구!AC405,0))))</f>
        <v>0</v>
      </c>
      <c r="R405" s="152">
        <f>IF(계획인구!T405="미급수",0,IF(계획인구!T405="마을",0,IF(계획인구!T405="소규모",0,IF(계획인구!T405=사업별물량!$F405,계획인구!AD405,0))))</f>
        <v>0</v>
      </c>
      <c r="S405" s="152">
        <f>IF(계획인구!U405="미급수",0,IF(계획인구!U405="마을",0,IF(계획인구!U405="소규모",0,IF(계획인구!U405=사업별물량!$F405,계획인구!AE405,0))))</f>
        <v>0</v>
      </c>
      <c r="T405" s="152">
        <f>IF(계획인구!Q405="미급수",0,IF(계획인구!Q405="마을",0,IF(계획인구!Q405="소규모",0,IF(계획인구!Q405=사업별물량!$F405,계획인구!AF405,0))))</f>
        <v>0</v>
      </c>
      <c r="U405" s="152">
        <f>IF(계획인구!R405="미급수",0,IF(계획인구!R405="마을",0,IF(계획인구!R405="소규모",0,IF(계획인구!R405=사업별물량!$F405,계획인구!AG405,0))))</f>
        <v>0</v>
      </c>
      <c r="V405" s="152">
        <f>IF(계획인구!S405="미급수",0,IF(계획인구!S405="마을",0,IF(계획인구!S405="소규모",0,IF(계획인구!S405=사업별물량!$F405,계획인구!AH405,0))))</f>
        <v>0</v>
      </c>
      <c r="W405" s="152">
        <f>IF(계획인구!T405="미급수",0,IF(계획인구!T405="마을",0,IF(계획인구!T405="소규모",0,IF(계획인구!T405=사업별물량!$F405,계획인구!AI405,0))))</f>
        <v>0</v>
      </c>
      <c r="X405" s="152">
        <f>IF(계획인구!U405="미급수",0,IF(계획인구!U405="마을",0,IF(계획인구!U405="소규모",0,IF(계획인구!U405=사업별물량!$F405,계획인구!AJ405,0))))</f>
        <v>0</v>
      </c>
      <c r="Y405" s="14" t="str">
        <f t="shared" si="42"/>
        <v/>
      </c>
    </row>
    <row r="406" spans="1:25" s="11" customFormat="1" ht="16.350000000000001" customHeight="1">
      <c r="A406" s="305" t="s">
        <v>261</v>
      </c>
      <c r="B406" s="241" t="s">
        <v>3</v>
      </c>
      <c r="C406" s="242"/>
      <c r="D406" s="211">
        <f>계획인구!J406</f>
        <v>705</v>
      </c>
      <c r="E406" s="211">
        <f>계획인구!K406</f>
        <v>1363</v>
      </c>
      <c r="F406" s="211">
        <f>계획인구!L406</f>
        <v>0</v>
      </c>
      <c r="G406" s="211">
        <f>계획인구!M406</f>
        <v>0</v>
      </c>
      <c r="H406" s="211">
        <f>계획인구!N406</f>
        <v>0</v>
      </c>
      <c r="I406" s="211">
        <f>계획인구!P406</f>
        <v>0</v>
      </c>
      <c r="J406" s="211">
        <f>O406+T406</f>
        <v>0</v>
      </c>
      <c r="K406" s="211">
        <f>P406+U406</f>
        <v>0</v>
      </c>
      <c r="L406" s="211">
        <f>Q406+V406</f>
        <v>0</v>
      </c>
      <c r="M406" s="211">
        <f>R406+W406</f>
        <v>0</v>
      </c>
      <c r="N406" s="249">
        <f>S406+X406</f>
        <v>0</v>
      </c>
      <c r="O406" s="152">
        <f>SUM(O407:O436)</f>
        <v>0</v>
      </c>
      <c r="P406" s="135">
        <f t="shared" ref="P406:X406" si="43">SUM(P407:P436)</f>
        <v>0</v>
      </c>
      <c r="Q406" s="135">
        <f t="shared" si="43"/>
        <v>0</v>
      </c>
      <c r="R406" s="135">
        <f t="shared" si="43"/>
        <v>0</v>
      </c>
      <c r="S406" s="135">
        <f t="shared" si="43"/>
        <v>0</v>
      </c>
      <c r="T406" s="135">
        <f t="shared" si="43"/>
        <v>0</v>
      </c>
      <c r="U406" s="135">
        <f t="shared" si="43"/>
        <v>0</v>
      </c>
      <c r="V406" s="135">
        <f t="shared" si="43"/>
        <v>0</v>
      </c>
      <c r="W406" s="135">
        <f t="shared" si="43"/>
        <v>0</v>
      </c>
      <c r="X406" s="135">
        <f t="shared" si="43"/>
        <v>0</v>
      </c>
      <c r="Y406" s="14" t="str">
        <f t="shared" si="42"/>
        <v/>
      </c>
    </row>
    <row r="407" spans="1:25" s="11" customFormat="1" ht="16.350000000000001" customHeight="1">
      <c r="A407" s="308" t="s">
        <v>261</v>
      </c>
      <c r="B407" s="57" t="s">
        <v>727</v>
      </c>
      <c r="C407" s="57" t="s">
        <v>573</v>
      </c>
      <c r="D407" s="53">
        <f>계획인구!J407</f>
        <v>12</v>
      </c>
      <c r="E407" s="53">
        <f>계획인구!K407</f>
        <v>26</v>
      </c>
      <c r="F407" s="54" t="str">
        <f>계획인구!L407</f>
        <v>미급수</v>
      </c>
      <c r="G407" s="54" t="str">
        <f>계획인구!M407</f>
        <v>미급수</v>
      </c>
      <c r="H407" s="54" t="str">
        <f>계획인구!N407</f>
        <v>미급수</v>
      </c>
      <c r="I407" s="55">
        <f>IF(F407="마을",0,IF(F407="소규모",0,계획인구!P407))</f>
        <v>0</v>
      </c>
      <c r="J407" s="135">
        <f t="shared" ref="J407:N436" si="44">O407+T407</f>
        <v>0</v>
      </c>
      <c r="K407" s="135">
        <f t="shared" si="44"/>
        <v>0</v>
      </c>
      <c r="L407" s="135">
        <f t="shared" si="44"/>
        <v>0</v>
      </c>
      <c r="M407" s="135">
        <f t="shared" si="44"/>
        <v>0</v>
      </c>
      <c r="N407" s="136">
        <f t="shared" si="44"/>
        <v>0</v>
      </c>
      <c r="O407" s="152">
        <f>IF(계획인구!Q407="미급수",0,IF(계획인구!Q407="마을",0,IF(계획인구!Q407="소규모",0,IF(계획인구!Q407=사업별물량!$F407,계획인구!AA407,0))))</f>
        <v>0</v>
      </c>
      <c r="P407" s="152">
        <f>IF(계획인구!R407="미급수",0,IF(계획인구!R407="마을",0,IF(계획인구!R407="소규모",0,IF(계획인구!R407=사업별물량!$F407,계획인구!AB407,0))))</f>
        <v>0</v>
      </c>
      <c r="Q407" s="152">
        <f>IF(계획인구!S407="미급수",0,IF(계획인구!S407="마을",0,IF(계획인구!S407="소규모",0,IF(계획인구!S407=사업별물량!$F407,계획인구!AC407,0))))</f>
        <v>0</v>
      </c>
      <c r="R407" s="152">
        <f>IF(계획인구!T407="미급수",0,IF(계획인구!T407="마을",0,IF(계획인구!T407="소규모",0,IF(계획인구!T407=사업별물량!$F407,계획인구!AD407,0))))</f>
        <v>0</v>
      </c>
      <c r="S407" s="152">
        <f>IF(계획인구!U407="미급수",0,IF(계획인구!U407="마을",0,IF(계획인구!U407="소규모",0,IF(계획인구!U407=사업별물량!$F407,계획인구!AE407,0))))</f>
        <v>0</v>
      </c>
      <c r="T407" s="152">
        <f>IF(계획인구!Q407="미급수",0,IF(계획인구!Q407="마을",0,IF(계획인구!Q407="소규모",0,IF(계획인구!Q407=사업별물량!$F407,계획인구!AF407,0))))</f>
        <v>0</v>
      </c>
      <c r="U407" s="152">
        <f>IF(계획인구!R407="미급수",0,IF(계획인구!R407="마을",0,IF(계획인구!R407="소규모",0,IF(계획인구!R407=사업별물량!$F407,계획인구!AG407,0))))</f>
        <v>0</v>
      </c>
      <c r="V407" s="152">
        <f>IF(계획인구!S407="미급수",0,IF(계획인구!S407="마을",0,IF(계획인구!S407="소규모",0,IF(계획인구!S407=사업별물량!$F407,계획인구!AH407,0))))</f>
        <v>0</v>
      </c>
      <c r="W407" s="152">
        <f>IF(계획인구!T407="미급수",0,IF(계획인구!T407="마을",0,IF(계획인구!T407="소규모",0,IF(계획인구!T407=사업별물량!$F407,계획인구!AI407,0))))</f>
        <v>0</v>
      </c>
      <c r="X407" s="152">
        <f>IF(계획인구!U407="미급수",0,IF(계획인구!U407="마을",0,IF(계획인구!U407="소규모",0,IF(계획인구!U407=사업별물량!$F407,계획인구!AJ407,0))))</f>
        <v>0</v>
      </c>
      <c r="Y407" s="14" t="str">
        <f t="shared" si="42"/>
        <v/>
      </c>
    </row>
    <row r="408" spans="1:25" s="11" customFormat="1" ht="16.350000000000001" customHeight="1">
      <c r="A408" s="308" t="s">
        <v>261</v>
      </c>
      <c r="B408" s="57" t="s">
        <v>728</v>
      </c>
      <c r="C408" s="57" t="s">
        <v>574</v>
      </c>
      <c r="D408" s="53">
        <f>계획인구!J408</f>
        <v>26</v>
      </c>
      <c r="E408" s="53">
        <f>계획인구!K408</f>
        <v>48</v>
      </c>
      <c r="F408" s="54" t="str">
        <f>계획인구!L408</f>
        <v>소규모</v>
      </c>
      <c r="G408" s="54" t="str">
        <f>계획인구!M408</f>
        <v>소규모</v>
      </c>
      <c r="H408" s="54" t="str">
        <f>계획인구!N408</f>
        <v>한송정</v>
      </c>
      <c r="I408" s="55">
        <f>IF(F408="마을",0,IF(F408="소규모",0,계획인구!P408))</f>
        <v>0</v>
      </c>
      <c r="J408" s="135">
        <f t="shared" si="44"/>
        <v>0</v>
      </c>
      <c r="K408" s="135">
        <f t="shared" si="44"/>
        <v>0</v>
      </c>
      <c r="L408" s="135">
        <f t="shared" si="44"/>
        <v>0</v>
      </c>
      <c r="M408" s="135">
        <f t="shared" si="44"/>
        <v>0</v>
      </c>
      <c r="N408" s="136">
        <f t="shared" si="44"/>
        <v>0</v>
      </c>
      <c r="O408" s="152">
        <f>IF(계획인구!Q408="미급수",0,IF(계획인구!Q408="마을",0,IF(계획인구!Q408="소규모",0,IF(계획인구!Q408=사업별물량!$F408,계획인구!AA408,0))))</f>
        <v>0</v>
      </c>
      <c r="P408" s="152">
        <f>IF(계획인구!R408="미급수",0,IF(계획인구!R408="마을",0,IF(계획인구!R408="소규모",0,IF(계획인구!R408=사업별물량!$F408,계획인구!AB408,0))))</f>
        <v>0</v>
      </c>
      <c r="Q408" s="152">
        <f>IF(계획인구!S408="미급수",0,IF(계획인구!S408="마을",0,IF(계획인구!S408="소규모",0,IF(계획인구!S408=사업별물량!$F408,계획인구!AC408,0))))</f>
        <v>0</v>
      </c>
      <c r="R408" s="152">
        <f>IF(계획인구!T408="미급수",0,IF(계획인구!T408="마을",0,IF(계획인구!T408="소규모",0,IF(계획인구!T408=사업별물량!$F408,계획인구!AD408,0))))</f>
        <v>0</v>
      </c>
      <c r="S408" s="152">
        <f>IF(계획인구!U408="미급수",0,IF(계획인구!U408="마을",0,IF(계획인구!U408="소규모",0,IF(계획인구!U408=사업별물량!$F408,계획인구!AE408,0))))</f>
        <v>0</v>
      </c>
      <c r="T408" s="152">
        <f>IF(계획인구!Q408="미급수",0,IF(계획인구!Q408="마을",0,IF(계획인구!Q408="소규모",0,IF(계획인구!Q408=사업별물량!$F408,계획인구!AF408,0))))</f>
        <v>0</v>
      </c>
      <c r="U408" s="152">
        <f>IF(계획인구!R408="미급수",0,IF(계획인구!R408="마을",0,IF(계획인구!R408="소규모",0,IF(계획인구!R408=사업별물량!$F408,계획인구!AG408,0))))</f>
        <v>0</v>
      </c>
      <c r="V408" s="152">
        <f>IF(계획인구!S408="미급수",0,IF(계획인구!S408="마을",0,IF(계획인구!S408="소규모",0,IF(계획인구!S408=사업별물량!$F408,계획인구!AH408,0))))</f>
        <v>0</v>
      </c>
      <c r="W408" s="152">
        <f>IF(계획인구!T408="미급수",0,IF(계획인구!T408="마을",0,IF(계획인구!T408="소규모",0,IF(계획인구!T408=사업별물량!$F408,계획인구!AI408,0))))</f>
        <v>0</v>
      </c>
      <c r="X408" s="152">
        <f>IF(계획인구!U408="미급수",0,IF(계획인구!U408="마을",0,IF(계획인구!U408="소규모",0,IF(계획인구!U408=사업별물량!$F408,계획인구!AJ408,0))))</f>
        <v>0</v>
      </c>
      <c r="Y408" s="14" t="str">
        <f t="shared" si="42"/>
        <v/>
      </c>
    </row>
    <row r="409" spans="1:25" s="11" customFormat="1" ht="16.350000000000001" customHeight="1">
      <c r="A409" s="308" t="s">
        <v>261</v>
      </c>
      <c r="B409" s="57" t="s">
        <v>729</v>
      </c>
      <c r="C409" s="57" t="s">
        <v>791</v>
      </c>
      <c r="D409" s="53">
        <f>계획인구!J409</f>
        <v>28</v>
      </c>
      <c r="E409" s="53">
        <f>계획인구!K409</f>
        <v>51</v>
      </c>
      <c r="F409" s="54" t="str">
        <f>계획인구!L409</f>
        <v>소규모</v>
      </c>
      <c r="G409" s="54" t="str">
        <f>계획인구!M409</f>
        <v>소규모</v>
      </c>
      <c r="H409" s="54" t="str">
        <f>계획인구!N409</f>
        <v>갯절</v>
      </c>
      <c r="I409" s="55">
        <f>IF(F409="마을",0,IF(F409="소규모",0,계획인구!P409))</f>
        <v>0</v>
      </c>
      <c r="J409" s="135">
        <f t="shared" si="44"/>
        <v>0</v>
      </c>
      <c r="K409" s="135">
        <f t="shared" si="44"/>
        <v>0</v>
      </c>
      <c r="L409" s="135">
        <f t="shared" si="44"/>
        <v>0</v>
      </c>
      <c r="M409" s="135">
        <f t="shared" si="44"/>
        <v>0</v>
      </c>
      <c r="N409" s="136">
        <f t="shared" si="44"/>
        <v>0</v>
      </c>
      <c r="O409" s="152">
        <f>IF(계획인구!Q409="미급수",0,IF(계획인구!Q409="마을",0,IF(계획인구!Q409="소규모",0,IF(계획인구!Q409=사업별물량!$F409,계획인구!AA409,0))))</f>
        <v>0</v>
      </c>
      <c r="P409" s="152">
        <f>IF(계획인구!R409="미급수",0,IF(계획인구!R409="마을",0,IF(계획인구!R409="소규모",0,IF(계획인구!R409=사업별물량!$F409,계획인구!AB409,0))))</f>
        <v>0</v>
      </c>
      <c r="Q409" s="152">
        <f>IF(계획인구!S409="미급수",0,IF(계획인구!S409="마을",0,IF(계획인구!S409="소규모",0,IF(계획인구!S409=사업별물량!$F409,계획인구!AC409,0))))</f>
        <v>0</v>
      </c>
      <c r="R409" s="152">
        <f>IF(계획인구!T409="미급수",0,IF(계획인구!T409="마을",0,IF(계획인구!T409="소규모",0,IF(계획인구!T409=사업별물량!$F409,계획인구!AD409,0))))</f>
        <v>0</v>
      </c>
      <c r="S409" s="152">
        <f>IF(계획인구!U409="미급수",0,IF(계획인구!U409="마을",0,IF(계획인구!U409="소규모",0,IF(계획인구!U409=사업별물량!$F409,계획인구!AE409,0))))</f>
        <v>0</v>
      </c>
      <c r="T409" s="152">
        <f>IF(계획인구!Q409="미급수",0,IF(계획인구!Q409="마을",0,IF(계획인구!Q409="소규모",0,IF(계획인구!Q409=사업별물량!$F409,계획인구!AF409,0))))</f>
        <v>0</v>
      </c>
      <c r="U409" s="152">
        <f>IF(계획인구!R409="미급수",0,IF(계획인구!R409="마을",0,IF(계획인구!R409="소규모",0,IF(계획인구!R409=사업별물량!$F409,계획인구!AG409,0))))</f>
        <v>0</v>
      </c>
      <c r="V409" s="152">
        <f>IF(계획인구!S409="미급수",0,IF(계획인구!S409="마을",0,IF(계획인구!S409="소규모",0,IF(계획인구!S409=사업별물량!$F409,계획인구!AH409,0))))</f>
        <v>0</v>
      </c>
      <c r="W409" s="152">
        <f>IF(계획인구!T409="미급수",0,IF(계획인구!T409="마을",0,IF(계획인구!T409="소규모",0,IF(계획인구!T409=사업별물량!$F409,계획인구!AI409,0))))</f>
        <v>0</v>
      </c>
      <c r="X409" s="152">
        <f>IF(계획인구!U409="미급수",0,IF(계획인구!U409="마을",0,IF(계획인구!U409="소규모",0,IF(계획인구!U409=사업별물량!$F409,계획인구!AJ409,0))))</f>
        <v>0</v>
      </c>
      <c r="Y409" s="14" t="str">
        <f t="shared" si="42"/>
        <v/>
      </c>
    </row>
    <row r="410" spans="1:25" s="11" customFormat="1" ht="16.350000000000001" customHeight="1">
      <c r="A410" s="308" t="s">
        <v>261</v>
      </c>
      <c r="B410" s="247" t="s">
        <v>730</v>
      </c>
      <c r="C410" s="57" t="s">
        <v>321</v>
      </c>
      <c r="D410" s="53">
        <f>계획인구!J410</f>
        <v>59</v>
      </c>
      <c r="E410" s="53">
        <f>계획인구!K410</f>
        <v>89</v>
      </c>
      <c r="F410" s="54" t="str">
        <f>계획인구!L410</f>
        <v>소규모</v>
      </c>
      <c r="G410" s="54" t="str">
        <f>계획인구!M410</f>
        <v>소규모</v>
      </c>
      <c r="H410" s="54" t="str">
        <f>계획인구!N410</f>
        <v>사등</v>
      </c>
      <c r="I410" s="55">
        <f>IF(F410="마을",0,IF(F410="소규모",0,계획인구!P410))</f>
        <v>0</v>
      </c>
      <c r="J410" s="135">
        <f t="shared" si="44"/>
        <v>0</v>
      </c>
      <c r="K410" s="135">
        <f t="shared" si="44"/>
        <v>0</v>
      </c>
      <c r="L410" s="135">
        <f t="shared" si="44"/>
        <v>0</v>
      </c>
      <c r="M410" s="135">
        <f t="shared" si="44"/>
        <v>0</v>
      </c>
      <c r="N410" s="136">
        <f t="shared" si="44"/>
        <v>0</v>
      </c>
      <c r="O410" s="152">
        <f>IF(계획인구!Q410="미급수",0,IF(계획인구!Q410="마을",0,IF(계획인구!Q410="소규모",0,IF(계획인구!Q410=사업별물량!$F410,계획인구!AA410,0))))</f>
        <v>0</v>
      </c>
      <c r="P410" s="152">
        <f>IF(계획인구!R410="미급수",0,IF(계획인구!R410="마을",0,IF(계획인구!R410="소규모",0,IF(계획인구!R410=사업별물량!$F410,계획인구!AB410,0))))</f>
        <v>0</v>
      </c>
      <c r="Q410" s="152">
        <f>IF(계획인구!S410="미급수",0,IF(계획인구!S410="마을",0,IF(계획인구!S410="소규모",0,IF(계획인구!S410=사업별물량!$F410,계획인구!AC410,0))))</f>
        <v>0</v>
      </c>
      <c r="R410" s="152">
        <f>IF(계획인구!T410="미급수",0,IF(계획인구!T410="마을",0,IF(계획인구!T410="소규모",0,IF(계획인구!T410=사업별물량!$F410,계획인구!AD410,0))))</f>
        <v>0</v>
      </c>
      <c r="S410" s="152">
        <f>IF(계획인구!U410="미급수",0,IF(계획인구!U410="마을",0,IF(계획인구!U410="소규모",0,IF(계획인구!U410=사업별물량!$F410,계획인구!AE410,0))))</f>
        <v>0</v>
      </c>
      <c r="T410" s="152">
        <f>IF(계획인구!Q410="미급수",0,IF(계획인구!Q410="마을",0,IF(계획인구!Q410="소규모",0,IF(계획인구!Q410=사업별물량!$F410,계획인구!AF410,0))))</f>
        <v>0</v>
      </c>
      <c r="U410" s="152">
        <f>IF(계획인구!R410="미급수",0,IF(계획인구!R410="마을",0,IF(계획인구!R410="소규모",0,IF(계획인구!R410=사업별물량!$F410,계획인구!AG410,0))))</f>
        <v>0</v>
      </c>
      <c r="V410" s="152">
        <f>IF(계획인구!S410="미급수",0,IF(계획인구!S410="마을",0,IF(계획인구!S410="소규모",0,IF(계획인구!S410=사업별물량!$F410,계획인구!AH410,0))))</f>
        <v>0</v>
      </c>
      <c r="W410" s="152">
        <f>IF(계획인구!T410="미급수",0,IF(계획인구!T410="마을",0,IF(계획인구!T410="소규모",0,IF(계획인구!T410=사업별물량!$F410,계획인구!AI410,0))))</f>
        <v>0</v>
      </c>
      <c r="X410" s="152">
        <f>IF(계획인구!U410="미급수",0,IF(계획인구!U410="마을",0,IF(계획인구!U410="소규모",0,IF(계획인구!U410=사업별물량!$F410,계획인구!AJ410,0))))</f>
        <v>0</v>
      </c>
      <c r="Y410" s="14" t="str">
        <f t="shared" si="42"/>
        <v/>
      </c>
    </row>
    <row r="411" spans="1:25" s="11" customFormat="1" ht="16.350000000000001" customHeight="1">
      <c r="A411" s="308" t="s">
        <v>261</v>
      </c>
      <c r="B411" s="334"/>
      <c r="C411" s="57" t="s">
        <v>1153</v>
      </c>
      <c r="D411" s="53">
        <f>계획인구!J411</f>
        <v>4</v>
      </c>
      <c r="E411" s="53">
        <f>계획인구!K411</f>
        <v>11</v>
      </c>
      <c r="F411" s="54" t="str">
        <f>계획인구!L411</f>
        <v>미급수</v>
      </c>
      <c r="G411" s="54" t="str">
        <f>계획인구!M411</f>
        <v>미급수</v>
      </c>
      <c r="H411" s="54" t="str">
        <f>계획인구!N411</f>
        <v>미급수</v>
      </c>
      <c r="I411" s="55">
        <f>IF(F411="마을",0,IF(F411="소규모",0,계획인구!P411))</f>
        <v>0</v>
      </c>
      <c r="J411" s="135">
        <f t="shared" si="44"/>
        <v>0</v>
      </c>
      <c r="K411" s="135">
        <f t="shared" si="44"/>
        <v>0</v>
      </c>
      <c r="L411" s="135">
        <f t="shared" si="44"/>
        <v>0</v>
      </c>
      <c r="M411" s="135">
        <f t="shared" si="44"/>
        <v>0</v>
      </c>
      <c r="N411" s="136">
        <f t="shared" si="44"/>
        <v>0</v>
      </c>
      <c r="O411" s="152">
        <f>IF(계획인구!Q411="미급수",0,IF(계획인구!Q411="마을",0,IF(계획인구!Q411="소규모",0,IF(계획인구!Q411=사업별물량!$F411,계획인구!AA411,0))))</f>
        <v>0</v>
      </c>
      <c r="P411" s="152">
        <f>IF(계획인구!R411="미급수",0,IF(계획인구!R411="마을",0,IF(계획인구!R411="소규모",0,IF(계획인구!R411=사업별물량!$F411,계획인구!AB411,0))))</f>
        <v>0</v>
      </c>
      <c r="Q411" s="152">
        <f>IF(계획인구!S411="미급수",0,IF(계획인구!S411="마을",0,IF(계획인구!S411="소규모",0,IF(계획인구!S411=사업별물량!$F411,계획인구!AC411,0))))</f>
        <v>0</v>
      </c>
      <c r="R411" s="152">
        <f>IF(계획인구!T411="미급수",0,IF(계획인구!T411="마을",0,IF(계획인구!T411="소규모",0,IF(계획인구!T411=사업별물량!$F411,계획인구!AD411,0))))</f>
        <v>0</v>
      </c>
      <c r="S411" s="152">
        <f>IF(계획인구!U411="미급수",0,IF(계획인구!U411="마을",0,IF(계획인구!U411="소규모",0,IF(계획인구!U411=사업별물량!$F411,계획인구!AE411,0))))</f>
        <v>0</v>
      </c>
      <c r="T411" s="152">
        <f>IF(계획인구!Q411="미급수",0,IF(계획인구!Q411="마을",0,IF(계획인구!Q411="소규모",0,IF(계획인구!Q411=사업별물량!$F411,계획인구!AF411,0))))</f>
        <v>0</v>
      </c>
      <c r="U411" s="152">
        <f>IF(계획인구!R411="미급수",0,IF(계획인구!R411="마을",0,IF(계획인구!R411="소규모",0,IF(계획인구!R411=사업별물량!$F411,계획인구!AG411,0))))</f>
        <v>0</v>
      </c>
      <c r="V411" s="152">
        <f>IF(계획인구!S411="미급수",0,IF(계획인구!S411="마을",0,IF(계획인구!S411="소규모",0,IF(계획인구!S411=사업별물량!$F411,계획인구!AH411,0))))</f>
        <v>0</v>
      </c>
      <c r="W411" s="152">
        <f>IF(계획인구!T411="미급수",0,IF(계획인구!T411="마을",0,IF(계획인구!T411="소규모",0,IF(계획인구!T411=사업별물량!$F411,계획인구!AI411,0))))</f>
        <v>0</v>
      </c>
      <c r="X411" s="152">
        <f>IF(계획인구!U411="미급수",0,IF(계획인구!U411="마을",0,IF(계획인구!U411="소규모",0,IF(계획인구!U411=사업별물량!$F411,계획인구!AJ411,0))))</f>
        <v>0</v>
      </c>
      <c r="Y411" s="14" t="str">
        <f t="shared" si="42"/>
        <v/>
      </c>
    </row>
    <row r="412" spans="1:25" s="11" customFormat="1" ht="16.350000000000001" customHeight="1">
      <c r="A412" s="308" t="s">
        <v>261</v>
      </c>
      <c r="B412" s="333"/>
      <c r="C412" s="57" t="s">
        <v>506</v>
      </c>
      <c r="D412" s="53">
        <f>계획인구!J412</f>
        <v>19</v>
      </c>
      <c r="E412" s="53">
        <f>계획인구!K412</f>
        <v>39</v>
      </c>
      <c r="F412" s="54" t="str">
        <f>계획인구!L412</f>
        <v>소규모</v>
      </c>
      <c r="G412" s="54" t="str">
        <f>계획인구!M412</f>
        <v>소규모</v>
      </c>
      <c r="H412" s="54" t="str">
        <f>계획인구!N412</f>
        <v>장자동</v>
      </c>
      <c r="I412" s="55">
        <f>IF(F412="마을",0,IF(F412="소규모",0,계획인구!P412))</f>
        <v>0</v>
      </c>
      <c r="J412" s="135">
        <f t="shared" si="44"/>
        <v>0</v>
      </c>
      <c r="K412" s="135">
        <f t="shared" si="44"/>
        <v>0</v>
      </c>
      <c r="L412" s="135">
        <f t="shared" si="44"/>
        <v>0</v>
      </c>
      <c r="M412" s="135">
        <f t="shared" si="44"/>
        <v>0</v>
      </c>
      <c r="N412" s="136">
        <f t="shared" si="44"/>
        <v>0</v>
      </c>
      <c r="O412" s="152">
        <f>IF(계획인구!Q412="미급수",0,IF(계획인구!Q412="마을",0,IF(계획인구!Q412="소규모",0,IF(계획인구!Q412=사업별물량!$F412,계획인구!AA412,0))))</f>
        <v>0</v>
      </c>
      <c r="P412" s="152">
        <f>IF(계획인구!R412="미급수",0,IF(계획인구!R412="마을",0,IF(계획인구!R412="소규모",0,IF(계획인구!R412=사업별물량!$F412,계획인구!AB412,0))))</f>
        <v>0</v>
      </c>
      <c r="Q412" s="152">
        <f>IF(계획인구!S412="미급수",0,IF(계획인구!S412="마을",0,IF(계획인구!S412="소규모",0,IF(계획인구!S412=사업별물량!$F412,계획인구!AC412,0))))</f>
        <v>0</v>
      </c>
      <c r="R412" s="152">
        <f>IF(계획인구!T412="미급수",0,IF(계획인구!T412="마을",0,IF(계획인구!T412="소규모",0,IF(계획인구!T412=사업별물량!$F412,계획인구!AD412,0))))</f>
        <v>0</v>
      </c>
      <c r="S412" s="152">
        <f>IF(계획인구!U412="미급수",0,IF(계획인구!U412="마을",0,IF(계획인구!U412="소규모",0,IF(계획인구!U412=사업별물량!$F412,계획인구!AE412,0))))</f>
        <v>0</v>
      </c>
      <c r="T412" s="152">
        <f>IF(계획인구!Q412="미급수",0,IF(계획인구!Q412="마을",0,IF(계획인구!Q412="소규모",0,IF(계획인구!Q412=사업별물량!$F412,계획인구!AF412,0))))</f>
        <v>0</v>
      </c>
      <c r="U412" s="152">
        <f>IF(계획인구!R412="미급수",0,IF(계획인구!R412="마을",0,IF(계획인구!R412="소규모",0,IF(계획인구!R412=사업별물량!$F412,계획인구!AG412,0))))</f>
        <v>0</v>
      </c>
      <c r="V412" s="152">
        <f>IF(계획인구!S412="미급수",0,IF(계획인구!S412="마을",0,IF(계획인구!S412="소규모",0,IF(계획인구!S412=사업별물량!$F412,계획인구!AH412,0))))</f>
        <v>0</v>
      </c>
      <c r="W412" s="152">
        <f>IF(계획인구!T412="미급수",0,IF(계획인구!T412="마을",0,IF(계획인구!T412="소규모",0,IF(계획인구!T412=사업별물량!$F412,계획인구!AI412,0))))</f>
        <v>0</v>
      </c>
      <c r="X412" s="152">
        <f>IF(계획인구!U412="미급수",0,IF(계획인구!U412="마을",0,IF(계획인구!U412="소규모",0,IF(계획인구!U412=사업별물량!$F412,계획인구!AJ412,0))))</f>
        <v>0</v>
      </c>
      <c r="Y412" s="14" t="str">
        <f t="shared" si="42"/>
        <v/>
      </c>
    </row>
    <row r="413" spans="1:25" s="11" customFormat="1" ht="16.350000000000001" customHeight="1">
      <c r="A413" s="308" t="s">
        <v>261</v>
      </c>
      <c r="B413" s="247" t="s">
        <v>731</v>
      </c>
      <c r="C413" s="57" t="s">
        <v>524</v>
      </c>
      <c r="D413" s="53">
        <f>계획인구!J413</f>
        <v>73</v>
      </c>
      <c r="E413" s="53">
        <f>계획인구!K413</f>
        <v>139</v>
      </c>
      <c r="F413" s="54" t="str">
        <f>계획인구!L413</f>
        <v>소규모</v>
      </c>
      <c r="G413" s="54" t="str">
        <f>계획인구!M413</f>
        <v>소규모</v>
      </c>
      <c r="H413" s="54" t="str">
        <f>계획인구!N413</f>
        <v>양지뜸</v>
      </c>
      <c r="I413" s="55">
        <f>IF(F413="마을",0,IF(F413="소규모",0,계획인구!P413))</f>
        <v>0</v>
      </c>
      <c r="J413" s="135">
        <f t="shared" si="44"/>
        <v>0</v>
      </c>
      <c r="K413" s="135">
        <f t="shared" si="44"/>
        <v>0</v>
      </c>
      <c r="L413" s="135">
        <f t="shared" si="44"/>
        <v>0</v>
      </c>
      <c r="M413" s="135">
        <f t="shared" si="44"/>
        <v>0</v>
      </c>
      <c r="N413" s="136">
        <f t="shared" si="44"/>
        <v>0</v>
      </c>
      <c r="O413" s="152">
        <f>IF(계획인구!Q413="미급수",0,IF(계획인구!Q413="마을",0,IF(계획인구!Q413="소규모",0,IF(계획인구!Q413=사업별물량!$F413,계획인구!AA413,0))))</f>
        <v>0</v>
      </c>
      <c r="P413" s="152">
        <f>IF(계획인구!R413="미급수",0,IF(계획인구!R413="마을",0,IF(계획인구!R413="소규모",0,IF(계획인구!R413=사업별물량!$F413,계획인구!AB413,0))))</f>
        <v>0</v>
      </c>
      <c r="Q413" s="152">
        <f>IF(계획인구!S413="미급수",0,IF(계획인구!S413="마을",0,IF(계획인구!S413="소규모",0,IF(계획인구!S413=사업별물량!$F413,계획인구!AC413,0))))</f>
        <v>0</v>
      </c>
      <c r="R413" s="152">
        <f>IF(계획인구!T413="미급수",0,IF(계획인구!T413="마을",0,IF(계획인구!T413="소규모",0,IF(계획인구!T413=사업별물량!$F413,계획인구!AD413,0))))</f>
        <v>0</v>
      </c>
      <c r="S413" s="152">
        <f>IF(계획인구!U413="미급수",0,IF(계획인구!U413="마을",0,IF(계획인구!U413="소규모",0,IF(계획인구!U413=사업별물량!$F413,계획인구!AE413,0))))</f>
        <v>0</v>
      </c>
      <c r="T413" s="152">
        <f>IF(계획인구!Q413="미급수",0,IF(계획인구!Q413="마을",0,IF(계획인구!Q413="소규모",0,IF(계획인구!Q413=사업별물량!$F413,계획인구!AF413,0))))</f>
        <v>0</v>
      </c>
      <c r="U413" s="152">
        <f>IF(계획인구!R413="미급수",0,IF(계획인구!R413="마을",0,IF(계획인구!R413="소규모",0,IF(계획인구!R413=사업별물량!$F413,계획인구!AG413,0))))</f>
        <v>0</v>
      </c>
      <c r="V413" s="152">
        <f>IF(계획인구!S413="미급수",0,IF(계획인구!S413="마을",0,IF(계획인구!S413="소규모",0,IF(계획인구!S413=사업별물량!$F413,계획인구!AH413,0))))</f>
        <v>0</v>
      </c>
      <c r="W413" s="152">
        <f>IF(계획인구!T413="미급수",0,IF(계획인구!T413="마을",0,IF(계획인구!T413="소규모",0,IF(계획인구!T413=사업별물량!$F413,계획인구!AI413,0))))</f>
        <v>0</v>
      </c>
      <c r="X413" s="152">
        <f>IF(계획인구!U413="미급수",0,IF(계획인구!U413="마을",0,IF(계획인구!U413="소규모",0,IF(계획인구!U413=사업별물량!$F413,계획인구!AJ413,0))))</f>
        <v>0</v>
      </c>
      <c r="Y413" s="14" t="str">
        <f t="shared" si="42"/>
        <v/>
      </c>
    </row>
    <row r="414" spans="1:25" s="11" customFormat="1" ht="16.350000000000001" customHeight="1">
      <c r="A414" s="308" t="s">
        <v>261</v>
      </c>
      <c r="B414" s="334"/>
      <c r="C414" s="57" t="s">
        <v>575</v>
      </c>
      <c r="D414" s="53">
        <f>계획인구!J414</f>
        <v>14</v>
      </c>
      <c r="E414" s="53">
        <f>계획인구!K414</f>
        <v>28</v>
      </c>
      <c r="F414" s="54" t="str">
        <f>계획인구!L414</f>
        <v>미급수</v>
      </c>
      <c r="G414" s="54" t="str">
        <f>계획인구!M414</f>
        <v>미급수</v>
      </c>
      <c r="H414" s="54" t="str">
        <f>계획인구!N414</f>
        <v>미급수</v>
      </c>
      <c r="I414" s="55">
        <f>IF(F414="마을",0,IF(F414="소규모",0,계획인구!P414))</f>
        <v>0</v>
      </c>
      <c r="J414" s="135">
        <f t="shared" si="44"/>
        <v>0</v>
      </c>
      <c r="K414" s="135">
        <f t="shared" si="44"/>
        <v>0</v>
      </c>
      <c r="L414" s="135">
        <f t="shared" si="44"/>
        <v>0</v>
      </c>
      <c r="M414" s="135">
        <f t="shared" si="44"/>
        <v>0</v>
      </c>
      <c r="N414" s="136">
        <f t="shared" si="44"/>
        <v>0</v>
      </c>
      <c r="O414" s="152">
        <f>IF(계획인구!Q414="미급수",0,IF(계획인구!Q414="마을",0,IF(계획인구!Q414="소규모",0,IF(계획인구!Q414=사업별물량!$F414,계획인구!AA414,0))))</f>
        <v>0</v>
      </c>
      <c r="P414" s="152">
        <f>IF(계획인구!R414="미급수",0,IF(계획인구!R414="마을",0,IF(계획인구!R414="소규모",0,IF(계획인구!R414=사업별물량!$F414,계획인구!AB414,0))))</f>
        <v>0</v>
      </c>
      <c r="Q414" s="152">
        <f>IF(계획인구!S414="미급수",0,IF(계획인구!S414="마을",0,IF(계획인구!S414="소규모",0,IF(계획인구!S414=사업별물량!$F414,계획인구!AC414,0))))</f>
        <v>0</v>
      </c>
      <c r="R414" s="152">
        <f>IF(계획인구!T414="미급수",0,IF(계획인구!T414="마을",0,IF(계획인구!T414="소규모",0,IF(계획인구!T414=사업별물량!$F414,계획인구!AD414,0))))</f>
        <v>0</v>
      </c>
      <c r="S414" s="152">
        <f>IF(계획인구!U414="미급수",0,IF(계획인구!U414="마을",0,IF(계획인구!U414="소규모",0,IF(계획인구!U414=사업별물량!$F414,계획인구!AE414,0))))</f>
        <v>0</v>
      </c>
      <c r="T414" s="152">
        <f>IF(계획인구!Q414="미급수",0,IF(계획인구!Q414="마을",0,IF(계획인구!Q414="소규모",0,IF(계획인구!Q414=사업별물량!$F414,계획인구!AF414,0))))</f>
        <v>0</v>
      </c>
      <c r="U414" s="152">
        <f>IF(계획인구!R414="미급수",0,IF(계획인구!R414="마을",0,IF(계획인구!R414="소규모",0,IF(계획인구!R414=사업별물량!$F414,계획인구!AG414,0))))</f>
        <v>0</v>
      </c>
      <c r="V414" s="152">
        <f>IF(계획인구!S414="미급수",0,IF(계획인구!S414="마을",0,IF(계획인구!S414="소규모",0,IF(계획인구!S414=사업별물량!$F414,계획인구!AH414,0))))</f>
        <v>0</v>
      </c>
      <c r="W414" s="152">
        <f>IF(계획인구!T414="미급수",0,IF(계획인구!T414="마을",0,IF(계획인구!T414="소규모",0,IF(계획인구!T414=사업별물량!$F414,계획인구!AI414,0))))</f>
        <v>0</v>
      </c>
      <c r="X414" s="152">
        <f>IF(계획인구!U414="미급수",0,IF(계획인구!U414="마을",0,IF(계획인구!U414="소규모",0,IF(계획인구!U414=사업별물량!$F414,계획인구!AJ414,0))))</f>
        <v>0</v>
      </c>
      <c r="Y414" s="14" t="str">
        <f t="shared" si="42"/>
        <v/>
      </c>
    </row>
    <row r="415" spans="1:25" s="11" customFormat="1" ht="16.350000000000001" customHeight="1">
      <c r="A415" s="308" t="s">
        <v>261</v>
      </c>
      <c r="B415" s="333"/>
      <c r="C415" s="57" t="s">
        <v>576</v>
      </c>
      <c r="D415" s="53">
        <f>계획인구!J415</f>
        <v>3</v>
      </c>
      <c r="E415" s="53">
        <f>계획인구!K415</f>
        <v>7</v>
      </c>
      <c r="F415" s="54" t="str">
        <f>계획인구!L415</f>
        <v>미급수</v>
      </c>
      <c r="G415" s="54" t="str">
        <f>계획인구!M415</f>
        <v>미급수</v>
      </c>
      <c r="H415" s="54" t="str">
        <f>계획인구!N415</f>
        <v>미급수</v>
      </c>
      <c r="I415" s="55">
        <f>IF(F415="마을",0,IF(F415="소규모",0,계획인구!P415))</f>
        <v>0</v>
      </c>
      <c r="J415" s="135">
        <f t="shared" si="44"/>
        <v>0</v>
      </c>
      <c r="K415" s="135">
        <f t="shared" si="44"/>
        <v>0</v>
      </c>
      <c r="L415" s="135">
        <f t="shared" si="44"/>
        <v>0</v>
      </c>
      <c r="M415" s="135">
        <f t="shared" si="44"/>
        <v>0</v>
      </c>
      <c r="N415" s="136">
        <f t="shared" si="44"/>
        <v>0</v>
      </c>
      <c r="O415" s="152">
        <f>IF(계획인구!Q415="미급수",0,IF(계획인구!Q415="마을",0,IF(계획인구!Q415="소규모",0,IF(계획인구!Q415=사업별물량!$F415,계획인구!AA415,0))))</f>
        <v>0</v>
      </c>
      <c r="P415" s="152">
        <f>IF(계획인구!R415="미급수",0,IF(계획인구!R415="마을",0,IF(계획인구!R415="소규모",0,IF(계획인구!R415=사업별물량!$F415,계획인구!AB415,0))))</f>
        <v>0</v>
      </c>
      <c r="Q415" s="152">
        <f>IF(계획인구!S415="미급수",0,IF(계획인구!S415="마을",0,IF(계획인구!S415="소규모",0,IF(계획인구!S415=사업별물량!$F415,계획인구!AC415,0))))</f>
        <v>0</v>
      </c>
      <c r="R415" s="152">
        <f>IF(계획인구!T415="미급수",0,IF(계획인구!T415="마을",0,IF(계획인구!T415="소규모",0,IF(계획인구!T415=사업별물량!$F415,계획인구!AD415,0))))</f>
        <v>0</v>
      </c>
      <c r="S415" s="152">
        <f>IF(계획인구!U415="미급수",0,IF(계획인구!U415="마을",0,IF(계획인구!U415="소규모",0,IF(계획인구!U415=사업별물량!$F415,계획인구!AE415,0))))</f>
        <v>0</v>
      </c>
      <c r="T415" s="152">
        <f>IF(계획인구!Q415="미급수",0,IF(계획인구!Q415="마을",0,IF(계획인구!Q415="소규모",0,IF(계획인구!Q415=사업별물량!$F415,계획인구!AF415,0))))</f>
        <v>0</v>
      </c>
      <c r="U415" s="152">
        <f>IF(계획인구!R415="미급수",0,IF(계획인구!R415="마을",0,IF(계획인구!R415="소규모",0,IF(계획인구!R415=사업별물량!$F415,계획인구!AG415,0))))</f>
        <v>0</v>
      </c>
      <c r="V415" s="152">
        <f>IF(계획인구!S415="미급수",0,IF(계획인구!S415="마을",0,IF(계획인구!S415="소규모",0,IF(계획인구!S415=사업별물량!$F415,계획인구!AH415,0))))</f>
        <v>0</v>
      </c>
      <c r="W415" s="152">
        <f>IF(계획인구!T415="미급수",0,IF(계획인구!T415="마을",0,IF(계획인구!T415="소규모",0,IF(계획인구!T415=사업별물량!$F415,계획인구!AI415,0))))</f>
        <v>0</v>
      </c>
      <c r="X415" s="152">
        <f>IF(계획인구!U415="미급수",0,IF(계획인구!U415="마을",0,IF(계획인구!U415="소규모",0,IF(계획인구!U415=사업별물량!$F415,계획인구!AJ415,0))))</f>
        <v>0</v>
      </c>
      <c r="Y415" s="14" t="str">
        <f t="shared" si="42"/>
        <v/>
      </c>
    </row>
    <row r="416" spans="1:25" s="11" customFormat="1" ht="16.350000000000001" customHeight="1">
      <c r="A416" s="308" t="s">
        <v>261</v>
      </c>
      <c r="B416" s="57" t="s">
        <v>732</v>
      </c>
      <c r="C416" s="57" t="s">
        <v>577</v>
      </c>
      <c r="D416" s="53">
        <f>계획인구!J416</f>
        <v>30</v>
      </c>
      <c r="E416" s="53">
        <f>계획인구!K416</f>
        <v>59</v>
      </c>
      <c r="F416" s="54" t="str">
        <f>계획인구!L416</f>
        <v>소규모</v>
      </c>
      <c r="G416" s="54" t="str">
        <f>계획인구!M416</f>
        <v>소규모</v>
      </c>
      <c r="H416" s="54" t="str">
        <f>계획인구!N416</f>
        <v>어전</v>
      </c>
      <c r="I416" s="55">
        <f>IF(F416="마을",0,IF(F416="소규모",0,계획인구!P416))</f>
        <v>0</v>
      </c>
      <c r="J416" s="135">
        <f t="shared" si="44"/>
        <v>0</v>
      </c>
      <c r="K416" s="135">
        <f t="shared" si="44"/>
        <v>0</v>
      </c>
      <c r="L416" s="135">
        <f t="shared" si="44"/>
        <v>0</v>
      </c>
      <c r="M416" s="135">
        <f t="shared" si="44"/>
        <v>0</v>
      </c>
      <c r="N416" s="136">
        <f t="shared" si="44"/>
        <v>0</v>
      </c>
      <c r="O416" s="152">
        <f>IF(계획인구!Q416="미급수",0,IF(계획인구!Q416="마을",0,IF(계획인구!Q416="소규모",0,IF(계획인구!Q416=사업별물량!$F416,계획인구!AA416,0))))</f>
        <v>0</v>
      </c>
      <c r="P416" s="152">
        <f>IF(계획인구!R416="미급수",0,IF(계획인구!R416="마을",0,IF(계획인구!R416="소규모",0,IF(계획인구!R416=사업별물량!$F416,계획인구!AB416,0))))</f>
        <v>0</v>
      </c>
      <c r="Q416" s="152">
        <f>IF(계획인구!S416="미급수",0,IF(계획인구!S416="마을",0,IF(계획인구!S416="소규모",0,IF(계획인구!S416=사업별물량!$F416,계획인구!AC416,0))))</f>
        <v>0</v>
      </c>
      <c r="R416" s="152">
        <f>IF(계획인구!T416="미급수",0,IF(계획인구!T416="마을",0,IF(계획인구!T416="소규모",0,IF(계획인구!T416=사업별물량!$F416,계획인구!AD416,0))))</f>
        <v>0</v>
      </c>
      <c r="S416" s="152">
        <f>IF(계획인구!U416="미급수",0,IF(계획인구!U416="마을",0,IF(계획인구!U416="소규모",0,IF(계획인구!U416=사업별물량!$F416,계획인구!AE416,0))))</f>
        <v>0</v>
      </c>
      <c r="T416" s="152">
        <f>IF(계획인구!Q416="미급수",0,IF(계획인구!Q416="마을",0,IF(계획인구!Q416="소규모",0,IF(계획인구!Q416=사업별물량!$F416,계획인구!AF416,0))))</f>
        <v>0</v>
      </c>
      <c r="U416" s="152">
        <f>IF(계획인구!R416="미급수",0,IF(계획인구!R416="마을",0,IF(계획인구!R416="소규모",0,IF(계획인구!R416=사업별물량!$F416,계획인구!AG416,0))))</f>
        <v>0</v>
      </c>
      <c r="V416" s="152">
        <f>IF(계획인구!S416="미급수",0,IF(계획인구!S416="마을",0,IF(계획인구!S416="소규모",0,IF(계획인구!S416=사업별물량!$F416,계획인구!AH416,0))))</f>
        <v>0</v>
      </c>
      <c r="W416" s="152">
        <f>IF(계획인구!T416="미급수",0,IF(계획인구!T416="마을",0,IF(계획인구!T416="소규모",0,IF(계획인구!T416=사업별물량!$F416,계획인구!AI416,0))))</f>
        <v>0</v>
      </c>
      <c r="X416" s="152">
        <f>IF(계획인구!U416="미급수",0,IF(계획인구!U416="마을",0,IF(계획인구!U416="소규모",0,IF(계획인구!U416=사업별물량!$F416,계획인구!AJ416,0))))</f>
        <v>0</v>
      </c>
      <c r="Y416" s="14" t="str">
        <f t="shared" si="42"/>
        <v/>
      </c>
    </row>
    <row r="417" spans="1:25" s="11" customFormat="1" ht="16.350000000000001" customHeight="1">
      <c r="A417" s="308" t="s">
        <v>261</v>
      </c>
      <c r="B417" s="57" t="s">
        <v>733</v>
      </c>
      <c r="C417" s="57" t="s">
        <v>578</v>
      </c>
      <c r="D417" s="53">
        <f>계획인구!J417</f>
        <v>41</v>
      </c>
      <c r="E417" s="53">
        <f>계획인구!K417</f>
        <v>89</v>
      </c>
      <c r="F417" s="54" t="str">
        <f>계획인구!L417</f>
        <v>소규모</v>
      </c>
      <c r="G417" s="54" t="str">
        <f>계획인구!M417</f>
        <v>소규모</v>
      </c>
      <c r="H417" s="54" t="str">
        <f>계획인구!N417</f>
        <v>가목</v>
      </c>
      <c r="I417" s="55">
        <f>IF(F417="마을",0,IF(F417="소규모",0,계획인구!P417))</f>
        <v>0</v>
      </c>
      <c r="J417" s="135">
        <f t="shared" si="44"/>
        <v>0</v>
      </c>
      <c r="K417" s="135">
        <f t="shared" si="44"/>
        <v>0</v>
      </c>
      <c r="L417" s="135">
        <f t="shared" si="44"/>
        <v>0</v>
      </c>
      <c r="M417" s="135">
        <f t="shared" si="44"/>
        <v>0</v>
      </c>
      <c r="N417" s="136">
        <f t="shared" si="44"/>
        <v>0</v>
      </c>
      <c r="O417" s="152">
        <f>IF(계획인구!Q417="미급수",0,IF(계획인구!Q417="마을",0,IF(계획인구!Q417="소규모",0,IF(계획인구!Q417=사업별물량!$F417,계획인구!AA417,0))))</f>
        <v>0</v>
      </c>
      <c r="P417" s="152">
        <f>IF(계획인구!R417="미급수",0,IF(계획인구!R417="마을",0,IF(계획인구!R417="소규모",0,IF(계획인구!R417=사업별물량!$F417,계획인구!AB417,0))))</f>
        <v>0</v>
      </c>
      <c r="Q417" s="152">
        <f>IF(계획인구!S417="미급수",0,IF(계획인구!S417="마을",0,IF(계획인구!S417="소규모",0,IF(계획인구!S417=사업별물량!$F417,계획인구!AC417,0))))</f>
        <v>0</v>
      </c>
      <c r="R417" s="152">
        <f>IF(계획인구!T417="미급수",0,IF(계획인구!T417="마을",0,IF(계획인구!T417="소규모",0,IF(계획인구!T417=사업별물량!$F417,계획인구!AD417,0))))</f>
        <v>0</v>
      </c>
      <c r="S417" s="152">
        <f>IF(계획인구!U417="미급수",0,IF(계획인구!U417="마을",0,IF(계획인구!U417="소규모",0,IF(계획인구!U417=사업별물량!$F417,계획인구!AE417,0))))</f>
        <v>0</v>
      </c>
      <c r="T417" s="152">
        <f>IF(계획인구!Q417="미급수",0,IF(계획인구!Q417="마을",0,IF(계획인구!Q417="소규모",0,IF(계획인구!Q417=사업별물량!$F417,계획인구!AF417,0))))</f>
        <v>0</v>
      </c>
      <c r="U417" s="152">
        <f>IF(계획인구!R417="미급수",0,IF(계획인구!R417="마을",0,IF(계획인구!R417="소규모",0,IF(계획인구!R417=사업별물량!$F417,계획인구!AG417,0))))</f>
        <v>0</v>
      </c>
      <c r="V417" s="152">
        <f>IF(계획인구!S417="미급수",0,IF(계획인구!S417="마을",0,IF(계획인구!S417="소규모",0,IF(계획인구!S417=사업별물량!$F417,계획인구!AH417,0))))</f>
        <v>0</v>
      </c>
      <c r="W417" s="152">
        <f>IF(계획인구!T417="미급수",0,IF(계획인구!T417="마을",0,IF(계획인구!T417="소규모",0,IF(계획인구!T417=사업별물량!$F417,계획인구!AI417,0))))</f>
        <v>0</v>
      </c>
      <c r="X417" s="152">
        <f>IF(계획인구!U417="미급수",0,IF(계획인구!U417="마을",0,IF(계획인구!U417="소규모",0,IF(계획인구!U417=사업별물량!$F417,계획인구!AJ417,0))))</f>
        <v>0</v>
      </c>
      <c r="Y417" s="14" t="str">
        <f t="shared" si="42"/>
        <v/>
      </c>
    </row>
    <row r="418" spans="1:25" s="11" customFormat="1" ht="16.350000000000001" customHeight="1">
      <c r="A418" s="308" t="s">
        <v>261</v>
      </c>
      <c r="B418" s="247" t="s">
        <v>734</v>
      </c>
      <c r="C418" s="57" t="s">
        <v>582</v>
      </c>
      <c r="D418" s="53">
        <f>계획인구!J418</f>
        <v>28</v>
      </c>
      <c r="E418" s="53">
        <f>계획인구!K418</f>
        <v>50</v>
      </c>
      <c r="F418" s="54" t="str">
        <f>계획인구!L418</f>
        <v>소규모</v>
      </c>
      <c r="G418" s="54" t="str">
        <f>계획인구!M418</f>
        <v>소규모</v>
      </c>
      <c r="H418" s="54" t="str">
        <f>계획인구!N418</f>
        <v>아랫두대</v>
      </c>
      <c r="I418" s="55">
        <f>IF(F418="마을",0,IF(F418="소규모",0,계획인구!P418))</f>
        <v>0</v>
      </c>
      <c r="J418" s="135">
        <f t="shared" si="44"/>
        <v>0</v>
      </c>
      <c r="K418" s="135">
        <f t="shared" si="44"/>
        <v>0</v>
      </c>
      <c r="L418" s="135">
        <f t="shared" si="44"/>
        <v>0</v>
      </c>
      <c r="M418" s="135">
        <f t="shared" si="44"/>
        <v>0</v>
      </c>
      <c r="N418" s="136">
        <f t="shared" si="44"/>
        <v>0</v>
      </c>
      <c r="O418" s="152">
        <f>IF(계획인구!Q418="미급수",0,IF(계획인구!Q418="마을",0,IF(계획인구!Q418="소규모",0,IF(계획인구!Q418=사업별물량!$F418,계획인구!AA418,0))))</f>
        <v>0</v>
      </c>
      <c r="P418" s="152">
        <f>IF(계획인구!R418="미급수",0,IF(계획인구!R418="마을",0,IF(계획인구!R418="소규모",0,IF(계획인구!R418=사업별물량!$F418,계획인구!AB418,0))))</f>
        <v>0</v>
      </c>
      <c r="Q418" s="152">
        <f>IF(계획인구!S418="미급수",0,IF(계획인구!S418="마을",0,IF(계획인구!S418="소규모",0,IF(계획인구!S418=사업별물량!$F418,계획인구!AC418,0))))</f>
        <v>0</v>
      </c>
      <c r="R418" s="152">
        <f>IF(계획인구!T418="미급수",0,IF(계획인구!T418="마을",0,IF(계획인구!T418="소규모",0,IF(계획인구!T418=사업별물량!$F418,계획인구!AD418,0))))</f>
        <v>0</v>
      </c>
      <c r="S418" s="152">
        <f>IF(계획인구!U418="미급수",0,IF(계획인구!U418="마을",0,IF(계획인구!U418="소규모",0,IF(계획인구!U418=사업별물량!$F418,계획인구!AE418,0))))</f>
        <v>0</v>
      </c>
      <c r="T418" s="152">
        <f>IF(계획인구!Q418="미급수",0,IF(계획인구!Q418="마을",0,IF(계획인구!Q418="소규모",0,IF(계획인구!Q418=사업별물량!$F418,계획인구!AF418,0))))</f>
        <v>0</v>
      </c>
      <c r="U418" s="152">
        <f>IF(계획인구!R418="미급수",0,IF(계획인구!R418="마을",0,IF(계획인구!R418="소규모",0,IF(계획인구!R418=사업별물량!$F418,계획인구!AG418,0))))</f>
        <v>0</v>
      </c>
      <c r="V418" s="152">
        <f>IF(계획인구!S418="미급수",0,IF(계획인구!S418="마을",0,IF(계획인구!S418="소규모",0,IF(계획인구!S418=사업별물량!$F418,계획인구!AH418,0))))</f>
        <v>0</v>
      </c>
      <c r="W418" s="152">
        <f>IF(계획인구!T418="미급수",0,IF(계획인구!T418="마을",0,IF(계획인구!T418="소규모",0,IF(계획인구!T418=사업별물량!$F418,계획인구!AI418,0))))</f>
        <v>0</v>
      </c>
      <c r="X418" s="152">
        <f>IF(계획인구!U418="미급수",0,IF(계획인구!U418="마을",0,IF(계획인구!U418="소규모",0,IF(계획인구!U418=사업별물량!$F418,계획인구!AJ418,0))))</f>
        <v>0</v>
      </c>
      <c r="Y418" s="14" t="str">
        <f t="shared" si="42"/>
        <v/>
      </c>
    </row>
    <row r="419" spans="1:25" s="11" customFormat="1" ht="16.350000000000001" customHeight="1">
      <c r="A419" s="308" t="s">
        <v>261</v>
      </c>
      <c r="B419" s="334"/>
      <c r="C419" s="57" t="s">
        <v>579</v>
      </c>
      <c r="D419" s="53">
        <f>계획인구!J419</f>
        <v>14</v>
      </c>
      <c r="E419" s="53">
        <f>계획인구!K419</f>
        <v>40</v>
      </c>
      <c r="F419" s="54" t="str">
        <f>계획인구!L419</f>
        <v>소규모</v>
      </c>
      <c r="G419" s="54" t="str">
        <f>계획인구!M419</f>
        <v>소규모</v>
      </c>
      <c r="H419" s="54" t="str">
        <f>계획인구!N419</f>
        <v>조산동</v>
      </c>
      <c r="I419" s="55">
        <f>IF(F419="마을",0,IF(F419="소규모",0,계획인구!P419))</f>
        <v>0</v>
      </c>
      <c r="J419" s="135">
        <f t="shared" si="44"/>
        <v>0</v>
      </c>
      <c r="K419" s="135">
        <f t="shared" si="44"/>
        <v>0</v>
      </c>
      <c r="L419" s="135">
        <f t="shared" si="44"/>
        <v>0</v>
      </c>
      <c r="M419" s="135">
        <f t="shared" si="44"/>
        <v>0</v>
      </c>
      <c r="N419" s="136">
        <f t="shared" si="44"/>
        <v>0</v>
      </c>
      <c r="O419" s="152">
        <f>IF(계획인구!Q419="미급수",0,IF(계획인구!Q419="마을",0,IF(계획인구!Q419="소규모",0,IF(계획인구!Q419=사업별물량!$F419,계획인구!AA419,0))))</f>
        <v>0</v>
      </c>
      <c r="P419" s="152">
        <f>IF(계획인구!R419="미급수",0,IF(계획인구!R419="마을",0,IF(계획인구!R419="소규모",0,IF(계획인구!R419=사업별물량!$F419,계획인구!AB419,0))))</f>
        <v>0</v>
      </c>
      <c r="Q419" s="152">
        <f>IF(계획인구!S419="미급수",0,IF(계획인구!S419="마을",0,IF(계획인구!S419="소규모",0,IF(계획인구!S419=사업별물량!$F419,계획인구!AC419,0))))</f>
        <v>0</v>
      </c>
      <c r="R419" s="152">
        <f>IF(계획인구!T419="미급수",0,IF(계획인구!T419="마을",0,IF(계획인구!T419="소규모",0,IF(계획인구!T419=사업별물량!$F419,계획인구!AD419,0))))</f>
        <v>0</v>
      </c>
      <c r="S419" s="152">
        <f>IF(계획인구!U419="미급수",0,IF(계획인구!U419="마을",0,IF(계획인구!U419="소규모",0,IF(계획인구!U419=사업별물량!$F419,계획인구!AE419,0))))</f>
        <v>0</v>
      </c>
      <c r="T419" s="152">
        <f>IF(계획인구!Q419="미급수",0,IF(계획인구!Q419="마을",0,IF(계획인구!Q419="소규모",0,IF(계획인구!Q419=사업별물량!$F419,계획인구!AF419,0))))</f>
        <v>0</v>
      </c>
      <c r="U419" s="152">
        <f>IF(계획인구!R419="미급수",0,IF(계획인구!R419="마을",0,IF(계획인구!R419="소규모",0,IF(계획인구!R419=사업별물량!$F419,계획인구!AG419,0))))</f>
        <v>0</v>
      </c>
      <c r="V419" s="152">
        <f>IF(계획인구!S419="미급수",0,IF(계획인구!S419="마을",0,IF(계획인구!S419="소규모",0,IF(계획인구!S419=사업별물량!$F419,계획인구!AH419,0))))</f>
        <v>0</v>
      </c>
      <c r="W419" s="152">
        <f>IF(계획인구!T419="미급수",0,IF(계획인구!T419="마을",0,IF(계획인구!T419="소규모",0,IF(계획인구!T419=사업별물량!$F419,계획인구!AI419,0))))</f>
        <v>0</v>
      </c>
      <c r="X419" s="152">
        <f>IF(계획인구!U419="미급수",0,IF(계획인구!U419="마을",0,IF(계획인구!U419="소규모",0,IF(계획인구!U419=사업별물량!$F419,계획인구!AJ419,0))))</f>
        <v>0</v>
      </c>
      <c r="Y419" s="14" t="str">
        <f t="shared" si="42"/>
        <v/>
      </c>
    </row>
    <row r="420" spans="1:25" s="11" customFormat="1" ht="16.350000000000001" customHeight="1">
      <c r="A420" s="308" t="s">
        <v>261</v>
      </c>
      <c r="B420" s="334"/>
      <c r="C420" s="57" t="s">
        <v>580</v>
      </c>
      <c r="D420" s="53">
        <f>계획인구!J420</f>
        <v>19</v>
      </c>
      <c r="E420" s="53">
        <f>계획인구!K420</f>
        <v>39</v>
      </c>
      <c r="F420" s="54" t="str">
        <f>계획인구!L420</f>
        <v>미급수</v>
      </c>
      <c r="G420" s="54" t="str">
        <f>계획인구!M420</f>
        <v>미급수</v>
      </c>
      <c r="H420" s="54" t="str">
        <f>계획인구!N420</f>
        <v>미급수</v>
      </c>
      <c r="I420" s="55">
        <f>IF(F420="마을",0,IF(F420="소규모",0,계획인구!P420))</f>
        <v>0</v>
      </c>
      <c r="J420" s="135">
        <f t="shared" si="44"/>
        <v>0</v>
      </c>
      <c r="K420" s="135">
        <f t="shared" si="44"/>
        <v>0</v>
      </c>
      <c r="L420" s="135">
        <f t="shared" si="44"/>
        <v>0</v>
      </c>
      <c r="M420" s="135">
        <f t="shared" si="44"/>
        <v>0</v>
      </c>
      <c r="N420" s="136">
        <f t="shared" si="44"/>
        <v>0</v>
      </c>
      <c r="O420" s="152">
        <f>IF(계획인구!Q420="미급수",0,IF(계획인구!Q420="마을",0,IF(계획인구!Q420="소규모",0,IF(계획인구!Q420=사업별물량!$F420,계획인구!AA420,0))))</f>
        <v>0</v>
      </c>
      <c r="P420" s="152">
        <f>IF(계획인구!R420="미급수",0,IF(계획인구!R420="마을",0,IF(계획인구!R420="소규모",0,IF(계획인구!R420=사업별물량!$F420,계획인구!AB420,0))))</f>
        <v>0</v>
      </c>
      <c r="Q420" s="152">
        <f>IF(계획인구!S420="미급수",0,IF(계획인구!S420="마을",0,IF(계획인구!S420="소규모",0,IF(계획인구!S420=사업별물량!$F420,계획인구!AC420,0))))</f>
        <v>0</v>
      </c>
      <c r="R420" s="152">
        <f>IF(계획인구!T420="미급수",0,IF(계획인구!T420="마을",0,IF(계획인구!T420="소규모",0,IF(계획인구!T420=사업별물량!$F420,계획인구!AD420,0))))</f>
        <v>0</v>
      </c>
      <c r="S420" s="152">
        <f>IF(계획인구!U420="미급수",0,IF(계획인구!U420="마을",0,IF(계획인구!U420="소규모",0,IF(계획인구!U420=사업별물량!$F420,계획인구!AE420,0))))</f>
        <v>0</v>
      </c>
      <c r="T420" s="152">
        <f>IF(계획인구!Q420="미급수",0,IF(계획인구!Q420="마을",0,IF(계획인구!Q420="소규모",0,IF(계획인구!Q420=사업별물량!$F420,계획인구!AF420,0))))</f>
        <v>0</v>
      </c>
      <c r="U420" s="152">
        <f>IF(계획인구!R420="미급수",0,IF(계획인구!R420="마을",0,IF(계획인구!R420="소규모",0,IF(계획인구!R420=사업별물량!$F420,계획인구!AG420,0))))</f>
        <v>0</v>
      </c>
      <c r="V420" s="152">
        <f>IF(계획인구!S420="미급수",0,IF(계획인구!S420="마을",0,IF(계획인구!S420="소규모",0,IF(계획인구!S420=사업별물량!$F420,계획인구!AH420,0))))</f>
        <v>0</v>
      </c>
      <c r="W420" s="152">
        <f>IF(계획인구!T420="미급수",0,IF(계획인구!T420="마을",0,IF(계획인구!T420="소규모",0,IF(계획인구!T420=사업별물량!$F420,계획인구!AI420,0))))</f>
        <v>0</v>
      </c>
      <c r="X420" s="152">
        <f>IF(계획인구!U420="미급수",0,IF(계획인구!U420="마을",0,IF(계획인구!U420="소규모",0,IF(계획인구!U420=사업별물량!$F420,계획인구!AJ420,0))))</f>
        <v>0</v>
      </c>
      <c r="Y420" s="14" t="str">
        <f t="shared" si="42"/>
        <v/>
      </c>
    </row>
    <row r="421" spans="1:25" s="11" customFormat="1" ht="16.350000000000001" customHeight="1">
      <c r="A421" s="308" t="s">
        <v>261</v>
      </c>
      <c r="B421" s="333"/>
      <c r="C421" s="57" t="s">
        <v>581</v>
      </c>
      <c r="D421" s="53">
        <f>계획인구!J421</f>
        <v>17</v>
      </c>
      <c r="E421" s="53">
        <f>계획인구!K421</f>
        <v>38</v>
      </c>
      <c r="F421" s="54" t="str">
        <f>계획인구!L421</f>
        <v>미급수</v>
      </c>
      <c r="G421" s="54" t="str">
        <f>계획인구!M421</f>
        <v>미급수</v>
      </c>
      <c r="H421" s="54" t="str">
        <f>계획인구!N421</f>
        <v>미급수</v>
      </c>
      <c r="I421" s="55">
        <f>IF(F421="마을",0,IF(F421="소규모",0,계획인구!P421))</f>
        <v>0</v>
      </c>
      <c r="J421" s="135">
        <f t="shared" si="44"/>
        <v>0</v>
      </c>
      <c r="K421" s="135">
        <f t="shared" si="44"/>
        <v>0</v>
      </c>
      <c r="L421" s="135">
        <f t="shared" si="44"/>
        <v>0</v>
      </c>
      <c r="M421" s="135">
        <f t="shared" si="44"/>
        <v>0</v>
      </c>
      <c r="N421" s="136">
        <f t="shared" si="44"/>
        <v>0</v>
      </c>
      <c r="O421" s="152">
        <f>IF(계획인구!Q421="미급수",0,IF(계획인구!Q421="마을",0,IF(계획인구!Q421="소규모",0,IF(계획인구!Q421=사업별물량!$F421,계획인구!AA421,0))))</f>
        <v>0</v>
      </c>
      <c r="P421" s="152">
        <f>IF(계획인구!R421="미급수",0,IF(계획인구!R421="마을",0,IF(계획인구!R421="소규모",0,IF(계획인구!R421=사업별물량!$F421,계획인구!AB421,0))))</f>
        <v>0</v>
      </c>
      <c r="Q421" s="152">
        <f>IF(계획인구!S421="미급수",0,IF(계획인구!S421="마을",0,IF(계획인구!S421="소규모",0,IF(계획인구!S421=사업별물량!$F421,계획인구!AC421,0))))</f>
        <v>0</v>
      </c>
      <c r="R421" s="152">
        <f>IF(계획인구!T421="미급수",0,IF(계획인구!T421="마을",0,IF(계획인구!T421="소규모",0,IF(계획인구!T421=사업별물량!$F421,계획인구!AD421,0))))</f>
        <v>0</v>
      </c>
      <c r="S421" s="152">
        <f>IF(계획인구!U421="미급수",0,IF(계획인구!U421="마을",0,IF(계획인구!U421="소규모",0,IF(계획인구!U421=사업별물량!$F421,계획인구!AE421,0))))</f>
        <v>0</v>
      </c>
      <c r="T421" s="152">
        <f>IF(계획인구!Q421="미급수",0,IF(계획인구!Q421="마을",0,IF(계획인구!Q421="소규모",0,IF(계획인구!Q421=사업별물량!$F421,계획인구!AF421,0))))</f>
        <v>0</v>
      </c>
      <c r="U421" s="152">
        <f>IF(계획인구!R421="미급수",0,IF(계획인구!R421="마을",0,IF(계획인구!R421="소규모",0,IF(계획인구!R421=사업별물량!$F421,계획인구!AG421,0))))</f>
        <v>0</v>
      </c>
      <c r="V421" s="152">
        <f>IF(계획인구!S421="미급수",0,IF(계획인구!S421="마을",0,IF(계획인구!S421="소규모",0,IF(계획인구!S421=사업별물량!$F421,계획인구!AH421,0))))</f>
        <v>0</v>
      </c>
      <c r="W421" s="152">
        <f>IF(계획인구!T421="미급수",0,IF(계획인구!T421="마을",0,IF(계획인구!T421="소규모",0,IF(계획인구!T421=사업별물량!$F421,계획인구!AI421,0))))</f>
        <v>0</v>
      </c>
      <c r="X421" s="152">
        <f>IF(계획인구!U421="미급수",0,IF(계획인구!U421="마을",0,IF(계획인구!U421="소규모",0,IF(계획인구!U421=사업별물량!$F421,계획인구!AJ421,0))))</f>
        <v>0</v>
      </c>
      <c r="Y421" s="14" t="str">
        <f t="shared" si="42"/>
        <v/>
      </c>
    </row>
    <row r="422" spans="1:25" s="11" customFormat="1" ht="16.350000000000001" customHeight="1">
      <c r="A422" s="308" t="s">
        <v>261</v>
      </c>
      <c r="B422" s="247" t="s">
        <v>735</v>
      </c>
      <c r="C422" s="57" t="s">
        <v>799</v>
      </c>
      <c r="D422" s="53">
        <f>계획인구!J422</f>
        <v>23</v>
      </c>
      <c r="E422" s="53">
        <f>계획인구!K422</f>
        <v>48</v>
      </c>
      <c r="F422" s="54" t="str">
        <f>계획인구!L422</f>
        <v>소규모</v>
      </c>
      <c r="G422" s="54" t="str">
        <f>계획인구!M422</f>
        <v>소규모</v>
      </c>
      <c r="H422" s="54" t="str">
        <f>계획인구!N422</f>
        <v>웃두대</v>
      </c>
      <c r="I422" s="55">
        <f>IF(F422="마을",0,IF(F422="소규모",0,계획인구!P422))</f>
        <v>0</v>
      </c>
      <c r="J422" s="135">
        <f t="shared" si="44"/>
        <v>0</v>
      </c>
      <c r="K422" s="135">
        <f t="shared" si="44"/>
        <v>0</v>
      </c>
      <c r="L422" s="135">
        <f t="shared" si="44"/>
        <v>0</v>
      </c>
      <c r="M422" s="135">
        <f t="shared" si="44"/>
        <v>0</v>
      </c>
      <c r="N422" s="136">
        <f t="shared" si="44"/>
        <v>0</v>
      </c>
      <c r="O422" s="152">
        <f>IF(계획인구!Q422="미급수",0,IF(계획인구!Q422="마을",0,IF(계획인구!Q422="소규모",0,IF(계획인구!Q422=사업별물량!$F422,계획인구!AA422,0))))</f>
        <v>0</v>
      </c>
      <c r="P422" s="152">
        <f>IF(계획인구!R422="미급수",0,IF(계획인구!R422="마을",0,IF(계획인구!R422="소규모",0,IF(계획인구!R422=사업별물량!$F422,계획인구!AB422,0))))</f>
        <v>0</v>
      </c>
      <c r="Q422" s="152">
        <f>IF(계획인구!S422="미급수",0,IF(계획인구!S422="마을",0,IF(계획인구!S422="소규모",0,IF(계획인구!S422=사업별물량!$F422,계획인구!AC422,0))))</f>
        <v>0</v>
      </c>
      <c r="R422" s="152">
        <f>IF(계획인구!T422="미급수",0,IF(계획인구!T422="마을",0,IF(계획인구!T422="소규모",0,IF(계획인구!T422=사업별물량!$F422,계획인구!AD422,0))))</f>
        <v>0</v>
      </c>
      <c r="S422" s="152">
        <f>IF(계획인구!U422="미급수",0,IF(계획인구!U422="마을",0,IF(계획인구!U422="소규모",0,IF(계획인구!U422=사업별물량!$F422,계획인구!AE422,0))))</f>
        <v>0</v>
      </c>
      <c r="T422" s="152">
        <f>IF(계획인구!Q422="미급수",0,IF(계획인구!Q422="마을",0,IF(계획인구!Q422="소규모",0,IF(계획인구!Q422=사업별물량!$F422,계획인구!AF422,0))))</f>
        <v>0</v>
      </c>
      <c r="U422" s="152">
        <f>IF(계획인구!R422="미급수",0,IF(계획인구!R422="마을",0,IF(계획인구!R422="소규모",0,IF(계획인구!R422=사업별물량!$F422,계획인구!AG422,0))))</f>
        <v>0</v>
      </c>
      <c r="V422" s="152">
        <f>IF(계획인구!S422="미급수",0,IF(계획인구!S422="마을",0,IF(계획인구!S422="소규모",0,IF(계획인구!S422=사업별물량!$F422,계획인구!AH422,0))))</f>
        <v>0</v>
      </c>
      <c r="W422" s="152">
        <f>IF(계획인구!T422="미급수",0,IF(계획인구!T422="마을",0,IF(계획인구!T422="소규모",0,IF(계획인구!T422=사업별물량!$F422,계획인구!AI422,0))))</f>
        <v>0</v>
      </c>
      <c r="X422" s="152">
        <f>IF(계획인구!U422="미급수",0,IF(계획인구!U422="마을",0,IF(계획인구!U422="소규모",0,IF(계획인구!U422=사업별물량!$F422,계획인구!AJ422,0))))</f>
        <v>0</v>
      </c>
      <c r="Y422" s="14" t="str">
        <f t="shared" si="42"/>
        <v/>
      </c>
    </row>
    <row r="423" spans="1:25" s="11" customFormat="1" ht="16.350000000000001" customHeight="1">
      <c r="A423" s="308" t="s">
        <v>261</v>
      </c>
      <c r="B423" s="333"/>
      <c r="C423" s="57" t="s">
        <v>1154</v>
      </c>
      <c r="D423" s="53">
        <f>계획인구!J423</f>
        <v>21</v>
      </c>
      <c r="E423" s="53">
        <f>계획인구!K423</f>
        <v>41</v>
      </c>
      <c r="F423" s="54" t="str">
        <f>계획인구!L423</f>
        <v>미급수</v>
      </c>
      <c r="G423" s="54" t="str">
        <f>계획인구!M423</f>
        <v>미급수</v>
      </c>
      <c r="H423" s="54" t="str">
        <f>계획인구!N423</f>
        <v>미급수</v>
      </c>
      <c r="I423" s="55">
        <f>IF(F423="마을",0,IF(F423="소규모",0,계획인구!P423))</f>
        <v>0</v>
      </c>
      <c r="J423" s="135">
        <f t="shared" si="44"/>
        <v>0</v>
      </c>
      <c r="K423" s="135">
        <f t="shared" si="44"/>
        <v>0</v>
      </c>
      <c r="L423" s="135">
        <f t="shared" si="44"/>
        <v>0</v>
      </c>
      <c r="M423" s="135">
        <f t="shared" si="44"/>
        <v>0</v>
      </c>
      <c r="N423" s="136">
        <f t="shared" si="44"/>
        <v>0</v>
      </c>
      <c r="O423" s="152">
        <f>IF(계획인구!Q423="미급수",0,IF(계획인구!Q423="마을",0,IF(계획인구!Q423="소규모",0,IF(계획인구!Q423=사업별물량!$F423,계획인구!AA423,0))))</f>
        <v>0</v>
      </c>
      <c r="P423" s="152">
        <f>IF(계획인구!R423="미급수",0,IF(계획인구!R423="마을",0,IF(계획인구!R423="소규모",0,IF(계획인구!R423=사업별물량!$F423,계획인구!AB423,0))))</f>
        <v>0</v>
      </c>
      <c r="Q423" s="152">
        <f>IF(계획인구!S423="미급수",0,IF(계획인구!S423="마을",0,IF(계획인구!S423="소규모",0,IF(계획인구!S423=사업별물량!$F423,계획인구!AC423,0))))</f>
        <v>0</v>
      </c>
      <c r="R423" s="152">
        <f>IF(계획인구!T423="미급수",0,IF(계획인구!T423="마을",0,IF(계획인구!T423="소규모",0,IF(계획인구!T423=사업별물량!$F423,계획인구!AD423,0))))</f>
        <v>0</v>
      </c>
      <c r="S423" s="152">
        <f>IF(계획인구!U423="미급수",0,IF(계획인구!U423="마을",0,IF(계획인구!U423="소규모",0,IF(계획인구!U423=사업별물량!$F423,계획인구!AE423,0))))</f>
        <v>0</v>
      </c>
      <c r="T423" s="152">
        <f>IF(계획인구!Q423="미급수",0,IF(계획인구!Q423="마을",0,IF(계획인구!Q423="소규모",0,IF(계획인구!Q423=사업별물량!$F423,계획인구!AF423,0))))</f>
        <v>0</v>
      </c>
      <c r="U423" s="152">
        <f>IF(계획인구!R423="미급수",0,IF(계획인구!R423="마을",0,IF(계획인구!R423="소규모",0,IF(계획인구!R423=사업별물량!$F423,계획인구!AG423,0))))</f>
        <v>0</v>
      </c>
      <c r="V423" s="152">
        <f>IF(계획인구!S423="미급수",0,IF(계획인구!S423="마을",0,IF(계획인구!S423="소규모",0,IF(계획인구!S423=사업별물량!$F423,계획인구!AH423,0))))</f>
        <v>0</v>
      </c>
      <c r="W423" s="152">
        <f>IF(계획인구!T423="미급수",0,IF(계획인구!T423="마을",0,IF(계획인구!T423="소규모",0,IF(계획인구!T423=사업별물량!$F423,계획인구!AI423,0))))</f>
        <v>0</v>
      </c>
      <c r="X423" s="152">
        <f>IF(계획인구!U423="미급수",0,IF(계획인구!U423="마을",0,IF(계획인구!U423="소규모",0,IF(계획인구!U423=사업별물량!$F423,계획인구!AJ423,0))))</f>
        <v>0</v>
      </c>
      <c r="Y423" s="14" t="str">
        <f t="shared" si="42"/>
        <v/>
      </c>
    </row>
    <row r="424" spans="1:25" s="11" customFormat="1" ht="16.350000000000001" customHeight="1">
      <c r="A424" s="308" t="s">
        <v>261</v>
      </c>
      <c r="B424" s="57" t="s">
        <v>736</v>
      </c>
      <c r="C424" s="57" t="s">
        <v>583</v>
      </c>
      <c r="D424" s="53">
        <f>계획인구!J424</f>
        <v>30</v>
      </c>
      <c r="E424" s="53">
        <f>계획인구!K424</f>
        <v>67</v>
      </c>
      <c r="F424" s="54" t="str">
        <f>계획인구!L424</f>
        <v>소규모</v>
      </c>
      <c r="G424" s="54" t="str">
        <f>계획인구!M424</f>
        <v>소규모</v>
      </c>
      <c r="H424" s="54" t="str">
        <f>계획인구!N424</f>
        <v>갈불</v>
      </c>
      <c r="I424" s="55">
        <f>IF(F424="마을",0,IF(F424="소규모",0,계획인구!P424))</f>
        <v>0</v>
      </c>
      <c r="J424" s="135">
        <f t="shared" si="44"/>
        <v>0</v>
      </c>
      <c r="K424" s="135">
        <f t="shared" si="44"/>
        <v>0</v>
      </c>
      <c r="L424" s="135">
        <f t="shared" si="44"/>
        <v>0</v>
      </c>
      <c r="M424" s="135">
        <f t="shared" si="44"/>
        <v>0</v>
      </c>
      <c r="N424" s="136">
        <f t="shared" si="44"/>
        <v>0</v>
      </c>
      <c r="O424" s="152">
        <f>IF(계획인구!Q424="미급수",0,IF(계획인구!Q424="마을",0,IF(계획인구!Q424="소규모",0,IF(계획인구!Q424=사업별물량!$F424,계획인구!AA424,0))))</f>
        <v>0</v>
      </c>
      <c r="P424" s="152">
        <f>IF(계획인구!R424="미급수",0,IF(계획인구!R424="마을",0,IF(계획인구!R424="소규모",0,IF(계획인구!R424=사업별물량!$F424,계획인구!AB424,0))))</f>
        <v>0</v>
      </c>
      <c r="Q424" s="152">
        <f>IF(계획인구!S424="미급수",0,IF(계획인구!S424="마을",0,IF(계획인구!S424="소규모",0,IF(계획인구!S424=사업별물량!$F424,계획인구!AC424,0))))</f>
        <v>0</v>
      </c>
      <c r="R424" s="152">
        <f>IF(계획인구!T424="미급수",0,IF(계획인구!T424="마을",0,IF(계획인구!T424="소규모",0,IF(계획인구!T424=사업별물량!$F424,계획인구!AD424,0))))</f>
        <v>0</v>
      </c>
      <c r="S424" s="152">
        <f>IF(계획인구!U424="미급수",0,IF(계획인구!U424="마을",0,IF(계획인구!U424="소규모",0,IF(계획인구!U424=사업별물량!$F424,계획인구!AE424,0))))</f>
        <v>0</v>
      </c>
      <c r="T424" s="152">
        <f>IF(계획인구!Q424="미급수",0,IF(계획인구!Q424="마을",0,IF(계획인구!Q424="소규모",0,IF(계획인구!Q424=사업별물량!$F424,계획인구!AF424,0))))</f>
        <v>0</v>
      </c>
      <c r="U424" s="152">
        <f>IF(계획인구!R424="미급수",0,IF(계획인구!R424="마을",0,IF(계획인구!R424="소규모",0,IF(계획인구!R424=사업별물량!$F424,계획인구!AG424,0))))</f>
        <v>0</v>
      </c>
      <c r="V424" s="152">
        <f>IF(계획인구!S424="미급수",0,IF(계획인구!S424="마을",0,IF(계획인구!S424="소규모",0,IF(계획인구!S424=사업별물량!$F424,계획인구!AH424,0))))</f>
        <v>0</v>
      </c>
      <c r="W424" s="152">
        <f>IF(계획인구!T424="미급수",0,IF(계획인구!T424="마을",0,IF(계획인구!T424="소규모",0,IF(계획인구!T424=사업별물량!$F424,계획인구!AI424,0))))</f>
        <v>0</v>
      </c>
      <c r="X424" s="152">
        <f>IF(계획인구!U424="미급수",0,IF(계획인구!U424="마을",0,IF(계획인구!U424="소규모",0,IF(계획인구!U424=사업별물량!$F424,계획인구!AJ424,0))))</f>
        <v>0</v>
      </c>
      <c r="Y424" s="14" t="str">
        <f t="shared" si="42"/>
        <v/>
      </c>
    </row>
    <row r="425" spans="1:25" s="11" customFormat="1" ht="16.350000000000001" customHeight="1">
      <c r="A425" s="308" t="s">
        <v>261</v>
      </c>
      <c r="B425" s="57" t="s">
        <v>737</v>
      </c>
      <c r="C425" s="57" t="s">
        <v>297</v>
      </c>
      <c r="D425" s="53">
        <f>계획인구!J425</f>
        <v>42</v>
      </c>
      <c r="E425" s="53">
        <f>계획인구!K425</f>
        <v>79</v>
      </c>
      <c r="F425" s="54" t="str">
        <f>계획인구!L425</f>
        <v>소규모</v>
      </c>
      <c r="G425" s="54" t="str">
        <f>계획인구!M425</f>
        <v>소규모</v>
      </c>
      <c r="H425" s="54" t="str">
        <f>계획인구!N425</f>
        <v>대동</v>
      </c>
      <c r="I425" s="55">
        <f>IF(F425="마을",0,IF(F425="소규모",0,계획인구!P425))</f>
        <v>0</v>
      </c>
      <c r="J425" s="135">
        <f t="shared" si="44"/>
        <v>0</v>
      </c>
      <c r="K425" s="135">
        <f t="shared" si="44"/>
        <v>0</v>
      </c>
      <c r="L425" s="135">
        <f t="shared" si="44"/>
        <v>0</v>
      </c>
      <c r="M425" s="135">
        <f t="shared" si="44"/>
        <v>0</v>
      </c>
      <c r="N425" s="136">
        <f t="shared" si="44"/>
        <v>0</v>
      </c>
      <c r="O425" s="152">
        <f>IF(계획인구!Q425="미급수",0,IF(계획인구!Q425="마을",0,IF(계획인구!Q425="소규모",0,IF(계획인구!Q425=사업별물량!$F425,계획인구!AA425,0))))</f>
        <v>0</v>
      </c>
      <c r="P425" s="152">
        <f>IF(계획인구!R425="미급수",0,IF(계획인구!R425="마을",0,IF(계획인구!R425="소규모",0,IF(계획인구!R425=사업별물량!$F425,계획인구!AB425,0))))</f>
        <v>0</v>
      </c>
      <c r="Q425" s="152">
        <f>IF(계획인구!S425="미급수",0,IF(계획인구!S425="마을",0,IF(계획인구!S425="소규모",0,IF(계획인구!S425=사업별물량!$F425,계획인구!AC425,0))))</f>
        <v>0</v>
      </c>
      <c r="R425" s="152">
        <f>IF(계획인구!T425="미급수",0,IF(계획인구!T425="마을",0,IF(계획인구!T425="소규모",0,IF(계획인구!T425=사업별물량!$F425,계획인구!AD425,0))))</f>
        <v>0</v>
      </c>
      <c r="S425" s="152">
        <f>IF(계획인구!U425="미급수",0,IF(계획인구!U425="마을",0,IF(계획인구!U425="소규모",0,IF(계획인구!U425=사업별물량!$F425,계획인구!AE425,0))))</f>
        <v>0</v>
      </c>
      <c r="T425" s="152">
        <f>IF(계획인구!Q425="미급수",0,IF(계획인구!Q425="마을",0,IF(계획인구!Q425="소규모",0,IF(계획인구!Q425=사업별물량!$F425,계획인구!AF425,0))))</f>
        <v>0</v>
      </c>
      <c r="U425" s="152">
        <f>IF(계획인구!R425="미급수",0,IF(계획인구!R425="마을",0,IF(계획인구!R425="소규모",0,IF(계획인구!R425=사업별물량!$F425,계획인구!AG425,0))))</f>
        <v>0</v>
      </c>
      <c r="V425" s="152">
        <f>IF(계획인구!S425="미급수",0,IF(계획인구!S425="마을",0,IF(계획인구!S425="소규모",0,IF(계획인구!S425=사업별물량!$F425,계획인구!AH425,0))))</f>
        <v>0</v>
      </c>
      <c r="W425" s="152">
        <f>IF(계획인구!T425="미급수",0,IF(계획인구!T425="마을",0,IF(계획인구!T425="소규모",0,IF(계획인구!T425=사업별물량!$F425,계획인구!AI425,0))))</f>
        <v>0</v>
      </c>
      <c r="X425" s="152">
        <f>IF(계획인구!U425="미급수",0,IF(계획인구!U425="마을",0,IF(계획인구!U425="소규모",0,IF(계획인구!U425=사업별물량!$F425,계획인구!AJ425,0))))</f>
        <v>0</v>
      </c>
      <c r="Y425" s="14" t="str">
        <f t="shared" si="42"/>
        <v/>
      </c>
    </row>
    <row r="426" spans="1:25" s="11" customFormat="1" ht="16.350000000000001" customHeight="1">
      <c r="A426" s="308" t="s">
        <v>261</v>
      </c>
      <c r="B426" s="57" t="s">
        <v>738</v>
      </c>
      <c r="C426" s="57" t="s">
        <v>585</v>
      </c>
      <c r="D426" s="53">
        <f>계획인구!J426</f>
        <v>33</v>
      </c>
      <c r="E426" s="53">
        <f>계획인구!K426</f>
        <v>60</v>
      </c>
      <c r="F426" s="54" t="str">
        <f>계획인구!L426</f>
        <v>소규모</v>
      </c>
      <c r="G426" s="54" t="str">
        <f>계획인구!M426</f>
        <v>소규모</v>
      </c>
      <c r="H426" s="54" t="str">
        <f>계획인구!N426</f>
        <v>봄내</v>
      </c>
      <c r="I426" s="55">
        <f>IF(F426="마을",0,IF(F426="소규모",0,계획인구!P426))</f>
        <v>0</v>
      </c>
      <c r="J426" s="135">
        <f t="shared" si="44"/>
        <v>0</v>
      </c>
      <c r="K426" s="135">
        <f t="shared" si="44"/>
        <v>0</v>
      </c>
      <c r="L426" s="135">
        <f t="shared" si="44"/>
        <v>0</v>
      </c>
      <c r="M426" s="135">
        <f t="shared" si="44"/>
        <v>0</v>
      </c>
      <c r="N426" s="136">
        <f t="shared" si="44"/>
        <v>0</v>
      </c>
      <c r="O426" s="152">
        <f>IF(계획인구!Q426="미급수",0,IF(계획인구!Q426="마을",0,IF(계획인구!Q426="소규모",0,IF(계획인구!Q426=사업별물량!$F426,계획인구!AA426,0))))</f>
        <v>0</v>
      </c>
      <c r="P426" s="152">
        <f>IF(계획인구!R426="미급수",0,IF(계획인구!R426="마을",0,IF(계획인구!R426="소규모",0,IF(계획인구!R426=사업별물량!$F426,계획인구!AB426,0))))</f>
        <v>0</v>
      </c>
      <c r="Q426" s="152">
        <f>IF(계획인구!S426="미급수",0,IF(계획인구!S426="마을",0,IF(계획인구!S426="소규모",0,IF(계획인구!S426=사업별물량!$F426,계획인구!AC426,0))))</f>
        <v>0</v>
      </c>
      <c r="R426" s="152">
        <f>IF(계획인구!T426="미급수",0,IF(계획인구!T426="마을",0,IF(계획인구!T426="소규모",0,IF(계획인구!T426=사업별물량!$F426,계획인구!AD426,0))))</f>
        <v>0</v>
      </c>
      <c r="S426" s="152">
        <f>IF(계획인구!U426="미급수",0,IF(계획인구!U426="마을",0,IF(계획인구!U426="소규모",0,IF(계획인구!U426=사업별물량!$F426,계획인구!AE426,0))))</f>
        <v>0</v>
      </c>
      <c r="T426" s="152">
        <f>IF(계획인구!Q426="미급수",0,IF(계획인구!Q426="마을",0,IF(계획인구!Q426="소규모",0,IF(계획인구!Q426=사업별물량!$F426,계획인구!AF426,0))))</f>
        <v>0</v>
      </c>
      <c r="U426" s="152">
        <f>IF(계획인구!R426="미급수",0,IF(계획인구!R426="마을",0,IF(계획인구!R426="소규모",0,IF(계획인구!R426=사업별물량!$F426,계획인구!AG426,0))))</f>
        <v>0</v>
      </c>
      <c r="V426" s="152">
        <f>IF(계획인구!S426="미급수",0,IF(계획인구!S426="마을",0,IF(계획인구!S426="소규모",0,IF(계획인구!S426=사업별물량!$F426,계획인구!AH426,0))))</f>
        <v>0</v>
      </c>
      <c r="W426" s="152">
        <f>IF(계획인구!T426="미급수",0,IF(계획인구!T426="마을",0,IF(계획인구!T426="소규모",0,IF(계획인구!T426=사업별물량!$F426,계획인구!AI426,0))))</f>
        <v>0</v>
      </c>
      <c r="X426" s="152">
        <f>IF(계획인구!U426="미급수",0,IF(계획인구!U426="마을",0,IF(계획인구!U426="소규모",0,IF(계획인구!U426=사업별물량!$F426,계획인구!AJ426,0))))</f>
        <v>0</v>
      </c>
      <c r="Y426" s="14" t="str">
        <f t="shared" si="42"/>
        <v/>
      </c>
    </row>
    <row r="427" spans="1:25" s="11" customFormat="1" ht="16.350000000000001" customHeight="1">
      <c r="A427" s="308" t="s">
        <v>261</v>
      </c>
      <c r="B427" s="247" t="s">
        <v>739</v>
      </c>
      <c r="C427" s="57" t="s">
        <v>587</v>
      </c>
      <c r="D427" s="53">
        <f>계획인구!J427</f>
        <v>20</v>
      </c>
      <c r="E427" s="53">
        <f>계획인구!K427</f>
        <v>24</v>
      </c>
      <c r="F427" s="54" t="str">
        <f>계획인구!L427</f>
        <v>소규모</v>
      </c>
      <c r="G427" s="54" t="str">
        <f>계획인구!M427</f>
        <v>소규모</v>
      </c>
      <c r="H427" s="54" t="str">
        <f>계획인구!N427</f>
        <v>숲실</v>
      </c>
      <c r="I427" s="55">
        <f>IF(F427="마을",0,IF(F427="소규모",0,계획인구!P427))</f>
        <v>0</v>
      </c>
      <c r="J427" s="135">
        <f t="shared" si="44"/>
        <v>0</v>
      </c>
      <c r="K427" s="135">
        <f t="shared" si="44"/>
        <v>0</v>
      </c>
      <c r="L427" s="135">
        <f t="shared" si="44"/>
        <v>0</v>
      </c>
      <c r="M427" s="135">
        <f t="shared" si="44"/>
        <v>0</v>
      </c>
      <c r="N427" s="136">
        <f t="shared" si="44"/>
        <v>0</v>
      </c>
      <c r="O427" s="152">
        <f>IF(계획인구!Q427="미급수",0,IF(계획인구!Q427="마을",0,IF(계획인구!Q427="소규모",0,IF(계획인구!Q427=사업별물량!$F427,계획인구!AA427,0))))</f>
        <v>0</v>
      </c>
      <c r="P427" s="152">
        <f>IF(계획인구!R427="미급수",0,IF(계획인구!R427="마을",0,IF(계획인구!R427="소규모",0,IF(계획인구!R427=사업별물량!$F427,계획인구!AB427,0))))</f>
        <v>0</v>
      </c>
      <c r="Q427" s="152">
        <f>IF(계획인구!S427="미급수",0,IF(계획인구!S427="마을",0,IF(계획인구!S427="소규모",0,IF(계획인구!S427=사업별물량!$F427,계획인구!AC427,0))))</f>
        <v>0</v>
      </c>
      <c r="R427" s="152">
        <f>IF(계획인구!T427="미급수",0,IF(계획인구!T427="마을",0,IF(계획인구!T427="소규모",0,IF(계획인구!T427=사업별물량!$F427,계획인구!AD427,0))))</f>
        <v>0</v>
      </c>
      <c r="S427" s="152">
        <f>IF(계획인구!U427="미급수",0,IF(계획인구!U427="마을",0,IF(계획인구!U427="소규모",0,IF(계획인구!U427=사업별물량!$F427,계획인구!AE427,0))))</f>
        <v>0</v>
      </c>
      <c r="T427" s="152">
        <f>IF(계획인구!Q427="미급수",0,IF(계획인구!Q427="마을",0,IF(계획인구!Q427="소규모",0,IF(계획인구!Q427=사업별물량!$F427,계획인구!AF427,0))))</f>
        <v>0</v>
      </c>
      <c r="U427" s="152">
        <f>IF(계획인구!R427="미급수",0,IF(계획인구!R427="마을",0,IF(계획인구!R427="소규모",0,IF(계획인구!R427=사업별물량!$F427,계획인구!AG427,0))))</f>
        <v>0</v>
      </c>
      <c r="V427" s="152">
        <f>IF(계획인구!S427="미급수",0,IF(계획인구!S427="마을",0,IF(계획인구!S427="소규모",0,IF(계획인구!S427=사업별물량!$F427,계획인구!AH427,0))))</f>
        <v>0</v>
      </c>
      <c r="W427" s="152">
        <f>IF(계획인구!T427="미급수",0,IF(계획인구!T427="마을",0,IF(계획인구!T427="소규모",0,IF(계획인구!T427=사업별물량!$F427,계획인구!AI427,0))))</f>
        <v>0</v>
      </c>
      <c r="X427" s="152">
        <f>IF(계획인구!U427="미급수",0,IF(계획인구!U427="마을",0,IF(계획인구!U427="소규모",0,IF(계획인구!U427=사업별물량!$F427,계획인구!AJ427,0))))</f>
        <v>0</v>
      </c>
      <c r="Y427" s="14" t="str">
        <f t="shared" si="42"/>
        <v/>
      </c>
    </row>
    <row r="428" spans="1:25" s="11" customFormat="1" ht="16.350000000000001" customHeight="1">
      <c r="A428" s="308" t="s">
        <v>261</v>
      </c>
      <c r="B428" s="333"/>
      <c r="C428" s="57" t="s">
        <v>586</v>
      </c>
      <c r="D428" s="53">
        <f>계획인구!J428</f>
        <v>28</v>
      </c>
      <c r="E428" s="53">
        <f>계획인구!K428</f>
        <v>59</v>
      </c>
      <c r="F428" s="54" t="str">
        <f>계획인구!L428</f>
        <v>소규모</v>
      </c>
      <c r="G428" s="54" t="str">
        <f>계획인구!M428</f>
        <v>소규모</v>
      </c>
      <c r="H428" s="54" t="str">
        <f>계획인구!N428</f>
        <v>부룡</v>
      </c>
      <c r="I428" s="55">
        <f>IF(F428="마을",0,IF(F428="소규모",0,계획인구!P428))</f>
        <v>0</v>
      </c>
      <c r="J428" s="135">
        <f t="shared" si="44"/>
        <v>0</v>
      </c>
      <c r="K428" s="135">
        <f t="shared" si="44"/>
        <v>0</v>
      </c>
      <c r="L428" s="135">
        <f t="shared" si="44"/>
        <v>0</v>
      </c>
      <c r="M428" s="135">
        <f t="shared" si="44"/>
        <v>0</v>
      </c>
      <c r="N428" s="136">
        <f t="shared" si="44"/>
        <v>0</v>
      </c>
      <c r="O428" s="152">
        <f>IF(계획인구!Q428="미급수",0,IF(계획인구!Q428="마을",0,IF(계획인구!Q428="소규모",0,IF(계획인구!Q428=사업별물량!$F428,계획인구!AA428,0))))</f>
        <v>0</v>
      </c>
      <c r="P428" s="152">
        <f>IF(계획인구!R428="미급수",0,IF(계획인구!R428="마을",0,IF(계획인구!R428="소규모",0,IF(계획인구!R428=사업별물량!$F428,계획인구!AB428,0))))</f>
        <v>0</v>
      </c>
      <c r="Q428" s="152">
        <f>IF(계획인구!S428="미급수",0,IF(계획인구!S428="마을",0,IF(계획인구!S428="소규모",0,IF(계획인구!S428=사업별물량!$F428,계획인구!AC428,0))))</f>
        <v>0</v>
      </c>
      <c r="R428" s="152">
        <f>IF(계획인구!T428="미급수",0,IF(계획인구!T428="마을",0,IF(계획인구!T428="소규모",0,IF(계획인구!T428=사업별물량!$F428,계획인구!AD428,0))))</f>
        <v>0</v>
      </c>
      <c r="S428" s="152">
        <f>IF(계획인구!U428="미급수",0,IF(계획인구!U428="마을",0,IF(계획인구!U428="소규모",0,IF(계획인구!U428=사업별물량!$F428,계획인구!AE428,0))))</f>
        <v>0</v>
      </c>
      <c r="T428" s="152">
        <f>IF(계획인구!Q428="미급수",0,IF(계획인구!Q428="마을",0,IF(계획인구!Q428="소규모",0,IF(계획인구!Q428=사업별물량!$F428,계획인구!AF428,0))))</f>
        <v>0</v>
      </c>
      <c r="U428" s="152">
        <f>IF(계획인구!R428="미급수",0,IF(계획인구!R428="마을",0,IF(계획인구!R428="소규모",0,IF(계획인구!R428=사업별물량!$F428,계획인구!AG428,0))))</f>
        <v>0</v>
      </c>
      <c r="V428" s="152">
        <f>IF(계획인구!S428="미급수",0,IF(계획인구!S428="마을",0,IF(계획인구!S428="소규모",0,IF(계획인구!S428=사업별물량!$F428,계획인구!AH428,0))))</f>
        <v>0</v>
      </c>
      <c r="W428" s="152">
        <f>IF(계획인구!T428="미급수",0,IF(계획인구!T428="마을",0,IF(계획인구!T428="소규모",0,IF(계획인구!T428=사업별물량!$F428,계획인구!AI428,0))))</f>
        <v>0</v>
      </c>
      <c r="X428" s="152">
        <f>IF(계획인구!U428="미급수",0,IF(계획인구!U428="마을",0,IF(계획인구!U428="소규모",0,IF(계획인구!U428=사업별물량!$F428,계획인구!AJ428,0))))</f>
        <v>0</v>
      </c>
      <c r="Y428" s="14" t="str">
        <f t="shared" si="42"/>
        <v/>
      </c>
    </row>
    <row r="429" spans="1:25" s="11" customFormat="1" ht="16.350000000000001" customHeight="1">
      <c r="A429" s="308" t="s">
        <v>261</v>
      </c>
      <c r="B429" s="247" t="s">
        <v>740</v>
      </c>
      <c r="C429" s="57" t="s">
        <v>588</v>
      </c>
      <c r="D429" s="53">
        <f>계획인구!J429</f>
        <v>24</v>
      </c>
      <c r="E429" s="53">
        <f>계획인구!K429</f>
        <v>53</v>
      </c>
      <c r="F429" s="54" t="str">
        <f>계획인구!L429</f>
        <v>소규모</v>
      </c>
      <c r="G429" s="54" t="str">
        <f>계획인구!M429</f>
        <v>소규모</v>
      </c>
      <c r="H429" s="54" t="str">
        <f>계획인구!N429</f>
        <v>안간</v>
      </c>
      <c r="I429" s="55">
        <f>IF(F429="마을",0,IF(F429="소규모",0,계획인구!P429))</f>
        <v>0</v>
      </c>
      <c r="J429" s="135">
        <f t="shared" si="44"/>
        <v>0</v>
      </c>
      <c r="K429" s="135">
        <f t="shared" si="44"/>
        <v>0</v>
      </c>
      <c r="L429" s="135">
        <f t="shared" si="44"/>
        <v>0</v>
      </c>
      <c r="M429" s="135">
        <f t="shared" si="44"/>
        <v>0</v>
      </c>
      <c r="N429" s="136">
        <f t="shared" si="44"/>
        <v>0</v>
      </c>
      <c r="O429" s="152">
        <f>IF(계획인구!Q429="미급수",0,IF(계획인구!Q429="마을",0,IF(계획인구!Q429="소규모",0,IF(계획인구!Q429=사업별물량!$F429,계획인구!AA429,0))))</f>
        <v>0</v>
      </c>
      <c r="P429" s="152">
        <f>IF(계획인구!R429="미급수",0,IF(계획인구!R429="마을",0,IF(계획인구!R429="소규모",0,IF(계획인구!R429=사업별물량!$F429,계획인구!AB429,0))))</f>
        <v>0</v>
      </c>
      <c r="Q429" s="152">
        <f>IF(계획인구!S429="미급수",0,IF(계획인구!S429="마을",0,IF(계획인구!S429="소규모",0,IF(계획인구!S429=사업별물량!$F429,계획인구!AC429,0))))</f>
        <v>0</v>
      </c>
      <c r="R429" s="152">
        <f>IF(계획인구!T429="미급수",0,IF(계획인구!T429="마을",0,IF(계획인구!T429="소규모",0,IF(계획인구!T429=사업별물량!$F429,계획인구!AD429,0))))</f>
        <v>0</v>
      </c>
      <c r="S429" s="152">
        <f>IF(계획인구!U429="미급수",0,IF(계획인구!U429="마을",0,IF(계획인구!U429="소규모",0,IF(계획인구!U429=사업별물량!$F429,계획인구!AE429,0))))</f>
        <v>0</v>
      </c>
      <c r="T429" s="152">
        <f>IF(계획인구!Q429="미급수",0,IF(계획인구!Q429="마을",0,IF(계획인구!Q429="소규모",0,IF(계획인구!Q429=사업별물량!$F429,계획인구!AF429,0))))</f>
        <v>0</v>
      </c>
      <c r="U429" s="152">
        <f>IF(계획인구!R429="미급수",0,IF(계획인구!R429="마을",0,IF(계획인구!R429="소규모",0,IF(계획인구!R429=사업별물량!$F429,계획인구!AG429,0))))</f>
        <v>0</v>
      </c>
      <c r="V429" s="152">
        <f>IF(계획인구!S429="미급수",0,IF(계획인구!S429="마을",0,IF(계획인구!S429="소규모",0,IF(계획인구!S429=사업별물량!$F429,계획인구!AH429,0))))</f>
        <v>0</v>
      </c>
      <c r="W429" s="152">
        <f>IF(계획인구!T429="미급수",0,IF(계획인구!T429="마을",0,IF(계획인구!T429="소규모",0,IF(계획인구!T429=사업별물량!$F429,계획인구!AI429,0))))</f>
        <v>0</v>
      </c>
      <c r="X429" s="152">
        <f>IF(계획인구!U429="미급수",0,IF(계획인구!U429="마을",0,IF(계획인구!U429="소규모",0,IF(계획인구!U429=사업별물량!$F429,계획인구!AJ429,0))))</f>
        <v>0</v>
      </c>
      <c r="Y429" s="14" t="str">
        <f t="shared" si="42"/>
        <v/>
      </c>
    </row>
    <row r="430" spans="1:25" s="11" customFormat="1" ht="16.350000000000001" customHeight="1">
      <c r="A430" s="308" t="s">
        <v>261</v>
      </c>
      <c r="B430" s="333"/>
      <c r="C430" s="57" t="s">
        <v>589</v>
      </c>
      <c r="D430" s="53">
        <f>계획인구!J430</f>
        <v>10</v>
      </c>
      <c r="E430" s="53">
        <f>계획인구!K430</f>
        <v>21</v>
      </c>
      <c r="F430" s="54" t="str">
        <f>계획인구!L430</f>
        <v>소규모</v>
      </c>
      <c r="G430" s="54" t="str">
        <f>계획인구!M430</f>
        <v>소규모</v>
      </c>
      <c r="H430" s="54" t="str">
        <f>계획인구!N430</f>
        <v>대평동</v>
      </c>
      <c r="I430" s="55">
        <f>IF(F430="마을",0,IF(F430="소규모",0,계획인구!P430))</f>
        <v>0</v>
      </c>
      <c r="J430" s="135">
        <f t="shared" si="44"/>
        <v>0</v>
      </c>
      <c r="K430" s="135">
        <f t="shared" si="44"/>
        <v>0</v>
      </c>
      <c r="L430" s="135">
        <f t="shared" si="44"/>
        <v>0</v>
      </c>
      <c r="M430" s="135">
        <f t="shared" si="44"/>
        <v>0</v>
      </c>
      <c r="N430" s="136">
        <f t="shared" si="44"/>
        <v>0</v>
      </c>
      <c r="O430" s="152">
        <f>IF(계획인구!Q430="미급수",0,IF(계획인구!Q430="마을",0,IF(계획인구!Q430="소규모",0,IF(계획인구!Q430=사업별물량!$F430,계획인구!AA430,0))))</f>
        <v>0</v>
      </c>
      <c r="P430" s="152">
        <f>IF(계획인구!R430="미급수",0,IF(계획인구!R430="마을",0,IF(계획인구!R430="소규모",0,IF(계획인구!R430=사업별물량!$F430,계획인구!AB430,0))))</f>
        <v>0</v>
      </c>
      <c r="Q430" s="152">
        <f>IF(계획인구!S430="미급수",0,IF(계획인구!S430="마을",0,IF(계획인구!S430="소규모",0,IF(계획인구!S430=사업별물량!$F430,계획인구!AC430,0))))</f>
        <v>0</v>
      </c>
      <c r="R430" s="152">
        <f>IF(계획인구!T430="미급수",0,IF(계획인구!T430="마을",0,IF(계획인구!T430="소규모",0,IF(계획인구!T430=사업별물량!$F430,계획인구!AD430,0))))</f>
        <v>0</v>
      </c>
      <c r="S430" s="152">
        <f>IF(계획인구!U430="미급수",0,IF(계획인구!U430="마을",0,IF(계획인구!U430="소규모",0,IF(계획인구!U430=사업별물량!$F430,계획인구!AE430,0))))</f>
        <v>0</v>
      </c>
      <c r="T430" s="152">
        <f>IF(계획인구!Q430="미급수",0,IF(계획인구!Q430="마을",0,IF(계획인구!Q430="소규모",0,IF(계획인구!Q430=사업별물량!$F430,계획인구!AF430,0))))</f>
        <v>0</v>
      </c>
      <c r="U430" s="152">
        <f>IF(계획인구!R430="미급수",0,IF(계획인구!R430="마을",0,IF(계획인구!R430="소규모",0,IF(계획인구!R430=사업별물량!$F430,계획인구!AG430,0))))</f>
        <v>0</v>
      </c>
      <c r="V430" s="152">
        <f>IF(계획인구!S430="미급수",0,IF(계획인구!S430="마을",0,IF(계획인구!S430="소규모",0,IF(계획인구!S430=사업별물량!$F430,계획인구!AH430,0))))</f>
        <v>0</v>
      </c>
      <c r="W430" s="152">
        <f>IF(계획인구!T430="미급수",0,IF(계획인구!T430="마을",0,IF(계획인구!T430="소규모",0,IF(계획인구!T430=사업별물량!$F430,계획인구!AI430,0))))</f>
        <v>0</v>
      </c>
      <c r="X430" s="152">
        <f>IF(계획인구!U430="미급수",0,IF(계획인구!U430="마을",0,IF(계획인구!U430="소규모",0,IF(계획인구!U430=사업별물량!$F430,계획인구!AJ430,0))))</f>
        <v>0</v>
      </c>
      <c r="Y430" s="14" t="str">
        <f t="shared" si="42"/>
        <v/>
      </c>
    </row>
    <row r="431" spans="1:25" s="11" customFormat="1" ht="16.350000000000001" customHeight="1">
      <c r="A431" s="308" t="s">
        <v>261</v>
      </c>
      <c r="B431" s="247" t="s">
        <v>741</v>
      </c>
      <c r="C431" s="57" t="s">
        <v>591</v>
      </c>
      <c r="D431" s="53">
        <f>계획인구!J431</f>
        <v>13</v>
      </c>
      <c r="E431" s="53">
        <f>계획인구!K431</f>
        <v>26</v>
      </c>
      <c r="F431" s="54" t="str">
        <f>계획인구!L431</f>
        <v>소규모</v>
      </c>
      <c r="G431" s="54" t="str">
        <f>계획인구!M431</f>
        <v>소규모</v>
      </c>
      <c r="H431" s="54" t="str">
        <f>계획인구!N431</f>
        <v>말미</v>
      </c>
      <c r="I431" s="55">
        <f>IF(F431="마을",0,IF(F431="소규모",0,계획인구!P431))</f>
        <v>0</v>
      </c>
      <c r="J431" s="135">
        <f t="shared" si="44"/>
        <v>0</v>
      </c>
      <c r="K431" s="135">
        <f t="shared" si="44"/>
        <v>0</v>
      </c>
      <c r="L431" s="135">
        <f t="shared" si="44"/>
        <v>0</v>
      </c>
      <c r="M431" s="135">
        <f t="shared" si="44"/>
        <v>0</v>
      </c>
      <c r="N431" s="136">
        <f t="shared" si="44"/>
        <v>0</v>
      </c>
      <c r="O431" s="152">
        <f>IF(계획인구!Q431="미급수",0,IF(계획인구!Q431="마을",0,IF(계획인구!Q431="소규모",0,IF(계획인구!Q431=사업별물량!$F431,계획인구!AA431,0))))</f>
        <v>0</v>
      </c>
      <c r="P431" s="152">
        <f>IF(계획인구!R431="미급수",0,IF(계획인구!R431="마을",0,IF(계획인구!R431="소규모",0,IF(계획인구!R431=사업별물량!$F431,계획인구!AB431,0))))</f>
        <v>0</v>
      </c>
      <c r="Q431" s="152">
        <f>IF(계획인구!S431="미급수",0,IF(계획인구!S431="마을",0,IF(계획인구!S431="소규모",0,IF(계획인구!S431=사업별물량!$F431,계획인구!AC431,0))))</f>
        <v>0</v>
      </c>
      <c r="R431" s="152">
        <f>IF(계획인구!T431="미급수",0,IF(계획인구!T431="마을",0,IF(계획인구!T431="소규모",0,IF(계획인구!T431=사업별물량!$F431,계획인구!AD431,0))))</f>
        <v>0</v>
      </c>
      <c r="S431" s="152">
        <f>IF(계획인구!U431="미급수",0,IF(계획인구!U431="마을",0,IF(계획인구!U431="소규모",0,IF(계획인구!U431=사업별물량!$F431,계획인구!AE431,0))))</f>
        <v>0</v>
      </c>
      <c r="T431" s="152">
        <f>IF(계획인구!Q431="미급수",0,IF(계획인구!Q431="마을",0,IF(계획인구!Q431="소규모",0,IF(계획인구!Q431=사업별물량!$F431,계획인구!AF431,0))))</f>
        <v>0</v>
      </c>
      <c r="U431" s="152">
        <f>IF(계획인구!R431="미급수",0,IF(계획인구!R431="마을",0,IF(계획인구!R431="소규모",0,IF(계획인구!R431=사업별물량!$F431,계획인구!AG431,0))))</f>
        <v>0</v>
      </c>
      <c r="V431" s="152">
        <f>IF(계획인구!S431="미급수",0,IF(계획인구!S431="마을",0,IF(계획인구!S431="소규모",0,IF(계획인구!S431=사업별물량!$F431,계획인구!AH431,0))))</f>
        <v>0</v>
      </c>
      <c r="W431" s="152">
        <f>IF(계획인구!T431="미급수",0,IF(계획인구!T431="마을",0,IF(계획인구!T431="소규모",0,IF(계획인구!T431=사업별물량!$F431,계획인구!AI431,0))))</f>
        <v>0</v>
      </c>
      <c r="X431" s="152">
        <f>IF(계획인구!U431="미급수",0,IF(계획인구!U431="마을",0,IF(계획인구!U431="소규모",0,IF(계획인구!U431=사업별물량!$F431,계획인구!AJ431,0))))</f>
        <v>0</v>
      </c>
      <c r="Y431" s="14" t="str">
        <f t="shared" si="42"/>
        <v/>
      </c>
    </row>
    <row r="432" spans="1:25" s="11" customFormat="1" ht="16.350000000000001" customHeight="1">
      <c r="A432" s="308" t="s">
        <v>261</v>
      </c>
      <c r="B432" s="333"/>
      <c r="C432" s="57" t="s">
        <v>590</v>
      </c>
      <c r="D432" s="53">
        <f>계획인구!J432</f>
        <v>17</v>
      </c>
      <c r="E432" s="53">
        <f>계획인구!K432</f>
        <v>28</v>
      </c>
      <c r="F432" s="54" t="str">
        <f>계획인구!L432</f>
        <v>소규모</v>
      </c>
      <c r="G432" s="54" t="str">
        <f>계획인구!M432</f>
        <v>소규모</v>
      </c>
      <c r="H432" s="54" t="str">
        <f>계획인구!N432</f>
        <v>갈계</v>
      </c>
      <c r="I432" s="55">
        <f>IF(F432="마을",0,IF(F432="소규모",0,계획인구!P432))</f>
        <v>0</v>
      </c>
      <c r="J432" s="135">
        <f t="shared" si="44"/>
        <v>0</v>
      </c>
      <c r="K432" s="135">
        <f t="shared" si="44"/>
        <v>0</v>
      </c>
      <c r="L432" s="135">
        <f t="shared" si="44"/>
        <v>0</v>
      </c>
      <c r="M432" s="135">
        <f t="shared" si="44"/>
        <v>0</v>
      </c>
      <c r="N432" s="136">
        <f t="shared" si="44"/>
        <v>0</v>
      </c>
      <c r="O432" s="152">
        <f>IF(계획인구!Q432="미급수",0,IF(계획인구!Q432="마을",0,IF(계획인구!Q432="소규모",0,IF(계획인구!Q432=사업별물량!$F432,계획인구!AA432,0))))</f>
        <v>0</v>
      </c>
      <c r="P432" s="152">
        <f>IF(계획인구!R432="미급수",0,IF(계획인구!R432="마을",0,IF(계획인구!R432="소규모",0,IF(계획인구!R432=사업별물량!$F432,계획인구!AB432,0))))</f>
        <v>0</v>
      </c>
      <c r="Q432" s="152">
        <f>IF(계획인구!S432="미급수",0,IF(계획인구!S432="마을",0,IF(계획인구!S432="소규모",0,IF(계획인구!S432=사업별물량!$F432,계획인구!AC432,0))))</f>
        <v>0</v>
      </c>
      <c r="R432" s="152">
        <f>IF(계획인구!T432="미급수",0,IF(계획인구!T432="마을",0,IF(계획인구!T432="소규모",0,IF(계획인구!T432=사업별물량!$F432,계획인구!AD432,0))))</f>
        <v>0</v>
      </c>
      <c r="S432" s="152">
        <f>IF(계획인구!U432="미급수",0,IF(계획인구!U432="마을",0,IF(계획인구!U432="소규모",0,IF(계획인구!U432=사업별물량!$F432,계획인구!AE432,0))))</f>
        <v>0</v>
      </c>
      <c r="T432" s="152">
        <f>IF(계획인구!Q432="미급수",0,IF(계획인구!Q432="마을",0,IF(계획인구!Q432="소규모",0,IF(계획인구!Q432=사업별물량!$F432,계획인구!AF432,0))))</f>
        <v>0</v>
      </c>
      <c r="U432" s="152">
        <f>IF(계획인구!R432="미급수",0,IF(계획인구!R432="마을",0,IF(계획인구!R432="소규모",0,IF(계획인구!R432=사업별물량!$F432,계획인구!AG432,0))))</f>
        <v>0</v>
      </c>
      <c r="V432" s="152">
        <f>IF(계획인구!S432="미급수",0,IF(계획인구!S432="마을",0,IF(계획인구!S432="소규모",0,IF(계획인구!S432=사업별물량!$F432,계획인구!AH432,0))))</f>
        <v>0</v>
      </c>
      <c r="W432" s="152">
        <f>IF(계획인구!T432="미급수",0,IF(계획인구!T432="마을",0,IF(계획인구!T432="소규모",0,IF(계획인구!T432=사업별물량!$F432,계획인구!AI432,0))))</f>
        <v>0</v>
      </c>
      <c r="X432" s="152">
        <f>IF(계획인구!U432="미급수",0,IF(계획인구!U432="마을",0,IF(계획인구!U432="소규모",0,IF(계획인구!U432=사업별물량!$F432,계획인구!AJ432,0))))</f>
        <v>0</v>
      </c>
      <c r="Y432" s="14" t="str">
        <f t="shared" si="42"/>
        <v/>
      </c>
    </row>
    <row r="433" spans="1:25" s="11" customFormat="1" ht="16.350000000000001" customHeight="1">
      <c r="A433" s="308" t="s">
        <v>261</v>
      </c>
      <c r="B433" s="247" t="s">
        <v>742</v>
      </c>
      <c r="C433" s="57" t="s">
        <v>1155</v>
      </c>
      <c r="D433" s="53">
        <f>계획인구!J433</f>
        <v>10</v>
      </c>
      <c r="E433" s="53">
        <f>계획인구!K433</f>
        <v>18</v>
      </c>
      <c r="F433" s="54" t="str">
        <f>계획인구!L433</f>
        <v>소규모</v>
      </c>
      <c r="G433" s="54" t="str">
        <f>계획인구!M433</f>
        <v>소규모</v>
      </c>
      <c r="H433" s="54" t="str">
        <f>계획인구!N433</f>
        <v>안희실</v>
      </c>
      <c r="I433" s="55">
        <f>IF(F433="마을",0,IF(F433="소규모",0,계획인구!P433))</f>
        <v>0</v>
      </c>
      <c r="J433" s="135">
        <f t="shared" si="44"/>
        <v>0</v>
      </c>
      <c r="K433" s="135">
        <f t="shared" si="44"/>
        <v>0</v>
      </c>
      <c r="L433" s="135">
        <f t="shared" si="44"/>
        <v>0</v>
      </c>
      <c r="M433" s="135">
        <f t="shared" si="44"/>
        <v>0</v>
      </c>
      <c r="N433" s="136">
        <f t="shared" si="44"/>
        <v>0</v>
      </c>
      <c r="O433" s="152">
        <f>IF(계획인구!Q433="미급수",0,IF(계획인구!Q433="마을",0,IF(계획인구!Q433="소규모",0,IF(계획인구!Q433=사업별물량!$F433,계획인구!AA433,0))))</f>
        <v>0</v>
      </c>
      <c r="P433" s="152">
        <f>IF(계획인구!R433="미급수",0,IF(계획인구!R433="마을",0,IF(계획인구!R433="소규모",0,IF(계획인구!R433=사업별물량!$F433,계획인구!AB433,0))))</f>
        <v>0</v>
      </c>
      <c r="Q433" s="152">
        <f>IF(계획인구!S433="미급수",0,IF(계획인구!S433="마을",0,IF(계획인구!S433="소규모",0,IF(계획인구!S433=사업별물량!$F433,계획인구!AC433,0))))</f>
        <v>0</v>
      </c>
      <c r="R433" s="152">
        <f>IF(계획인구!T433="미급수",0,IF(계획인구!T433="마을",0,IF(계획인구!T433="소규모",0,IF(계획인구!T433=사업별물량!$F433,계획인구!AD433,0))))</f>
        <v>0</v>
      </c>
      <c r="S433" s="152">
        <f>IF(계획인구!U433="미급수",0,IF(계획인구!U433="마을",0,IF(계획인구!U433="소규모",0,IF(계획인구!U433=사업별물량!$F433,계획인구!AE433,0))))</f>
        <v>0</v>
      </c>
      <c r="T433" s="152">
        <f>IF(계획인구!Q433="미급수",0,IF(계획인구!Q433="마을",0,IF(계획인구!Q433="소규모",0,IF(계획인구!Q433=사업별물량!$F433,계획인구!AF433,0))))</f>
        <v>0</v>
      </c>
      <c r="U433" s="152">
        <f>IF(계획인구!R433="미급수",0,IF(계획인구!R433="마을",0,IF(계획인구!R433="소규모",0,IF(계획인구!R433=사업별물량!$F433,계획인구!AG433,0))))</f>
        <v>0</v>
      </c>
      <c r="V433" s="152">
        <f>IF(계획인구!S433="미급수",0,IF(계획인구!S433="마을",0,IF(계획인구!S433="소규모",0,IF(계획인구!S433=사업별물량!$F433,계획인구!AH433,0))))</f>
        <v>0</v>
      </c>
      <c r="W433" s="152">
        <f>IF(계획인구!T433="미급수",0,IF(계획인구!T433="마을",0,IF(계획인구!T433="소규모",0,IF(계획인구!T433=사업별물량!$F433,계획인구!AI433,0))))</f>
        <v>0</v>
      </c>
      <c r="X433" s="152">
        <f>IF(계획인구!U433="미급수",0,IF(계획인구!U433="마을",0,IF(계획인구!U433="소규모",0,IF(계획인구!U433=사업별물량!$F433,계획인구!AJ433,0))))</f>
        <v>0</v>
      </c>
      <c r="Y433" s="14" t="str">
        <f t="shared" si="42"/>
        <v/>
      </c>
    </row>
    <row r="434" spans="1:25" s="11" customFormat="1" ht="16.350000000000001" customHeight="1">
      <c r="A434" s="308" t="s">
        <v>261</v>
      </c>
      <c r="B434" s="333"/>
      <c r="C434" s="57" t="s">
        <v>592</v>
      </c>
      <c r="D434" s="53">
        <f>계획인구!J434</f>
        <v>15</v>
      </c>
      <c r="E434" s="53">
        <f>계획인구!K434</f>
        <v>27</v>
      </c>
      <c r="F434" s="54" t="str">
        <f>계획인구!L434</f>
        <v>소규모</v>
      </c>
      <c r="G434" s="54" t="str">
        <f>계획인구!M434</f>
        <v>소규모</v>
      </c>
      <c r="H434" s="54" t="str">
        <f>계획인구!N434</f>
        <v>안희실</v>
      </c>
      <c r="I434" s="55">
        <f>IF(F434="마을",0,IF(F434="소규모",0,계획인구!P434))</f>
        <v>0</v>
      </c>
      <c r="J434" s="135">
        <f t="shared" si="44"/>
        <v>0</v>
      </c>
      <c r="K434" s="135">
        <f t="shared" si="44"/>
        <v>0</v>
      </c>
      <c r="L434" s="135">
        <f t="shared" si="44"/>
        <v>0</v>
      </c>
      <c r="M434" s="135">
        <f t="shared" si="44"/>
        <v>0</v>
      </c>
      <c r="N434" s="136">
        <f t="shared" si="44"/>
        <v>0</v>
      </c>
      <c r="O434" s="152">
        <f>IF(계획인구!Q434="미급수",0,IF(계획인구!Q434="마을",0,IF(계획인구!Q434="소규모",0,IF(계획인구!Q434=사업별물량!$F434,계획인구!AA434,0))))</f>
        <v>0</v>
      </c>
      <c r="P434" s="152">
        <f>IF(계획인구!R434="미급수",0,IF(계획인구!R434="마을",0,IF(계획인구!R434="소규모",0,IF(계획인구!R434=사업별물량!$F434,계획인구!AB434,0))))</f>
        <v>0</v>
      </c>
      <c r="Q434" s="152">
        <f>IF(계획인구!S434="미급수",0,IF(계획인구!S434="마을",0,IF(계획인구!S434="소규모",0,IF(계획인구!S434=사업별물량!$F434,계획인구!AC434,0))))</f>
        <v>0</v>
      </c>
      <c r="R434" s="152">
        <f>IF(계획인구!T434="미급수",0,IF(계획인구!T434="마을",0,IF(계획인구!T434="소규모",0,IF(계획인구!T434=사업별물량!$F434,계획인구!AD434,0))))</f>
        <v>0</v>
      </c>
      <c r="S434" s="152">
        <f>IF(계획인구!U434="미급수",0,IF(계획인구!U434="마을",0,IF(계획인구!U434="소규모",0,IF(계획인구!U434=사업별물량!$F434,계획인구!AE434,0))))</f>
        <v>0</v>
      </c>
      <c r="T434" s="152">
        <f>IF(계획인구!Q434="미급수",0,IF(계획인구!Q434="마을",0,IF(계획인구!Q434="소규모",0,IF(계획인구!Q434=사업별물량!$F434,계획인구!AF434,0))))</f>
        <v>0</v>
      </c>
      <c r="U434" s="152">
        <f>IF(계획인구!R434="미급수",0,IF(계획인구!R434="마을",0,IF(계획인구!R434="소규모",0,IF(계획인구!R434=사업별물량!$F434,계획인구!AG434,0))))</f>
        <v>0</v>
      </c>
      <c r="V434" s="152">
        <f>IF(계획인구!S434="미급수",0,IF(계획인구!S434="마을",0,IF(계획인구!S434="소규모",0,IF(계획인구!S434=사업별물량!$F434,계획인구!AH434,0))))</f>
        <v>0</v>
      </c>
      <c r="W434" s="152">
        <f>IF(계획인구!T434="미급수",0,IF(계획인구!T434="마을",0,IF(계획인구!T434="소규모",0,IF(계획인구!T434=사업별물량!$F434,계획인구!AI434,0))))</f>
        <v>0</v>
      </c>
      <c r="X434" s="152">
        <f>IF(계획인구!U434="미급수",0,IF(계획인구!U434="마을",0,IF(계획인구!U434="소규모",0,IF(계획인구!U434=사업별물량!$F434,계획인구!AJ434,0))))</f>
        <v>0</v>
      </c>
      <c r="Y434" s="14" t="str">
        <f t="shared" si="42"/>
        <v/>
      </c>
    </row>
    <row r="435" spans="1:25" s="11" customFormat="1" ht="16.350000000000001" customHeight="1">
      <c r="A435" s="308" t="s">
        <v>261</v>
      </c>
      <c r="B435" s="247" t="s">
        <v>743</v>
      </c>
      <c r="C435" s="57" t="s">
        <v>1156</v>
      </c>
      <c r="D435" s="53">
        <f>계획인구!J435</f>
        <v>17</v>
      </c>
      <c r="E435" s="53">
        <f>계획인구!K435</f>
        <v>28</v>
      </c>
      <c r="F435" s="54" t="str">
        <f>계획인구!L435</f>
        <v>미급수</v>
      </c>
      <c r="G435" s="54" t="str">
        <f>계획인구!M435</f>
        <v>미급수</v>
      </c>
      <c r="H435" s="54" t="str">
        <f>계획인구!N435</f>
        <v>미급수</v>
      </c>
      <c r="I435" s="55">
        <f>IF(F435="마을",0,IF(F435="소규모",0,계획인구!P435))</f>
        <v>0</v>
      </c>
      <c r="J435" s="135">
        <f t="shared" si="44"/>
        <v>0</v>
      </c>
      <c r="K435" s="135">
        <f t="shared" si="44"/>
        <v>0</v>
      </c>
      <c r="L435" s="135">
        <f t="shared" si="44"/>
        <v>0</v>
      </c>
      <c r="M435" s="135">
        <f t="shared" si="44"/>
        <v>0</v>
      </c>
      <c r="N435" s="136">
        <f t="shared" si="44"/>
        <v>0</v>
      </c>
      <c r="O435" s="152">
        <f>IF(계획인구!Q435="미급수",0,IF(계획인구!Q435="마을",0,IF(계획인구!Q435="소규모",0,IF(계획인구!Q435=사업별물량!$F435,계획인구!AA435,0))))</f>
        <v>0</v>
      </c>
      <c r="P435" s="152">
        <f>IF(계획인구!R435="미급수",0,IF(계획인구!R435="마을",0,IF(계획인구!R435="소규모",0,IF(계획인구!R435=사업별물량!$F435,계획인구!AB435,0))))</f>
        <v>0</v>
      </c>
      <c r="Q435" s="152">
        <f>IF(계획인구!S435="미급수",0,IF(계획인구!S435="마을",0,IF(계획인구!S435="소규모",0,IF(계획인구!S435=사업별물량!$F435,계획인구!AC435,0))))</f>
        <v>0</v>
      </c>
      <c r="R435" s="152">
        <f>IF(계획인구!T435="미급수",0,IF(계획인구!T435="마을",0,IF(계획인구!T435="소규모",0,IF(계획인구!T435=사업별물량!$F435,계획인구!AD435,0))))</f>
        <v>0</v>
      </c>
      <c r="S435" s="152">
        <f>IF(계획인구!U435="미급수",0,IF(계획인구!U435="마을",0,IF(계획인구!U435="소규모",0,IF(계획인구!U435=사업별물량!$F435,계획인구!AE435,0))))</f>
        <v>0</v>
      </c>
      <c r="T435" s="152">
        <f>IF(계획인구!Q435="미급수",0,IF(계획인구!Q435="마을",0,IF(계획인구!Q435="소규모",0,IF(계획인구!Q435=사업별물량!$F435,계획인구!AF435,0))))</f>
        <v>0</v>
      </c>
      <c r="U435" s="152">
        <f>IF(계획인구!R435="미급수",0,IF(계획인구!R435="마을",0,IF(계획인구!R435="소규모",0,IF(계획인구!R435=사업별물량!$F435,계획인구!AG435,0))))</f>
        <v>0</v>
      </c>
      <c r="V435" s="152">
        <f>IF(계획인구!S435="미급수",0,IF(계획인구!S435="마을",0,IF(계획인구!S435="소규모",0,IF(계획인구!S435=사업별물량!$F435,계획인구!AH435,0))))</f>
        <v>0</v>
      </c>
      <c r="W435" s="152">
        <f>IF(계획인구!T435="미급수",0,IF(계획인구!T435="마을",0,IF(계획인구!T435="소규모",0,IF(계획인구!T435=사업별물량!$F435,계획인구!AI435,0))))</f>
        <v>0</v>
      </c>
      <c r="X435" s="152">
        <f>IF(계획인구!U435="미급수",0,IF(계획인구!U435="마을",0,IF(계획인구!U435="소규모",0,IF(계획인구!U435=사업별물량!$F435,계획인구!AJ435,0))))</f>
        <v>0</v>
      </c>
      <c r="Y435" s="14" t="str">
        <f t="shared" si="42"/>
        <v/>
      </c>
    </row>
    <row r="436" spans="1:25" s="11" customFormat="1" ht="16.350000000000001" customHeight="1">
      <c r="A436" s="309" t="s">
        <v>261</v>
      </c>
      <c r="B436" s="335"/>
      <c r="C436" s="247" t="s">
        <v>593</v>
      </c>
      <c r="D436" s="234">
        <f>계획인구!J436</f>
        <v>15</v>
      </c>
      <c r="E436" s="234">
        <f>계획인구!K436</f>
        <v>31</v>
      </c>
      <c r="F436" s="235" t="str">
        <f>계획인구!L436</f>
        <v>소규모</v>
      </c>
      <c r="G436" s="235" t="str">
        <f>계획인구!M436</f>
        <v>소규모</v>
      </c>
      <c r="H436" s="235" t="str">
        <f>계획인구!N436</f>
        <v>앳골</v>
      </c>
      <c r="I436" s="237">
        <f>IF(F436="마을",0,IF(F436="소규모",0,계획인구!P436))</f>
        <v>0</v>
      </c>
      <c r="J436" s="239">
        <f t="shared" si="44"/>
        <v>0</v>
      </c>
      <c r="K436" s="239">
        <f t="shared" si="44"/>
        <v>0</v>
      </c>
      <c r="L436" s="239">
        <f t="shared" si="44"/>
        <v>0</v>
      </c>
      <c r="M436" s="239">
        <f t="shared" si="44"/>
        <v>0</v>
      </c>
      <c r="N436" s="240">
        <f t="shared" si="44"/>
        <v>0</v>
      </c>
      <c r="O436" s="152">
        <f>IF(계획인구!Q436="미급수",0,IF(계획인구!Q436="마을",0,IF(계획인구!Q436="소규모",0,IF(계획인구!Q436=사업별물량!$F436,계획인구!AA436,0))))</f>
        <v>0</v>
      </c>
      <c r="P436" s="152">
        <f>IF(계획인구!R436="미급수",0,IF(계획인구!R436="마을",0,IF(계획인구!R436="소규모",0,IF(계획인구!R436=사업별물량!$F436,계획인구!AB436,0))))</f>
        <v>0</v>
      </c>
      <c r="Q436" s="152">
        <f>IF(계획인구!S436="미급수",0,IF(계획인구!S436="마을",0,IF(계획인구!S436="소규모",0,IF(계획인구!S436=사업별물량!$F436,계획인구!AC436,0))))</f>
        <v>0</v>
      </c>
      <c r="R436" s="152">
        <f>IF(계획인구!T436="미급수",0,IF(계획인구!T436="마을",0,IF(계획인구!T436="소규모",0,IF(계획인구!T436=사업별물량!$F436,계획인구!AD436,0))))</f>
        <v>0</v>
      </c>
      <c r="S436" s="152">
        <f>IF(계획인구!U436="미급수",0,IF(계획인구!U436="마을",0,IF(계획인구!U436="소규모",0,IF(계획인구!U436=사업별물량!$F436,계획인구!AE436,0))))</f>
        <v>0</v>
      </c>
      <c r="T436" s="152">
        <f>IF(계획인구!Q436="미급수",0,IF(계획인구!Q436="마을",0,IF(계획인구!Q436="소규모",0,IF(계획인구!Q436=사업별물량!$F436,계획인구!AF436,0))))</f>
        <v>0</v>
      </c>
      <c r="U436" s="152">
        <f>IF(계획인구!R436="미급수",0,IF(계획인구!R436="마을",0,IF(계획인구!R436="소규모",0,IF(계획인구!R436=사업별물량!$F436,계획인구!AG436,0))))</f>
        <v>0</v>
      </c>
      <c r="V436" s="152">
        <f>IF(계획인구!S436="미급수",0,IF(계획인구!S436="마을",0,IF(계획인구!S436="소규모",0,IF(계획인구!S436=사업별물량!$F436,계획인구!AH436,0))))</f>
        <v>0</v>
      </c>
      <c r="W436" s="152">
        <f>IF(계획인구!T436="미급수",0,IF(계획인구!T436="마을",0,IF(계획인구!T436="소규모",0,IF(계획인구!T436=사업별물량!$F436,계획인구!AI436,0))))</f>
        <v>0</v>
      </c>
      <c r="X436" s="152">
        <f>IF(계획인구!U436="미급수",0,IF(계획인구!U436="마을",0,IF(계획인구!U436="소규모",0,IF(계획인구!U436=사업별물량!$F436,계획인구!AJ436,0))))</f>
        <v>0</v>
      </c>
      <c r="Y436" s="14" t="str">
        <f t="shared" si="42"/>
        <v/>
      </c>
    </row>
    <row r="437" spans="1:25" s="11" customFormat="1" ht="16.350000000000001" customHeight="1">
      <c r="A437" s="305" t="s">
        <v>262</v>
      </c>
      <c r="B437" s="243" t="s">
        <v>3</v>
      </c>
      <c r="C437" s="244"/>
      <c r="D437" s="218">
        <f>계획인구!J437</f>
        <v>1199</v>
      </c>
      <c r="E437" s="218">
        <f>계획인구!K437</f>
        <v>2432</v>
      </c>
      <c r="F437" s="218">
        <f>계획인구!L437</f>
        <v>0</v>
      </c>
      <c r="G437" s="218">
        <f>계획인구!M437</f>
        <v>0</v>
      </c>
      <c r="H437" s="218">
        <f>계획인구!N437</f>
        <v>0</v>
      </c>
      <c r="I437" s="218">
        <f>계획인구!P437</f>
        <v>0</v>
      </c>
      <c r="J437" s="218">
        <f>O437+T437</f>
        <v>0</v>
      </c>
      <c r="K437" s="218">
        <f>P437+U437</f>
        <v>0</v>
      </c>
      <c r="L437" s="218">
        <f>Q437+V437</f>
        <v>945</v>
      </c>
      <c r="M437" s="218">
        <f>R437+W437</f>
        <v>1751</v>
      </c>
      <c r="N437" s="251">
        <f>S437+X437</f>
        <v>1738</v>
      </c>
      <c r="O437" s="152">
        <f>SUM(O438:O470)</f>
        <v>0</v>
      </c>
      <c r="P437" s="135">
        <f t="shared" ref="P437:X437" si="45">SUM(P438:P470)</f>
        <v>0</v>
      </c>
      <c r="Q437" s="135">
        <f t="shared" si="45"/>
        <v>945</v>
      </c>
      <c r="R437" s="135">
        <f t="shared" si="45"/>
        <v>1751</v>
      </c>
      <c r="S437" s="135">
        <f t="shared" si="45"/>
        <v>1738</v>
      </c>
      <c r="T437" s="135">
        <f t="shared" si="45"/>
        <v>0</v>
      </c>
      <c r="U437" s="135">
        <f t="shared" si="45"/>
        <v>0</v>
      </c>
      <c r="V437" s="135">
        <f t="shared" si="45"/>
        <v>0</v>
      </c>
      <c r="W437" s="135">
        <f t="shared" si="45"/>
        <v>0</v>
      </c>
      <c r="X437" s="135">
        <f t="shared" si="45"/>
        <v>0</v>
      </c>
      <c r="Y437" s="14" t="str">
        <f t="shared" si="42"/>
        <v/>
      </c>
    </row>
    <row r="438" spans="1:25" s="11" customFormat="1" ht="16.350000000000001" customHeight="1">
      <c r="A438" s="308" t="s">
        <v>262</v>
      </c>
      <c r="B438" s="57" t="s">
        <v>263</v>
      </c>
      <c r="C438" s="57" t="s">
        <v>1157</v>
      </c>
      <c r="D438" s="53">
        <f>계획인구!J438</f>
        <v>67</v>
      </c>
      <c r="E438" s="53">
        <f>계획인구!K438</f>
        <v>148</v>
      </c>
      <c r="F438" s="54" t="str">
        <f>계획인구!L438</f>
        <v>지방</v>
      </c>
      <c r="G438" s="54" t="str">
        <f>계획인구!M438</f>
        <v>지례</v>
      </c>
      <c r="H438" s="54" t="str">
        <f>계획인구!N438</f>
        <v>지례</v>
      </c>
      <c r="I438" s="55">
        <f>IF(F438="마을",0,IF(F438="소규모",0,계획인구!P438))</f>
        <v>2030</v>
      </c>
      <c r="J438" s="135">
        <f t="shared" ref="J438:N470" si="46">O438+T438</f>
        <v>0</v>
      </c>
      <c r="K438" s="135">
        <f t="shared" si="46"/>
        <v>0</v>
      </c>
      <c r="L438" s="135">
        <f t="shared" si="46"/>
        <v>0</v>
      </c>
      <c r="M438" s="135">
        <f t="shared" si="46"/>
        <v>141</v>
      </c>
      <c r="N438" s="136">
        <f t="shared" si="46"/>
        <v>140</v>
      </c>
      <c r="O438" s="152">
        <f>IF(계획인구!Q438="미급수",0,IF(계획인구!Q438="마을",0,IF(계획인구!Q438="소규모",0,IF(계획인구!Q438=사업별물량!$F438,계획인구!AA438,0))))</f>
        <v>0</v>
      </c>
      <c r="P438" s="152">
        <f>IF(계획인구!R438="미급수",0,IF(계획인구!R438="마을",0,IF(계획인구!R438="소규모",0,IF(계획인구!R438=사업별물량!$F438,계획인구!AB438,0))))</f>
        <v>0</v>
      </c>
      <c r="Q438" s="152">
        <f>IF(계획인구!S438="미급수",0,IF(계획인구!S438="마을",0,IF(계획인구!S438="소규모",0,IF(계획인구!S438=사업별물량!$F438,계획인구!AC438,0))))</f>
        <v>0</v>
      </c>
      <c r="R438" s="152">
        <f>IF(계획인구!T438="미급수",0,IF(계획인구!T438="마을",0,IF(계획인구!T438="소규모",0,IF(계획인구!T438=사업별물량!$F438,계획인구!AD438,0))))</f>
        <v>141</v>
      </c>
      <c r="S438" s="152">
        <f>IF(계획인구!U438="미급수",0,IF(계획인구!U438="마을",0,IF(계획인구!U438="소규모",0,IF(계획인구!U438=사업별물량!$F438,계획인구!AE438,0))))</f>
        <v>140</v>
      </c>
      <c r="T438" s="152">
        <f>IF(계획인구!Q438="미급수",0,IF(계획인구!Q438="마을",0,IF(계획인구!Q438="소규모",0,IF(계획인구!Q438=사업별물량!$F438,계획인구!AF438,0))))</f>
        <v>0</v>
      </c>
      <c r="U438" s="152">
        <f>IF(계획인구!R438="미급수",0,IF(계획인구!R438="마을",0,IF(계획인구!R438="소규모",0,IF(계획인구!R438=사업별물량!$F438,계획인구!AG438,0))))</f>
        <v>0</v>
      </c>
      <c r="V438" s="152">
        <f>IF(계획인구!S438="미급수",0,IF(계획인구!S438="마을",0,IF(계획인구!S438="소규모",0,IF(계획인구!S438=사업별물량!$F438,계획인구!AH438,0))))</f>
        <v>0</v>
      </c>
      <c r="W438" s="152">
        <f>IF(계획인구!T438="미급수",0,IF(계획인구!T438="마을",0,IF(계획인구!T438="소규모",0,IF(계획인구!T438=사업별물량!$F438,계획인구!AI438,0))))</f>
        <v>0</v>
      </c>
      <c r="X438" s="152">
        <f>IF(계획인구!U438="미급수",0,IF(계획인구!U438="마을",0,IF(계획인구!U438="소규모",0,IF(계획인구!U438=사업별물량!$F438,계획인구!AJ438,0))))</f>
        <v>0</v>
      </c>
      <c r="Y438" s="14" t="str">
        <f t="shared" si="42"/>
        <v>3단계</v>
      </c>
    </row>
    <row r="439" spans="1:25" s="11" customFormat="1" ht="16.350000000000001" customHeight="1">
      <c r="A439" s="308" t="s">
        <v>262</v>
      </c>
      <c r="B439" s="57" t="s">
        <v>264</v>
      </c>
      <c r="C439" s="57" t="s">
        <v>265</v>
      </c>
      <c r="D439" s="53">
        <f>계획인구!J439</f>
        <v>28</v>
      </c>
      <c r="E439" s="53">
        <f>계획인구!K439</f>
        <v>46</v>
      </c>
      <c r="F439" s="54" t="str">
        <f>계획인구!L439</f>
        <v>지방</v>
      </c>
      <c r="G439" s="54" t="str">
        <f>계획인구!M439</f>
        <v>지례</v>
      </c>
      <c r="H439" s="54" t="str">
        <f>계획인구!N439</f>
        <v>지례</v>
      </c>
      <c r="I439" s="55">
        <f>IF(F439="마을",0,IF(F439="소규모",0,계획인구!P439))</f>
        <v>2030</v>
      </c>
      <c r="J439" s="135">
        <f t="shared" si="46"/>
        <v>0</v>
      </c>
      <c r="K439" s="135">
        <f t="shared" si="46"/>
        <v>0</v>
      </c>
      <c r="L439" s="135">
        <f t="shared" si="46"/>
        <v>0</v>
      </c>
      <c r="M439" s="135">
        <f t="shared" si="46"/>
        <v>44</v>
      </c>
      <c r="N439" s="136">
        <f t="shared" si="46"/>
        <v>43</v>
      </c>
      <c r="O439" s="152">
        <f>IF(계획인구!Q439="미급수",0,IF(계획인구!Q439="마을",0,IF(계획인구!Q439="소규모",0,IF(계획인구!Q439=사업별물량!$F439,계획인구!AA439,0))))</f>
        <v>0</v>
      </c>
      <c r="P439" s="152">
        <f>IF(계획인구!R439="미급수",0,IF(계획인구!R439="마을",0,IF(계획인구!R439="소규모",0,IF(계획인구!R439=사업별물량!$F439,계획인구!AB439,0))))</f>
        <v>0</v>
      </c>
      <c r="Q439" s="152">
        <f>IF(계획인구!S439="미급수",0,IF(계획인구!S439="마을",0,IF(계획인구!S439="소규모",0,IF(계획인구!S439=사업별물량!$F439,계획인구!AC439,0))))</f>
        <v>0</v>
      </c>
      <c r="R439" s="152">
        <f>IF(계획인구!T439="미급수",0,IF(계획인구!T439="마을",0,IF(계획인구!T439="소규모",0,IF(계획인구!T439=사업별물량!$F439,계획인구!AD439,0))))</f>
        <v>44</v>
      </c>
      <c r="S439" s="152">
        <f>IF(계획인구!U439="미급수",0,IF(계획인구!U439="마을",0,IF(계획인구!U439="소규모",0,IF(계획인구!U439=사업별물량!$F439,계획인구!AE439,0))))</f>
        <v>43</v>
      </c>
      <c r="T439" s="152">
        <f>IF(계획인구!Q439="미급수",0,IF(계획인구!Q439="마을",0,IF(계획인구!Q439="소규모",0,IF(계획인구!Q439=사업별물량!$F439,계획인구!AF439,0))))</f>
        <v>0</v>
      </c>
      <c r="U439" s="152">
        <f>IF(계획인구!R439="미급수",0,IF(계획인구!R439="마을",0,IF(계획인구!R439="소규모",0,IF(계획인구!R439=사업별물량!$F439,계획인구!AG439,0))))</f>
        <v>0</v>
      </c>
      <c r="V439" s="152">
        <f>IF(계획인구!S439="미급수",0,IF(계획인구!S439="마을",0,IF(계획인구!S439="소규모",0,IF(계획인구!S439=사업별물량!$F439,계획인구!AH439,0))))</f>
        <v>0</v>
      </c>
      <c r="W439" s="152">
        <f>IF(계획인구!T439="미급수",0,IF(계획인구!T439="마을",0,IF(계획인구!T439="소규모",0,IF(계획인구!T439=사업별물량!$F439,계획인구!AI439,0))))</f>
        <v>0</v>
      </c>
      <c r="X439" s="152">
        <f>IF(계획인구!U439="미급수",0,IF(계획인구!U439="마을",0,IF(계획인구!U439="소규모",0,IF(계획인구!U439=사업별물량!$F439,계획인구!AJ439,0))))</f>
        <v>0</v>
      </c>
      <c r="Y439" s="14" t="str">
        <f t="shared" si="42"/>
        <v>3단계</v>
      </c>
    </row>
    <row r="440" spans="1:25" s="11" customFormat="1" ht="16.350000000000001" customHeight="1">
      <c r="A440" s="308" t="s">
        <v>262</v>
      </c>
      <c r="B440" s="57" t="s">
        <v>266</v>
      </c>
      <c r="C440" s="57" t="s">
        <v>267</v>
      </c>
      <c r="D440" s="53">
        <f>계획인구!J440</f>
        <v>34</v>
      </c>
      <c r="E440" s="53">
        <f>계획인구!K440</f>
        <v>52</v>
      </c>
      <c r="F440" s="54" t="str">
        <f>계획인구!L440</f>
        <v>소규모</v>
      </c>
      <c r="G440" s="54" t="str">
        <f>계획인구!M440</f>
        <v>소규모</v>
      </c>
      <c r="H440" s="54" t="str">
        <f>계획인구!N440</f>
        <v>덕산</v>
      </c>
      <c r="I440" s="55">
        <f>IF(F440="마을",0,IF(F440="소규모",0,계획인구!P440))</f>
        <v>0</v>
      </c>
      <c r="J440" s="135">
        <f t="shared" si="46"/>
        <v>0</v>
      </c>
      <c r="K440" s="135">
        <f t="shared" si="46"/>
        <v>0</v>
      </c>
      <c r="L440" s="135">
        <f t="shared" si="46"/>
        <v>0</v>
      </c>
      <c r="M440" s="135">
        <f t="shared" si="46"/>
        <v>0</v>
      </c>
      <c r="N440" s="136">
        <f t="shared" si="46"/>
        <v>0</v>
      </c>
      <c r="O440" s="152">
        <f>IF(계획인구!Q440="미급수",0,IF(계획인구!Q440="마을",0,IF(계획인구!Q440="소규모",0,IF(계획인구!Q440=사업별물량!$F440,계획인구!AA440,0))))</f>
        <v>0</v>
      </c>
      <c r="P440" s="152">
        <f>IF(계획인구!R440="미급수",0,IF(계획인구!R440="마을",0,IF(계획인구!R440="소규모",0,IF(계획인구!R440=사업별물량!$F440,계획인구!AB440,0))))</f>
        <v>0</v>
      </c>
      <c r="Q440" s="152">
        <f>IF(계획인구!S440="미급수",0,IF(계획인구!S440="마을",0,IF(계획인구!S440="소규모",0,IF(계획인구!S440=사업별물량!$F440,계획인구!AC440,0))))</f>
        <v>0</v>
      </c>
      <c r="R440" s="152">
        <f>IF(계획인구!T440="미급수",0,IF(계획인구!T440="마을",0,IF(계획인구!T440="소규모",0,IF(계획인구!T440=사업별물량!$F440,계획인구!AD440,0))))</f>
        <v>0</v>
      </c>
      <c r="S440" s="152">
        <f>IF(계획인구!U440="미급수",0,IF(계획인구!U440="마을",0,IF(계획인구!U440="소규모",0,IF(계획인구!U440=사업별물량!$F440,계획인구!AE440,0))))</f>
        <v>0</v>
      </c>
      <c r="T440" s="152">
        <f>IF(계획인구!Q440="미급수",0,IF(계획인구!Q440="마을",0,IF(계획인구!Q440="소규모",0,IF(계획인구!Q440=사업별물량!$F440,계획인구!AF440,0))))</f>
        <v>0</v>
      </c>
      <c r="U440" s="152">
        <f>IF(계획인구!R440="미급수",0,IF(계획인구!R440="마을",0,IF(계획인구!R440="소규모",0,IF(계획인구!R440=사업별물량!$F440,계획인구!AG440,0))))</f>
        <v>0</v>
      </c>
      <c r="V440" s="152">
        <f>IF(계획인구!S440="미급수",0,IF(계획인구!S440="마을",0,IF(계획인구!S440="소규모",0,IF(계획인구!S440=사업별물량!$F440,계획인구!AH440,0))))</f>
        <v>0</v>
      </c>
      <c r="W440" s="152">
        <f>IF(계획인구!T440="미급수",0,IF(계획인구!T440="마을",0,IF(계획인구!T440="소규모",0,IF(계획인구!T440=사업별물량!$F440,계획인구!AI440,0))))</f>
        <v>0</v>
      </c>
      <c r="X440" s="152">
        <f>IF(계획인구!U440="미급수",0,IF(계획인구!U440="마을",0,IF(계획인구!U440="소규모",0,IF(계획인구!U440=사업별물량!$F440,계획인구!AJ440,0))))</f>
        <v>0</v>
      </c>
      <c r="Y440" s="14" t="str">
        <f t="shared" si="42"/>
        <v/>
      </c>
    </row>
    <row r="441" spans="1:25" s="11" customFormat="1" ht="16.350000000000001" customHeight="1">
      <c r="A441" s="308" t="s">
        <v>262</v>
      </c>
      <c r="B441" s="247" t="s">
        <v>268</v>
      </c>
      <c r="C441" s="57" t="s">
        <v>492</v>
      </c>
      <c r="D441" s="53">
        <f>계획인구!J441</f>
        <v>21</v>
      </c>
      <c r="E441" s="53">
        <f>계획인구!K441</f>
        <v>44</v>
      </c>
      <c r="F441" s="54" t="str">
        <f>계획인구!L441</f>
        <v>소규모</v>
      </c>
      <c r="G441" s="54" t="str">
        <f>계획인구!M441</f>
        <v>소규모</v>
      </c>
      <c r="H441" s="54" t="str">
        <f>계획인구!N441</f>
        <v>옴배미</v>
      </c>
      <c r="I441" s="55">
        <f>IF(F441="마을",0,IF(F441="소규모",0,계획인구!P441))</f>
        <v>0</v>
      </c>
      <c r="J441" s="135">
        <f t="shared" si="46"/>
        <v>0</v>
      </c>
      <c r="K441" s="135">
        <f t="shared" si="46"/>
        <v>0</v>
      </c>
      <c r="L441" s="135">
        <f t="shared" si="46"/>
        <v>0</v>
      </c>
      <c r="M441" s="135">
        <f t="shared" si="46"/>
        <v>0</v>
      </c>
      <c r="N441" s="136">
        <f t="shared" si="46"/>
        <v>0</v>
      </c>
      <c r="O441" s="152">
        <f>IF(계획인구!Q441="미급수",0,IF(계획인구!Q441="마을",0,IF(계획인구!Q441="소규모",0,IF(계획인구!Q441=사업별물량!$F441,계획인구!AA441,0))))</f>
        <v>0</v>
      </c>
      <c r="P441" s="152">
        <f>IF(계획인구!R441="미급수",0,IF(계획인구!R441="마을",0,IF(계획인구!R441="소규모",0,IF(계획인구!R441=사업별물량!$F441,계획인구!AB441,0))))</f>
        <v>0</v>
      </c>
      <c r="Q441" s="152">
        <f>IF(계획인구!S441="미급수",0,IF(계획인구!S441="마을",0,IF(계획인구!S441="소규모",0,IF(계획인구!S441=사업별물량!$F441,계획인구!AC441,0))))</f>
        <v>0</v>
      </c>
      <c r="R441" s="152">
        <f>IF(계획인구!T441="미급수",0,IF(계획인구!T441="마을",0,IF(계획인구!T441="소규모",0,IF(계획인구!T441=사업별물량!$F441,계획인구!AD441,0))))</f>
        <v>0</v>
      </c>
      <c r="S441" s="152">
        <f>IF(계획인구!U441="미급수",0,IF(계획인구!U441="마을",0,IF(계획인구!U441="소규모",0,IF(계획인구!U441=사업별물량!$F441,계획인구!AE441,0))))</f>
        <v>0</v>
      </c>
      <c r="T441" s="152">
        <f>IF(계획인구!Q441="미급수",0,IF(계획인구!Q441="마을",0,IF(계획인구!Q441="소규모",0,IF(계획인구!Q441=사업별물량!$F441,계획인구!AF441,0))))</f>
        <v>0</v>
      </c>
      <c r="U441" s="152">
        <f>IF(계획인구!R441="미급수",0,IF(계획인구!R441="마을",0,IF(계획인구!R441="소규모",0,IF(계획인구!R441=사업별물량!$F441,계획인구!AG441,0))))</f>
        <v>0</v>
      </c>
      <c r="V441" s="152">
        <f>IF(계획인구!S441="미급수",0,IF(계획인구!S441="마을",0,IF(계획인구!S441="소규모",0,IF(계획인구!S441=사업별물량!$F441,계획인구!AH441,0))))</f>
        <v>0</v>
      </c>
      <c r="W441" s="152">
        <f>IF(계획인구!T441="미급수",0,IF(계획인구!T441="마을",0,IF(계획인구!T441="소규모",0,IF(계획인구!T441=사업별물량!$F441,계획인구!AI441,0))))</f>
        <v>0</v>
      </c>
      <c r="X441" s="152">
        <f>IF(계획인구!U441="미급수",0,IF(계획인구!U441="마을",0,IF(계획인구!U441="소규모",0,IF(계획인구!U441=사업별물량!$F441,계획인구!AJ441,0))))</f>
        <v>0</v>
      </c>
      <c r="Y441" s="14" t="str">
        <f t="shared" si="42"/>
        <v/>
      </c>
    </row>
    <row r="442" spans="1:25" s="11" customFormat="1" ht="16.350000000000001" customHeight="1">
      <c r="A442" s="308" t="s">
        <v>262</v>
      </c>
      <c r="B442" s="333"/>
      <c r="C442" s="57" t="s">
        <v>870</v>
      </c>
      <c r="D442" s="53">
        <f>계획인구!J442</f>
        <v>19</v>
      </c>
      <c r="E442" s="53">
        <f>계획인구!K442</f>
        <v>35</v>
      </c>
      <c r="F442" s="54" t="str">
        <f>계획인구!L442</f>
        <v>미급수</v>
      </c>
      <c r="G442" s="54" t="str">
        <f>계획인구!M442</f>
        <v>미급수</v>
      </c>
      <c r="H442" s="54" t="str">
        <f>계획인구!N442</f>
        <v>미급수</v>
      </c>
      <c r="I442" s="55">
        <f>IF(F442="마을",0,IF(F442="소규모",0,계획인구!P442))</f>
        <v>0</v>
      </c>
      <c r="J442" s="135">
        <f t="shared" si="46"/>
        <v>0</v>
      </c>
      <c r="K442" s="135">
        <f t="shared" si="46"/>
        <v>0</v>
      </c>
      <c r="L442" s="135">
        <f t="shared" si="46"/>
        <v>0</v>
      </c>
      <c r="M442" s="135">
        <f t="shared" si="46"/>
        <v>0</v>
      </c>
      <c r="N442" s="136">
        <f t="shared" si="46"/>
        <v>0</v>
      </c>
      <c r="O442" s="152">
        <f>IF(계획인구!Q442="미급수",0,IF(계획인구!Q442="마을",0,IF(계획인구!Q442="소규모",0,IF(계획인구!Q442=사업별물량!$F442,계획인구!AA442,0))))</f>
        <v>0</v>
      </c>
      <c r="P442" s="152">
        <f>IF(계획인구!R442="미급수",0,IF(계획인구!R442="마을",0,IF(계획인구!R442="소규모",0,IF(계획인구!R442=사업별물량!$F442,계획인구!AB442,0))))</f>
        <v>0</v>
      </c>
      <c r="Q442" s="152">
        <f>IF(계획인구!S442="미급수",0,IF(계획인구!S442="마을",0,IF(계획인구!S442="소규모",0,IF(계획인구!S442=사업별물량!$F442,계획인구!AC442,0))))</f>
        <v>0</v>
      </c>
      <c r="R442" s="152">
        <f>IF(계획인구!T442="미급수",0,IF(계획인구!T442="마을",0,IF(계획인구!T442="소규모",0,IF(계획인구!T442=사업별물량!$F442,계획인구!AD442,0))))</f>
        <v>0</v>
      </c>
      <c r="S442" s="152">
        <f>IF(계획인구!U442="미급수",0,IF(계획인구!U442="마을",0,IF(계획인구!U442="소규모",0,IF(계획인구!U442=사업별물량!$F442,계획인구!AE442,0))))</f>
        <v>0</v>
      </c>
      <c r="T442" s="152">
        <f>IF(계획인구!Q442="미급수",0,IF(계획인구!Q442="마을",0,IF(계획인구!Q442="소규모",0,IF(계획인구!Q442=사업별물량!$F442,계획인구!AF442,0))))</f>
        <v>0</v>
      </c>
      <c r="U442" s="152">
        <f>IF(계획인구!R442="미급수",0,IF(계획인구!R442="마을",0,IF(계획인구!R442="소규모",0,IF(계획인구!R442=사업별물량!$F442,계획인구!AG442,0))))</f>
        <v>0</v>
      </c>
      <c r="V442" s="152">
        <f>IF(계획인구!S442="미급수",0,IF(계획인구!S442="마을",0,IF(계획인구!S442="소규모",0,IF(계획인구!S442=사업별물량!$F442,계획인구!AH442,0))))</f>
        <v>0</v>
      </c>
      <c r="W442" s="152">
        <f>IF(계획인구!T442="미급수",0,IF(계획인구!T442="마을",0,IF(계획인구!T442="소규모",0,IF(계획인구!T442=사업별물량!$F442,계획인구!AI442,0))))</f>
        <v>0</v>
      </c>
      <c r="X442" s="152">
        <f>IF(계획인구!U442="미급수",0,IF(계획인구!U442="마을",0,IF(계획인구!U442="소규모",0,IF(계획인구!U442=사업별물량!$F442,계획인구!AJ442,0))))</f>
        <v>0</v>
      </c>
      <c r="Y442" s="14" t="str">
        <f t="shared" si="42"/>
        <v/>
      </c>
    </row>
    <row r="443" spans="1:25" s="11" customFormat="1" ht="16.350000000000001" customHeight="1">
      <c r="A443" s="308" t="s">
        <v>262</v>
      </c>
      <c r="B443" s="247" t="s">
        <v>269</v>
      </c>
      <c r="C443" s="57" t="s">
        <v>270</v>
      </c>
      <c r="D443" s="53">
        <f>계획인구!J443</f>
        <v>28</v>
      </c>
      <c r="E443" s="53">
        <f>계획인구!K443</f>
        <v>50</v>
      </c>
      <c r="F443" s="54" t="str">
        <f>계획인구!L443</f>
        <v>미급수</v>
      </c>
      <c r="G443" s="54" t="str">
        <f>계획인구!M443</f>
        <v>미급수</v>
      </c>
      <c r="H443" s="54" t="str">
        <f>계획인구!N443</f>
        <v>미급수</v>
      </c>
      <c r="I443" s="55">
        <f>IF(F443="마을",0,IF(F443="소규모",0,계획인구!P443))</f>
        <v>0</v>
      </c>
      <c r="J443" s="135">
        <f t="shared" si="46"/>
        <v>0</v>
      </c>
      <c r="K443" s="135">
        <f t="shared" si="46"/>
        <v>0</v>
      </c>
      <c r="L443" s="135">
        <f t="shared" si="46"/>
        <v>0</v>
      </c>
      <c r="M443" s="135">
        <f t="shared" si="46"/>
        <v>0</v>
      </c>
      <c r="N443" s="136">
        <f t="shared" si="46"/>
        <v>0</v>
      </c>
      <c r="O443" s="152">
        <f>IF(계획인구!Q443="미급수",0,IF(계획인구!Q443="마을",0,IF(계획인구!Q443="소규모",0,IF(계획인구!Q443=사업별물량!$F443,계획인구!AA443,0))))</f>
        <v>0</v>
      </c>
      <c r="P443" s="152">
        <f>IF(계획인구!R443="미급수",0,IF(계획인구!R443="마을",0,IF(계획인구!R443="소규모",0,IF(계획인구!R443=사업별물량!$F443,계획인구!AB443,0))))</f>
        <v>0</v>
      </c>
      <c r="Q443" s="152">
        <f>IF(계획인구!S443="미급수",0,IF(계획인구!S443="마을",0,IF(계획인구!S443="소규모",0,IF(계획인구!S443=사업별물량!$F443,계획인구!AC443,0))))</f>
        <v>0</v>
      </c>
      <c r="R443" s="152">
        <f>IF(계획인구!T443="미급수",0,IF(계획인구!T443="마을",0,IF(계획인구!T443="소규모",0,IF(계획인구!T443=사업별물량!$F443,계획인구!AD443,0))))</f>
        <v>0</v>
      </c>
      <c r="S443" s="152">
        <f>IF(계획인구!U443="미급수",0,IF(계획인구!U443="마을",0,IF(계획인구!U443="소규모",0,IF(계획인구!U443=사업별물량!$F443,계획인구!AE443,0))))</f>
        <v>0</v>
      </c>
      <c r="T443" s="152">
        <f>IF(계획인구!Q443="미급수",0,IF(계획인구!Q443="마을",0,IF(계획인구!Q443="소규모",0,IF(계획인구!Q443=사업별물량!$F443,계획인구!AF443,0))))</f>
        <v>0</v>
      </c>
      <c r="U443" s="152">
        <f>IF(계획인구!R443="미급수",0,IF(계획인구!R443="마을",0,IF(계획인구!R443="소규모",0,IF(계획인구!R443=사업별물량!$F443,계획인구!AG443,0))))</f>
        <v>0</v>
      </c>
      <c r="V443" s="152">
        <f>IF(계획인구!S443="미급수",0,IF(계획인구!S443="마을",0,IF(계획인구!S443="소규모",0,IF(계획인구!S443=사업별물량!$F443,계획인구!AH443,0))))</f>
        <v>0</v>
      </c>
      <c r="W443" s="152">
        <f>IF(계획인구!T443="미급수",0,IF(계획인구!T443="마을",0,IF(계획인구!T443="소규모",0,IF(계획인구!T443=사업별물량!$F443,계획인구!AI443,0))))</f>
        <v>0</v>
      </c>
      <c r="X443" s="152">
        <f>IF(계획인구!U443="미급수",0,IF(계획인구!U443="마을",0,IF(계획인구!U443="소규모",0,IF(계획인구!U443=사업별물량!$F443,계획인구!AJ443,0))))</f>
        <v>0</v>
      </c>
      <c r="Y443" s="14" t="str">
        <f t="shared" si="42"/>
        <v/>
      </c>
    </row>
    <row r="444" spans="1:25" s="11" customFormat="1" ht="16.350000000000001" customHeight="1">
      <c r="A444" s="308" t="s">
        <v>262</v>
      </c>
      <c r="B444" s="333"/>
      <c r="C444" s="57" t="s">
        <v>271</v>
      </c>
      <c r="D444" s="53">
        <f>계획인구!J444</f>
        <v>9</v>
      </c>
      <c r="E444" s="53">
        <f>계획인구!K444</f>
        <v>28</v>
      </c>
      <c r="F444" s="54" t="str">
        <f>계획인구!L444</f>
        <v>소규모</v>
      </c>
      <c r="G444" s="54" t="str">
        <f>계획인구!M444</f>
        <v>소규모</v>
      </c>
      <c r="H444" s="54" t="str">
        <f>계획인구!N444</f>
        <v>절골</v>
      </c>
      <c r="I444" s="55">
        <f>IF(F444="마을",0,IF(F444="소규모",0,계획인구!P444))</f>
        <v>0</v>
      </c>
      <c r="J444" s="135">
        <f t="shared" si="46"/>
        <v>0</v>
      </c>
      <c r="K444" s="135">
        <f t="shared" si="46"/>
        <v>0</v>
      </c>
      <c r="L444" s="135">
        <f t="shared" si="46"/>
        <v>0</v>
      </c>
      <c r="M444" s="135">
        <f t="shared" si="46"/>
        <v>0</v>
      </c>
      <c r="N444" s="136">
        <f t="shared" si="46"/>
        <v>0</v>
      </c>
      <c r="O444" s="152">
        <f>IF(계획인구!Q444="미급수",0,IF(계획인구!Q444="마을",0,IF(계획인구!Q444="소규모",0,IF(계획인구!Q444=사업별물량!$F444,계획인구!AA444,0))))</f>
        <v>0</v>
      </c>
      <c r="P444" s="152">
        <f>IF(계획인구!R444="미급수",0,IF(계획인구!R444="마을",0,IF(계획인구!R444="소규모",0,IF(계획인구!R444=사업별물량!$F444,계획인구!AB444,0))))</f>
        <v>0</v>
      </c>
      <c r="Q444" s="152">
        <f>IF(계획인구!S444="미급수",0,IF(계획인구!S444="마을",0,IF(계획인구!S444="소규모",0,IF(계획인구!S444=사업별물량!$F444,계획인구!AC444,0))))</f>
        <v>0</v>
      </c>
      <c r="R444" s="152">
        <f>IF(계획인구!T444="미급수",0,IF(계획인구!T444="마을",0,IF(계획인구!T444="소규모",0,IF(계획인구!T444=사업별물량!$F444,계획인구!AD444,0))))</f>
        <v>0</v>
      </c>
      <c r="S444" s="152">
        <f>IF(계획인구!U444="미급수",0,IF(계획인구!U444="마을",0,IF(계획인구!U444="소규모",0,IF(계획인구!U444=사업별물량!$F444,계획인구!AE444,0))))</f>
        <v>0</v>
      </c>
      <c r="T444" s="152">
        <f>IF(계획인구!Q444="미급수",0,IF(계획인구!Q444="마을",0,IF(계획인구!Q444="소규모",0,IF(계획인구!Q444=사업별물량!$F444,계획인구!AF444,0))))</f>
        <v>0</v>
      </c>
      <c r="U444" s="152">
        <f>IF(계획인구!R444="미급수",0,IF(계획인구!R444="마을",0,IF(계획인구!R444="소규모",0,IF(계획인구!R444=사업별물량!$F444,계획인구!AG444,0))))</f>
        <v>0</v>
      </c>
      <c r="V444" s="152">
        <f>IF(계획인구!S444="미급수",0,IF(계획인구!S444="마을",0,IF(계획인구!S444="소규모",0,IF(계획인구!S444=사업별물량!$F444,계획인구!AH444,0))))</f>
        <v>0</v>
      </c>
      <c r="W444" s="152">
        <f>IF(계획인구!T444="미급수",0,IF(계획인구!T444="마을",0,IF(계획인구!T444="소규모",0,IF(계획인구!T444=사업별물량!$F444,계획인구!AI444,0))))</f>
        <v>0</v>
      </c>
      <c r="X444" s="152">
        <f>IF(계획인구!U444="미급수",0,IF(계획인구!U444="마을",0,IF(계획인구!U444="소규모",0,IF(계획인구!U444=사업별물량!$F444,계획인구!AJ444,0))))</f>
        <v>0</v>
      </c>
      <c r="Y444" s="14" t="str">
        <f t="shared" si="42"/>
        <v/>
      </c>
    </row>
    <row r="445" spans="1:25" s="11" customFormat="1" ht="16.350000000000001" customHeight="1">
      <c r="A445" s="308" t="s">
        <v>262</v>
      </c>
      <c r="B445" s="247" t="s">
        <v>272</v>
      </c>
      <c r="C445" s="57" t="s">
        <v>873</v>
      </c>
      <c r="D445" s="53">
        <f>계획인구!J445</f>
        <v>27</v>
      </c>
      <c r="E445" s="53">
        <f>계획인구!K445</f>
        <v>42</v>
      </c>
      <c r="F445" s="54" t="str">
        <f>계획인구!L445</f>
        <v>소규모</v>
      </c>
      <c r="G445" s="54" t="str">
        <f>계획인구!M445</f>
        <v>소규모</v>
      </c>
      <c r="H445" s="54" t="str">
        <f>계획인구!N445</f>
        <v>원내감</v>
      </c>
      <c r="I445" s="55">
        <f>IF(F445="마을",0,IF(F445="소규모",0,계획인구!P445))</f>
        <v>0</v>
      </c>
      <c r="J445" s="135">
        <f t="shared" si="46"/>
        <v>0</v>
      </c>
      <c r="K445" s="135">
        <f t="shared" si="46"/>
        <v>0</v>
      </c>
      <c r="L445" s="135">
        <f t="shared" si="46"/>
        <v>0</v>
      </c>
      <c r="M445" s="135">
        <f t="shared" si="46"/>
        <v>0</v>
      </c>
      <c r="N445" s="136">
        <f t="shared" si="46"/>
        <v>0</v>
      </c>
      <c r="O445" s="152">
        <f>IF(계획인구!Q445="미급수",0,IF(계획인구!Q445="마을",0,IF(계획인구!Q445="소규모",0,IF(계획인구!Q445=사업별물량!$F445,계획인구!AA445,0))))</f>
        <v>0</v>
      </c>
      <c r="P445" s="152">
        <f>IF(계획인구!R445="미급수",0,IF(계획인구!R445="마을",0,IF(계획인구!R445="소규모",0,IF(계획인구!R445=사업별물량!$F445,계획인구!AB445,0))))</f>
        <v>0</v>
      </c>
      <c r="Q445" s="152">
        <f>IF(계획인구!S445="미급수",0,IF(계획인구!S445="마을",0,IF(계획인구!S445="소규모",0,IF(계획인구!S445=사업별물량!$F445,계획인구!AC445,0))))</f>
        <v>0</v>
      </c>
      <c r="R445" s="152">
        <f>IF(계획인구!T445="미급수",0,IF(계획인구!T445="마을",0,IF(계획인구!T445="소규모",0,IF(계획인구!T445=사업별물량!$F445,계획인구!AD445,0))))</f>
        <v>0</v>
      </c>
      <c r="S445" s="152">
        <f>IF(계획인구!U445="미급수",0,IF(계획인구!U445="마을",0,IF(계획인구!U445="소규모",0,IF(계획인구!U445=사업별물량!$F445,계획인구!AE445,0))))</f>
        <v>0</v>
      </c>
      <c r="T445" s="152">
        <f>IF(계획인구!Q445="미급수",0,IF(계획인구!Q445="마을",0,IF(계획인구!Q445="소규모",0,IF(계획인구!Q445=사업별물량!$F445,계획인구!AF445,0))))</f>
        <v>0</v>
      </c>
      <c r="U445" s="152">
        <f>IF(계획인구!R445="미급수",0,IF(계획인구!R445="마을",0,IF(계획인구!R445="소규모",0,IF(계획인구!R445=사업별물량!$F445,계획인구!AG445,0))))</f>
        <v>0</v>
      </c>
      <c r="V445" s="152">
        <f>IF(계획인구!S445="미급수",0,IF(계획인구!S445="마을",0,IF(계획인구!S445="소규모",0,IF(계획인구!S445=사업별물량!$F445,계획인구!AH445,0))))</f>
        <v>0</v>
      </c>
      <c r="W445" s="152">
        <f>IF(계획인구!T445="미급수",0,IF(계획인구!T445="마을",0,IF(계획인구!T445="소규모",0,IF(계획인구!T445=사업별물량!$F445,계획인구!AI445,0))))</f>
        <v>0</v>
      </c>
      <c r="X445" s="152">
        <f>IF(계획인구!U445="미급수",0,IF(계획인구!U445="마을",0,IF(계획인구!U445="소규모",0,IF(계획인구!U445=사업별물량!$F445,계획인구!AJ445,0))))</f>
        <v>0</v>
      </c>
      <c r="Y445" s="14" t="str">
        <f t="shared" si="42"/>
        <v/>
      </c>
    </row>
    <row r="446" spans="1:25" s="11" customFormat="1" ht="16.350000000000001" customHeight="1">
      <c r="A446" s="308" t="s">
        <v>262</v>
      </c>
      <c r="B446" s="333"/>
      <c r="C446" s="57" t="s">
        <v>273</v>
      </c>
      <c r="D446" s="53">
        <f>계획인구!J446</f>
        <v>18</v>
      </c>
      <c r="E446" s="53">
        <f>계획인구!K446</f>
        <v>28</v>
      </c>
      <c r="F446" s="54" t="str">
        <f>계획인구!L446</f>
        <v>소규모</v>
      </c>
      <c r="G446" s="54" t="str">
        <f>계획인구!M446</f>
        <v>소규모</v>
      </c>
      <c r="H446" s="54" t="str">
        <f>계획인구!N446</f>
        <v>중감</v>
      </c>
      <c r="I446" s="55">
        <f>IF(F446="마을",0,IF(F446="소규모",0,계획인구!P446))</f>
        <v>0</v>
      </c>
      <c r="J446" s="135">
        <f t="shared" si="46"/>
        <v>0</v>
      </c>
      <c r="K446" s="135">
        <f t="shared" si="46"/>
        <v>0</v>
      </c>
      <c r="L446" s="135">
        <f t="shared" si="46"/>
        <v>0</v>
      </c>
      <c r="M446" s="135">
        <f t="shared" si="46"/>
        <v>0</v>
      </c>
      <c r="N446" s="136">
        <f t="shared" si="46"/>
        <v>0</v>
      </c>
      <c r="O446" s="152">
        <f>IF(계획인구!Q446="미급수",0,IF(계획인구!Q446="마을",0,IF(계획인구!Q446="소규모",0,IF(계획인구!Q446=사업별물량!$F446,계획인구!AA446,0))))</f>
        <v>0</v>
      </c>
      <c r="P446" s="152">
        <f>IF(계획인구!R446="미급수",0,IF(계획인구!R446="마을",0,IF(계획인구!R446="소규모",0,IF(계획인구!R446=사업별물량!$F446,계획인구!AB446,0))))</f>
        <v>0</v>
      </c>
      <c r="Q446" s="152">
        <f>IF(계획인구!S446="미급수",0,IF(계획인구!S446="마을",0,IF(계획인구!S446="소규모",0,IF(계획인구!S446=사업별물량!$F446,계획인구!AC446,0))))</f>
        <v>0</v>
      </c>
      <c r="R446" s="152">
        <f>IF(계획인구!T446="미급수",0,IF(계획인구!T446="마을",0,IF(계획인구!T446="소규모",0,IF(계획인구!T446=사업별물량!$F446,계획인구!AD446,0))))</f>
        <v>0</v>
      </c>
      <c r="S446" s="152">
        <f>IF(계획인구!U446="미급수",0,IF(계획인구!U446="마을",0,IF(계획인구!U446="소규모",0,IF(계획인구!U446=사업별물량!$F446,계획인구!AE446,0))))</f>
        <v>0</v>
      </c>
      <c r="T446" s="152">
        <f>IF(계획인구!Q446="미급수",0,IF(계획인구!Q446="마을",0,IF(계획인구!Q446="소규모",0,IF(계획인구!Q446=사업별물량!$F446,계획인구!AF446,0))))</f>
        <v>0</v>
      </c>
      <c r="U446" s="152">
        <f>IF(계획인구!R446="미급수",0,IF(계획인구!R446="마을",0,IF(계획인구!R446="소규모",0,IF(계획인구!R446=사업별물량!$F446,계획인구!AG446,0))))</f>
        <v>0</v>
      </c>
      <c r="V446" s="152">
        <f>IF(계획인구!S446="미급수",0,IF(계획인구!S446="마을",0,IF(계획인구!S446="소규모",0,IF(계획인구!S446=사업별물량!$F446,계획인구!AH446,0))))</f>
        <v>0</v>
      </c>
      <c r="W446" s="152">
        <f>IF(계획인구!T446="미급수",0,IF(계획인구!T446="마을",0,IF(계획인구!T446="소규모",0,IF(계획인구!T446=사업별물량!$F446,계획인구!AI446,0))))</f>
        <v>0</v>
      </c>
      <c r="X446" s="152">
        <f>IF(계획인구!U446="미급수",0,IF(계획인구!U446="마을",0,IF(계획인구!U446="소규모",0,IF(계획인구!U446=사업별물량!$F446,계획인구!AJ446,0))))</f>
        <v>0</v>
      </c>
      <c r="Y446" s="14" t="str">
        <f t="shared" si="42"/>
        <v/>
      </c>
    </row>
    <row r="447" spans="1:25" s="11" customFormat="1" ht="16.350000000000001" customHeight="1">
      <c r="A447" s="308" t="s">
        <v>262</v>
      </c>
      <c r="B447" s="247" t="s">
        <v>274</v>
      </c>
      <c r="C447" s="57" t="s">
        <v>876</v>
      </c>
      <c r="D447" s="53">
        <f>계획인구!J447</f>
        <v>85</v>
      </c>
      <c r="E447" s="53">
        <f>계획인구!K447</f>
        <v>189</v>
      </c>
      <c r="F447" s="54" t="str">
        <f>계획인구!L447</f>
        <v>지방</v>
      </c>
      <c r="G447" s="54" t="str">
        <f>계획인구!M447</f>
        <v>지례</v>
      </c>
      <c r="H447" s="54" t="str">
        <f>계획인구!N447</f>
        <v>지례</v>
      </c>
      <c r="I447" s="55">
        <f>IF(F447="마을",0,IF(F447="소규모",0,계획인구!P447))</f>
        <v>2025</v>
      </c>
      <c r="J447" s="135">
        <f t="shared" si="46"/>
        <v>0</v>
      </c>
      <c r="K447" s="135">
        <f t="shared" si="46"/>
        <v>0</v>
      </c>
      <c r="L447" s="135">
        <f t="shared" si="46"/>
        <v>181</v>
      </c>
      <c r="M447" s="135">
        <f t="shared" si="46"/>
        <v>180</v>
      </c>
      <c r="N447" s="136">
        <f t="shared" si="46"/>
        <v>179</v>
      </c>
      <c r="O447" s="152">
        <f>IF(계획인구!Q447="미급수",0,IF(계획인구!Q447="마을",0,IF(계획인구!Q447="소규모",0,IF(계획인구!Q447=사업별물량!$F447,계획인구!AA447,0))))</f>
        <v>0</v>
      </c>
      <c r="P447" s="152">
        <f>IF(계획인구!R447="미급수",0,IF(계획인구!R447="마을",0,IF(계획인구!R447="소규모",0,IF(계획인구!R447=사업별물량!$F447,계획인구!AB447,0))))</f>
        <v>0</v>
      </c>
      <c r="Q447" s="152">
        <f>IF(계획인구!S447="미급수",0,IF(계획인구!S447="마을",0,IF(계획인구!S447="소규모",0,IF(계획인구!S447=사업별물량!$F447,계획인구!AC447,0))))</f>
        <v>181</v>
      </c>
      <c r="R447" s="152">
        <f>IF(계획인구!T447="미급수",0,IF(계획인구!T447="마을",0,IF(계획인구!T447="소규모",0,IF(계획인구!T447=사업별물량!$F447,계획인구!AD447,0))))</f>
        <v>180</v>
      </c>
      <c r="S447" s="152">
        <f>IF(계획인구!U447="미급수",0,IF(계획인구!U447="마을",0,IF(계획인구!U447="소규모",0,IF(계획인구!U447=사업별물량!$F447,계획인구!AE447,0))))</f>
        <v>179</v>
      </c>
      <c r="T447" s="152">
        <f>IF(계획인구!Q447="미급수",0,IF(계획인구!Q447="마을",0,IF(계획인구!Q447="소규모",0,IF(계획인구!Q447=사업별물량!$F447,계획인구!AF447,0))))</f>
        <v>0</v>
      </c>
      <c r="U447" s="152">
        <f>IF(계획인구!R447="미급수",0,IF(계획인구!R447="마을",0,IF(계획인구!R447="소규모",0,IF(계획인구!R447=사업별물량!$F447,계획인구!AG447,0))))</f>
        <v>0</v>
      </c>
      <c r="V447" s="152">
        <f>IF(계획인구!S447="미급수",0,IF(계획인구!S447="마을",0,IF(계획인구!S447="소규모",0,IF(계획인구!S447=사업별물량!$F447,계획인구!AH447,0))))</f>
        <v>0</v>
      </c>
      <c r="W447" s="152">
        <f>IF(계획인구!T447="미급수",0,IF(계획인구!T447="마을",0,IF(계획인구!T447="소규모",0,IF(계획인구!T447=사업별물량!$F447,계획인구!AI447,0))))</f>
        <v>0</v>
      </c>
      <c r="X447" s="152">
        <f>IF(계획인구!U447="미급수",0,IF(계획인구!U447="마을",0,IF(계획인구!U447="소규모",0,IF(계획인구!U447=사업별물량!$F447,계획인구!AJ447,0))))</f>
        <v>0</v>
      </c>
      <c r="Y447" s="14" t="str">
        <f t="shared" si="42"/>
        <v>2단계</v>
      </c>
    </row>
    <row r="448" spans="1:25" s="11" customFormat="1" ht="16.350000000000001" customHeight="1">
      <c r="A448" s="308" t="s">
        <v>262</v>
      </c>
      <c r="B448" s="333"/>
      <c r="C448" s="57" t="s">
        <v>141</v>
      </c>
      <c r="D448" s="53">
        <f>계획인구!J448</f>
        <v>10</v>
      </c>
      <c r="E448" s="53">
        <f>계획인구!K448</f>
        <v>25</v>
      </c>
      <c r="F448" s="54" t="str">
        <f>계획인구!L448</f>
        <v>지방</v>
      </c>
      <c r="G448" s="54" t="str">
        <f>계획인구!M448</f>
        <v>지례</v>
      </c>
      <c r="H448" s="54" t="str">
        <f>계획인구!N448</f>
        <v>지례</v>
      </c>
      <c r="I448" s="55">
        <f>IF(F448="마을",0,IF(F448="소규모",0,계획인구!P448))</f>
        <v>2025</v>
      </c>
      <c r="J448" s="135">
        <f t="shared" si="46"/>
        <v>0</v>
      </c>
      <c r="K448" s="135">
        <f t="shared" si="46"/>
        <v>0</v>
      </c>
      <c r="L448" s="135">
        <f t="shared" si="46"/>
        <v>24</v>
      </c>
      <c r="M448" s="135">
        <f t="shared" si="46"/>
        <v>24</v>
      </c>
      <c r="N448" s="136">
        <f t="shared" si="46"/>
        <v>24</v>
      </c>
      <c r="O448" s="152">
        <f>IF(계획인구!Q448="미급수",0,IF(계획인구!Q448="마을",0,IF(계획인구!Q448="소규모",0,IF(계획인구!Q448=사업별물량!$F448,계획인구!AA448,0))))</f>
        <v>0</v>
      </c>
      <c r="P448" s="152">
        <f>IF(계획인구!R448="미급수",0,IF(계획인구!R448="마을",0,IF(계획인구!R448="소규모",0,IF(계획인구!R448=사업별물량!$F448,계획인구!AB448,0))))</f>
        <v>0</v>
      </c>
      <c r="Q448" s="152">
        <f>IF(계획인구!S448="미급수",0,IF(계획인구!S448="마을",0,IF(계획인구!S448="소규모",0,IF(계획인구!S448=사업별물량!$F448,계획인구!AC448,0))))</f>
        <v>24</v>
      </c>
      <c r="R448" s="152">
        <f>IF(계획인구!T448="미급수",0,IF(계획인구!T448="마을",0,IF(계획인구!T448="소규모",0,IF(계획인구!T448=사업별물량!$F448,계획인구!AD448,0))))</f>
        <v>24</v>
      </c>
      <c r="S448" s="152">
        <f>IF(계획인구!U448="미급수",0,IF(계획인구!U448="마을",0,IF(계획인구!U448="소규모",0,IF(계획인구!U448=사업별물량!$F448,계획인구!AE448,0))))</f>
        <v>24</v>
      </c>
      <c r="T448" s="152">
        <f>IF(계획인구!Q448="미급수",0,IF(계획인구!Q448="마을",0,IF(계획인구!Q448="소규모",0,IF(계획인구!Q448=사업별물량!$F448,계획인구!AF448,0))))</f>
        <v>0</v>
      </c>
      <c r="U448" s="152">
        <f>IF(계획인구!R448="미급수",0,IF(계획인구!R448="마을",0,IF(계획인구!R448="소규모",0,IF(계획인구!R448=사업별물량!$F448,계획인구!AG448,0))))</f>
        <v>0</v>
      </c>
      <c r="V448" s="152">
        <f>IF(계획인구!S448="미급수",0,IF(계획인구!S448="마을",0,IF(계획인구!S448="소규모",0,IF(계획인구!S448=사업별물량!$F448,계획인구!AH448,0))))</f>
        <v>0</v>
      </c>
      <c r="W448" s="152">
        <f>IF(계획인구!T448="미급수",0,IF(계획인구!T448="마을",0,IF(계획인구!T448="소규모",0,IF(계획인구!T448=사업별물량!$F448,계획인구!AI448,0))))</f>
        <v>0</v>
      </c>
      <c r="X448" s="152">
        <f>IF(계획인구!U448="미급수",0,IF(계획인구!U448="마을",0,IF(계획인구!U448="소규모",0,IF(계획인구!U448=사업별물량!$F448,계획인구!AJ448,0))))</f>
        <v>0</v>
      </c>
      <c r="Y448" s="14" t="str">
        <f t="shared" si="42"/>
        <v>2단계</v>
      </c>
    </row>
    <row r="449" spans="1:36" s="11" customFormat="1" ht="16.350000000000001" customHeight="1">
      <c r="A449" s="308" t="s">
        <v>262</v>
      </c>
      <c r="B449" s="57" t="s">
        <v>275</v>
      </c>
      <c r="C449" s="57" t="s">
        <v>276</v>
      </c>
      <c r="D449" s="53">
        <f>계획인구!J449</f>
        <v>94</v>
      </c>
      <c r="E449" s="53">
        <f>계획인구!K449</f>
        <v>169</v>
      </c>
      <c r="F449" s="54" t="str">
        <f>계획인구!L449</f>
        <v>지방</v>
      </c>
      <c r="G449" s="54" t="str">
        <f>계획인구!M449</f>
        <v>지례</v>
      </c>
      <c r="H449" s="54" t="str">
        <f>계획인구!N449</f>
        <v>지례</v>
      </c>
      <c r="I449" s="55">
        <f>IF(F449="마을",0,IF(F449="소규모",0,계획인구!P449))</f>
        <v>2025</v>
      </c>
      <c r="J449" s="135">
        <f t="shared" si="46"/>
        <v>0</v>
      </c>
      <c r="K449" s="135">
        <f t="shared" si="46"/>
        <v>0</v>
      </c>
      <c r="L449" s="135">
        <f t="shared" si="46"/>
        <v>162</v>
      </c>
      <c r="M449" s="135">
        <f t="shared" si="46"/>
        <v>161</v>
      </c>
      <c r="N449" s="136">
        <f t="shared" si="46"/>
        <v>160</v>
      </c>
      <c r="O449" s="152">
        <f>IF(계획인구!Q449="미급수",0,IF(계획인구!Q449="마을",0,IF(계획인구!Q449="소규모",0,IF(계획인구!Q449=사업별물량!$F449,계획인구!AA449,0))))</f>
        <v>0</v>
      </c>
      <c r="P449" s="152">
        <f>IF(계획인구!R449="미급수",0,IF(계획인구!R449="마을",0,IF(계획인구!R449="소규모",0,IF(계획인구!R449=사업별물량!$F449,계획인구!AB449,0))))</f>
        <v>0</v>
      </c>
      <c r="Q449" s="152">
        <f>IF(계획인구!S449="미급수",0,IF(계획인구!S449="마을",0,IF(계획인구!S449="소규모",0,IF(계획인구!S449=사업별물량!$F449,계획인구!AC449,0))))</f>
        <v>162</v>
      </c>
      <c r="R449" s="152">
        <f>IF(계획인구!T449="미급수",0,IF(계획인구!T449="마을",0,IF(계획인구!T449="소규모",0,IF(계획인구!T449=사업별물량!$F449,계획인구!AD449,0))))</f>
        <v>161</v>
      </c>
      <c r="S449" s="152">
        <f>IF(계획인구!U449="미급수",0,IF(계획인구!U449="마을",0,IF(계획인구!U449="소규모",0,IF(계획인구!U449=사업별물량!$F449,계획인구!AE449,0))))</f>
        <v>160</v>
      </c>
      <c r="T449" s="152">
        <f>IF(계획인구!Q449="미급수",0,IF(계획인구!Q449="마을",0,IF(계획인구!Q449="소규모",0,IF(계획인구!Q449=사업별물량!$F449,계획인구!AF449,0))))</f>
        <v>0</v>
      </c>
      <c r="U449" s="152">
        <f>IF(계획인구!R449="미급수",0,IF(계획인구!R449="마을",0,IF(계획인구!R449="소규모",0,IF(계획인구!R449=사업별물량!$F449,계획인구!AG449,0))))</f>
        <v>0</v>
      </c>
      <c r="V449" s="152">
        <f>IF(계획인구!S449="미급수",0,IF(계획인구!S449="마을",0,IF(계획인구!S449="소규모",0,IF(계획인구!S449=사업별물량!$F449,계획인구!AH449,0))))</f>
        <v>0</v>
      </c>
      <c r="W449" s="152">
        <f>IF(계획인구!T449="미급수",0,IF(계획인구!T449="마을",0,IF(계획인구!T449="소규모",0,IF(계획인구!T449=사업별물량!$F449,계획인구!AI449,0))))</f>
        <v>0</v>
      </c>
      <c r="X449" s="152">
        <f>IF(계획인구!U449="미급수",0,IF(계획인구!U449="마을",0,IF(계획인구!U449="소규모",0,IF(계획인구!U449=사업별물량!$F449,계획인구!AJ449,0))))</f>
        <v>0</v>
      </c>
      <c r="Y449" s="14" t="str">
        <f t="shared" si="42"/>
        <v>2단계</v>
      </c>
    </row>
    <row r="450" spans="1:36" s="11" customFormat="1" ht="16.350000000000001" customHeight="1">
      <c r="A450" s="308" t="s">
        <v>262</v>
      </c>
      <c r="B450" s="247" t="s">
        <v>277</v>
      </c>
      <c r="C450" s="57" t="s">
        <v>1158</v>
      </c>
      <c r="D450" s="53">
        <f>계획인구!J450</f>
        <v>20</v>
      </c>
      <c r="E450" s="53">
        <f>계획인구!K450</f>
        <v>34</v>
      </c>
      <c r="F450" s="54" t="str">
        <f>계획인구!L450</f>
        <v>소규모</v>
      </c>
      <c r="G450" s="54" t="str">
        <f>계획인구!M450</f>
        <v>소규모</v>
      </c>
      <c r="H450" s="54" t="str">
        <f>계획인구!N450</f>
        <v>윗세재</v>
      </c>
      <c r="I450" s="55">
        <f>IF(F450="마을",0,IF(F450="소규모",0,계획인구!P450))</f>
        <v>0</v>
      </c>
      <c r="J450" s="135">
        <f t="shared" si="46"/>
        <v>0</v>
      </c>
      <c r="K450" s="135">
        <f t="shared" si="46"/>
        <v>0</v>
      </c>
      <c r="L450" s="135">
        <f t="shared" si="46"/>
        <v>0</v>
      </c>
      <c r="M450" s="135">
        <f t="shared" si="46"/>
        <v>0</v>
      </c>
      <c r="N450" s="136">
        <f t="shared" si="46"/>
        <v>0</v>
      </c>
      <c r="O450" s="152">
        <f>IF(계획인구!Q450="미급수",0,IF(계획인구!Q450="마을",0,IF(계획인구!Q450="소규모",0,IF(계획인구!Q450=사업별물량!$F450,계획인구!AA450,0))))</f>
        <v>0</v>
      </c>
      <c r="P450" s="152">
        <f>IF(계획인구!R450="미급수",0,IF(계획인구!R450="마을",0,IF(계획인구!R450="소규모",0,IF(계획인구!R450=사업별물량!$F450,계획인구!AB450,0))))</f>
        <v>0</v>
      </c>
      <c r="Q450" s="152">
        <f>IF(계획인구!S450="미급수",0,IF(계획인구!S450="마을",0,IF(계획인구!S450="소규모",0,IF(계획인구!S450=사업별물량!$F450,계획인구!AC450,0))))</f>
        <v>0</v>
      </c>
      <c r="R450" s="152">
        <f>IF(계획인구!T450="미급수",0,IF(계획인구!T450="마을",0,IF(계획인구!T450="소규모",0,IF(계획인구!T450=사업별물량!$F450,계획인구!AD450,0))))</f>
        <v>0</v>
      </c>
      <c r="S450" s="152">
        <f>IF(계획인구!U450="미급수",0,IF(계획인구!U450="마을",0,IF(계획인구!U450="소규모",0,IF(계획인구!U450=사업별물량!$F450,계획인구!AE450,0))))</f>
        <v>0</v>
      </c>
      <c r="T450" s="152">
        <f>IF(계획인구!Q450="미급수",0,IF(계획인구!Q450="마을",0,IF(계획인구!Q450="소규모",0,IF(계획인구!Q450=사업별물량!$F450,계획인구!AF450,0))))</f>
        <v>0</v>
      </c>
      <c r="U450" s="152">
        <f>IF(계획인구!R450="미급수",0,IF(계획인구!R450="마을",0,IF(계획인구!R450="소규모",0,IF(계획인구!R450=사업별물량!$F450,계획인구!AG450,0))))</f>
        <v>0</v>
      </c>
      <c r="V450" s="152">
        <f>IF(계획인구!S450="미급수",0,IF(계획인구!S450="마을",0,IF(계획인구!S450="소규모",0,IF(계획인구!S450=사업별물량!$F450,계획인구!AH450,0))))</f>
        <v>0</v>
      </c>
      <c r="W450" s="152">
        <f>IF(계획인구!T450="미급수",0,IF(계획인구!T450="마을",0,IF(계획인구!T450="소규모",0,IF(계획인구!T450=사업별물량!$F450,계획인구!AI450,0))))</f>
        <v>0</v>
      </c>
      <c r="X450" s="152">
        <f>IF(계획인구!U450="미급수",0,IF(계획인구!U450="마을",0,IF(계획인구!U450="소규모",0,IF(계획인구!U450=사업별물량!$F450,계획인구!AJ450,0))))</f>
        <v>0</v>
      </c>
      <c r="Y450" s="14" t="str">
        <f t="shared" si="42"/>
        <v/>
      </c>
    </row>
    <row r="451" spans="1:36" s="11" customFormat="1" ht="16.350000000000001" customHeight="1">
      <c r="A451" s="308" t="s">
        <v>262</v>
      </c>
      <c r="B451" s="333"/>
      <c r="C451" s="57" t="s">
        <v>1159</v>
      </c>
      <c r="D451" s="53">
        <f>계획인구!J451</f>
        <v>22</v>
      </c>
      <c r="E451" s="53">
        <f>계획인구!K451</f>
        <v>40</v>
      </c>
      <c r="F451" s="54" t="str">
        <f>계획인구!L451</f>
        <v>미급수</v>
      </c>
      <c r="G451" s="54" t="str">
        <f>계획인구!M451</f>
        <v>미급수</v>
      </c>
      <c r="H451" s="54" t="str">
        <f>계획인구!N451</f>
        <v>미급수</v>
      </c>
      <c r="I451" s="55">
        <f>IF(F451="마을",0,IF(F451="소규모",0,계획인구!P451))</f>
        <v>0</v>
      </c>
      <c r="J451" s="135">
        <f t="shared" si="46"/>
        <v>0</v>
      </c>
      <c r="K451" s="135">
        <f t="shared" si="46"/>
        <v>0</v>
      </c>
      <c r="L451" s="135">
        <f t="shared" si="46"/>
        <v>0</v>
      </c>
      <c r="M451" s="135">
        <f t="shared" si="46"/>
        <v>0</v>
      </c>
      <c r="N451" s="136">
        <f t="shared" si="46"/>
        <v>0</v>
      </c>
      <c r="O451" s="152">
        <f>IF(계획인구!Q451="미급수",0,IF(계획인구!Q451="마을",0,IF(계획인구!Q451="소규모",0,IF(계획인구!Q451=사업별물량!$F451,계획인구!AA451,0))))</f>
        <v>0</v>
      </c>
      <c r="P451" s="152">
        <f>IF(계획인구!R451="미급수",0,IF(계획인구!R451="마을",0,IF(계획인구!R451="소규모",0,IF(계획인구!R451=사업별물량!$F451,계획인구!AB451,0))))</f>
        <v>0</v>
      </c>
      <c r="Q451" s="152">
        <f>IF(계획인구!S451="미급수",0,IF(계획인구!S451="마을",0,IF(계획인구!S451="소규모",0,IF(계획인구!S451=사업별물량!$F451,계획인구!AC451,0))))</f>
        <v>0</v>
      </c>
      <c r="R451" s="152">
        <f>IF(계획인구!T451="미급수",0,IF(계획인구!T451="마을",0,IF(계획인구!T451="소규모",0,IF(계획인구!T451=사업별물량!$F451,계획인구!AD451,0))))</f>
        <v>0</v>
      </c>
      <c r="S451" s="152">
        <f>IF(계획인구!U451="미급수",0,IF(계획인구!U451="마을",0,IF(계획인구!U451="소규모",0,IF(계획인구!U451=사업별물량!$F451,계획인구!AE451,0))))</f>
        <v>0</v>
      </c>
      <c r="T451" s="152">
        <f>IF(계획인구!Q451="미급수",0,IF(계획인구!Q451="마을",0,IF(계획인구!Q451="소규모",0,IF(계획인구!Q451=사업별물량!$F451,계획인구!AF451,0))))</f>
        <v>0</v>
      </c>
      <c r="U451" s="152">
        <f>IF(계획인구!R451="미급수",0,IF(계획인구!R451="마을",0,IF(계획인구!R451="소규모",0,IF(계획인구!R451=사업별물량!$F451,계획인구!AG451,0))))</f>
        <v>0</v>
      </c>
      <c r="V451" s="152">
        <f>IF(계획인구!S451="미급수",0,IF(계획인구!S451="마을",0,IF(계획인구!S451="소규모",0,IF(계획인구!S451=사업별물량!$F451,계획인구!AH451,0))))</f>
        <v>0</v>
      </c>
      <c r="W451" s="152">
        <f>IF(계획인구!T451="미급수",0,IF(계획인구!T451="마을",0,IF(계획인구!T451="소규모",0,IF(계획인구!T451=사업별물량!$F451,계획인구!AI451,0))))</f>
        <v>0</v>
      </c>
      <c r="X451" s="152">
        <f>IF(계획인구!U451="미급수",0,IF(계획인구!U451="마을",0,IF(계획인구!U451="소규모",0,IF(계획인구!U451=사업별물량!$F451,계획인구!AJ451,0))))</f>
        <v>0</v>
      </c>
      <c r="Y451" s="14" t="str">
        <f t="shared" si="42"/>
        <v/>
      </c>
    </row>
    <row r="452" spans="1:36" s="11" customFormat="1" ht="16.350000000000001" customHeight="1">
      <c r="A452" s="308" t="s">
        <v>262</v>
      </c>
      <c r="B452" s="57" t="s">
        <v>278</v>
      </c>
      <c r="C452" s="57" t="s">
        <v>279</v>
      </c>
      <c r="D452" s="53">
        <f>계획인구!J452</f>
        <v>35</v>
      </c>
      <c r="E452" s="53">
        <f>계획인구!K452</f>
        <v>70</v>
      </c>
      <c r="F452" s="54" t="str">
        <f>계획인구!L452</f>
        <v>지방</v>
      </c>
      <c r="G452" s="54" t="str">
        <f>계획인구!M452</f>
        <v>지례</v>
      </c>
      <c r="H452" s="54" t="str">
        <f>계획인구!N452</f>
        <v>지례</v>
      </c>
      <c r="I452" s="55">
        <f>IF(F452="마을",0,IF(F452="소규모",0,계획인구!P452))</f>
        <v>2030</v>
      </c>
      <c r="J452" s="135">
        <f t="shared" si="46"/>
        <v>0</v>
      </c>
      <c r="K452" s="135">
        <f t="shared" si="46"/>
        <v>0</v>
      </c>
      <c r="L452" s="135">
        <f t="shared" si="46"/>
        <v>0</v>
      </c>
      <c r="M452" s="135">
        <f t="shared" si="46"/>
        <v>67</v>
      </c>
      <c r="N452" s="136">
        <f t="shared" si="46"/>
        <v>66</v>
      </c>
      <c r="O452" s="152">
        <f>IF(계획인구!Q452="미급수",0,IF(계획인구!Q452="마을",0,IF(계획인구!Q452="소규모",0,IF(계획인구!Q452=사업별물량!$F452,계획인구!AA452,0))))</f>
        <v>0</v>
      </c>
      <c r="P452" s="152">
        <f>IF(계획인구!R452="미급수",0,IF(계획인구!R452="마을",0,IF(계획인구!R452="소규모",0,IF(계획인구!R452=사업별물량!$F452,계획인구!AB452,0))))</f>
        <v>0</v>
      </c>
      <c r="Q452" s="152">
        <f>IF(계획인구!S452="미급수",0,IF(계획인구!S452="마을",0,IF(계획인구!S452="소규모",0,IF(계획인구!S452=사업별물량!$F452,계획인구!AC452,0))))</f>
        <v>0</v>
      </c>
      <c r="R452" s="152">
        <f>IF(계획인구!T452="미급수",0,IF(계획인구!T452="마을",0,IF(계획인구!T452="소규모",0,IF(계획인구!T452=사업별물량!$F452,계획인구!AD452,0))))</f>
        <v>67</v>
      </c>
      <c r="S452" s="152">
        <f>IF(계획인구!U452="미급수",0,IF(계획인구!U452="마을",0,IF(계획인구!U452="소규모",0,IF(계획인구!U452=사업별물량!$F452,계획인구!AE452,0))))</f>
        <v>66</v>
      </c>
      <c r="T452" s="152">
        <f>IF(계획인구!Q452="미급수",0,IF(계획인구!Q452="마을",0,IF(계획인구!Q452="소규모",0,IF(계획인구!Q452=사업별물량!$F452,계획인구!AF452,0))))</f>
        <v>0</v>
      </c>
      <c r="U452" s="152">
        <f>IF(계획인구!R452="미급수",0,IF(계획인구!R452="마을",0,IF(계획인구!R452="소규모",0,IF(계획인구!R452=사업별물량!$F452,계획인구!AG452,0))))</f>
        <v>0</v>
      </c>
      <c r="V452" s="152">
        <f>IF(계획인구!S452="미급수",0,IF(계획인구!S452="마을",0,IF(계획인구!S452="소규모",0,IF(계획인구!S452=사업별물량!$F452,계획인구!AH452,0))))</f>
        <v>0</v>
      </c>
      <c r="W452" s="152">
        <f>IF(계획인구!T452="미급수",0,IF(계획인구!T452="마을",0,IF(계획인구!T452="소규모",0,IF(계획인구!T452=사업별물량!$F452,계획인구!AI452,0))))</f>
        <v>0</v>
      </c>
      <c r="X452" s="152">
        <f>IF(계획인구!U452="미급수",0,IF(계획인구!U452="마을",0,IF(계획인구!U452="소규모",0,IF(계획인구!U452=사업별물량!$F452,계획인구!AJ452,0))))</f>
        <v>0</v>
      </c>
      <c r="Y452" s="14" t="str">
        <f t="shared" si="42"/>
        <v>3단계</v>
      </c>
    </row>
    <row r="453" spans="1:36" s="11" customFormat="1" ht="16.350000000000001" customHeight="1">
      <c r="A453" s="308" t="s">
        <v>262</v>
      </c>
      <c r="B453" s="247" t="s">
        <v>280</v>
      </c>
      <c r="C453" s="57" t="s">
        <v>281</v>
      </c>
      <c r="D453" s="53">
        <f>계획인구!J453</f>
        <v>33</v>
      </c>
      <c r="E453" s="53">
        <f>계획인구!K453</f>
        <v>67</v>
      </c>
      <c r="F453" s="54" t="str">
        <f>계획인구!L453</f>
        <v>지방</v>
      </c>
      <c r="G453" s="54" t="str">
        <f>계획인구!M453</f>
        <v>지례</v>
      </c>
      <c r="H453" s="54" t="str">
        <f>계획인구!N453</f>
        <v>지례</v>
      </c>
      <c r="I453" s="55">
        <f>IF(F453="마을",0,IF(F453="소규모",0,계획인구!P453))</f>
        <v>2030</v>
      </c>
      <c r="J453" s="135">
        <f t="shared" si="46"/>
        <v>0</v>
      </c>
      <c r="K453" s="135">
        <f t="shared" si="46"/>
        <v>0</v>
      </c>
      <c r="L453" s="135">
        <f t="shared" si="46"/>
        <v>0</v>
      </c>
      <c r="M453" s="135">
        <f t="shared" si="46"/>
        <v>64</v>
      </c>
      <c r="N453" s="136">
        <f t="shared" si="46"/>
        <v>63</v>
      </c>
      <c r="O453" s="152">
        <f>IF(계획인구!Q453="미급수",0,IF(계획인구!Q453="마을",0,IF(계획인구!Q453="소규모",0,IF(계획인구!Q453=사업별물량!$F453,계획인구!AA453,0))))</f>
        <v>0</v>
      </c>
      <c r="P453" s="152">
        <f>IF(계획인구!R453="미급수",0,IF(계획인구!R453="마을",0,IF(계획인구!R453="소규모",0,IF(계획인구!R453=사업별물량!$F453,계획인구!AB453,0))))</f>
        <v>0</v>
      </c>
      <c r="Q453" s="152">
        <f>IF(계획인구!S453="미급수",0,IF(계획인구!S453="마을",0,IF(계획인구!S453="소규모",0,IF(계획인구!S453=사업별물량!$F453,계획인구!AC453,0))))</f>
        <v>0</v>
      </c>
      <c r="R453" s="152">
        <f>IF(계획인구!T453="미급수",0,IF(계획인구!T453="마을",0,IF(계획인구!T453="소규모",0,IF(계획인구!T453=사업별물량!$F453,계획인구!AD453,0))))</f>
        <v>64</v>
      </c>
      <c r="S453" s="152">
        <f>IF(계획인구!U453="미급수",0,IF(계획인구!U453="마을",0,IF(계획인구!U453="소규모",0,IF(계획인구!U453=사업별물량!$F453,계획인구!AE453,0))))</f>
        <v>63</v>
      </c>
      <c r="T453" s="152">
        <f>IF(계획인구!Q453="미급수",0,IF(계획인구!Q453="마을",0,IF(계획인구!Q453="소규모",0,IF(계획인구!Q453=사업별물량!$F453,계획인구!AF453,0))))</f>
        <v>0</v>
      </c>
      <c r="U453" s="152">
        <f>IF(계획인구!R453="미급수",0,IF(계획인구!R453="마을",0,IF(계획인구!R453="소규모",0,IF(계획인구!R453=사업별물량!$F453,계획인구!AG453,0))))</f>
        <v>0</v>
      </c>
      <c r="V453" s="152">
        <f>IF(계획인구!S453="미급수",0,IF(계획인구!S453="마을",0,IF(계획인구!S453="소규모",0,IF(계획인구!S453=사업별물량!$F453,계획인구!AH453,0))))</f>
        <v>0</v>
      </c>
      <c r="W453" s="152">
        <f>IF(계획인구!T453="미급수",0,IF(계획인구!T453="마을",0,IF(계획인구!T453="소규모",0,IF(계획인구!T453=사업별물량!$F453,계획인구!AI453,0))))</f>
        <v>0</v>
      </c>
      <c r="X453" s="152">
        <f>IF(계획인구!U453="미급수",0,IF(계획인구!U453="마을",0,IF(계획인구!U453="소규모",0,IF(계획인구!U453=사업별물량!$F453,계획인구!AJ453,0))))</f>
        <v>0</v>
      </c>
      <c r="Y453" s="14" t="str">
        <f t="shared" si="42"/>
        <v>3단계</v>
      </c>
    </row>
    <row r="454" spans="1:36" s="11" customFormat="1" ht="16.350000000000001" customHeight="1">
      <c r="A454" s="308" t="s">
        <v>262</v>
      </c>
      <c r="B454" s="333"/>
      <c r="C454" s="57" t="s">
        <v>869</v>
      </c>
      <c r="D454" s="53">
        <f>계획인구!J454</f>
        <v>8</v>
      </c>
      <c r="E454" s="53">
        <f>계획인구!K454</f>
        <v>20</v>
      </c>
      <c r="F454" s="54" t="str">
        <f>계획인구!L454</f>
        <v>미급수</v>
      </c>
      <c r="G454" s="54" t="str">
        <f>계획인구!M454</f>
        <v>미급수</v>
      </c>
      <c r="H454" s="54" t="str">
        <f>계획인구!N454</f>
        <v>미급수</v>
      </c>
      <c r="I454" s="55">
        <f>IF(F454="마을",0,IF(F454="소규모",0,계획인구!P454))</f>
        <v>0</v>
      </c>
      <c r="J454" s="135">
        <f t="shared" si="46"/>
        <v>0</v>
      </c>
      <c r="K454" s="135">
        <f t="shared" si="46"/>
        <v>0</v>
      </c>
      <c r="L454" s="135">
        <f t="shared" si="46"/>
        <v>0</v>
      </c>
      <c r="M454" s="135">
        <f t="shared" si="46"/>
        <v>0</v>
      </c>
      <c r="N454" s="136">
        <f t="shared" si="46"/>
        <v>0</v>
      </c>
      <c r="O454" s="152">
        <f>IF(계획인구!Q454="미급수",0,IF(계획인구!Q454="마을",0,IF(계획인구!Q454="소규모",0,IF(계획인구!Q454=사업별물량!$F454,계획인구!AA454,0))))</f>
        <v>0</v>
      </c>
      <c r="P454" s="152">
        <f>IF(계획인구!R454="미급수",0,IF(계획인구!R454="마을",0,IF(계획인구!R454="소규모",0,IF(계획인구!R454=사업별물량!$F454,계획인구!AB454,0))))</f>
        <v>0</v>
      </c>
      <c r="Q454" s="152">
        <f>IF(계획인구!S454="미급수",0,IF(계획인구!S454="마을",0,IF(계획인구!S454="소규모",0,IF(계획인구!S454=사업별물량!$F454,계획인구!AC454,0))))</f>
        <v>0</v>
      </c>
      <c r="R454" s="152">
        <f>IF(계획인구!T454="미급수",0,IF(계획인구!T454="마을",0,IF(계획인구!T454="소규모",0,IF(계획인구!T454=사업별물량!$F454,계획인구!AD454,0))))</f>
        <v>0</v>
      </c>
      <c r="S454" s="152">
        <f>IF(계획인구!U454="미급수",0,IF(계획인구!U454="마을",0,IF(계획인구!U454="소규모",0,IF(계획인구!U454=사업별물량!$F454,계획인구!AE454,0))))</f>
        <v>0</v>
      </c>
      <c r="T454" s="152">
        <f>IF(계획인구!Q454="미급수",0,IF(계획인구!Q454="마을",0,IF(계획인구!Q454="소규모",0,IF(계획인구!Q454=사업별물량!$F454,계획인구!AF454,0))))</f>
        <v>0</v>
      </c>
      <c r="U454" s="152">
        <f>IF(계획인구!R454="미급수",0,IF(계획인구!R454="마을",0,IF(계획인구!R454="소규모",0,IF(계획인구!R454=사업별물량!$F454,계획인구!AG454,0))))</f>
        <v>0</v>
      </c>
      <c r="V454" s="152">
        <f>IF(계획인구!S454="미급수",0,IF(계획인구!S454="마을",0,IF(계획인구!S454="소규모",0,IF(계획인구!S454=사업별물량!$F454,계획인구!AH454,0))))</f>
        <v>0</v>
      </c>
      <c r="W454" s="152">
        <f>IF(계획인구!T454="미급수",0,IF(계획인구!T454="마을",0,IF(계획인구!T454="소규모",0,IF(계획인구!T454=사업별물량!$F454,계획인구!AI454,0))))</f>
        <v>0</v>
      </c>
      <c r="X454" s="152">
        <f>IF(계획인구!U454="미급수",0,IF(계획인구!U454="마을",0,IF(계획인구!U454="소규모",0,IF(계획인구!U454=사업별물량!$F454,계획인구!AJ454,0))))</f>
        <v>0</v>
      </c>
      <c r="Y454" s="14" t="str">
        <f t="shared" si="42"/>
        <v/>
      </c>
    </row>
    <row r="455" spans="1:36" s="11" customFormat="1" ht="16.350000000000001" customHeight="1">
      <c r="A455" s="308" t="s">
        <v>262</v>
      </c>
      <c r="B455" s="247" t="s">
        <v>282</v>
      </c>
      <c r="C455" s="57" t="s">
        <v>283</v>
      </c>
      <c r="D455" s="53">
        <f>계획인구!J455</f>
        <v>50</v>
      </c>
      <c r="E455" s="53">
        <f>계획인구!K455</f>
        <v>89</v>
      </c>
      <c r="F455" s="54" t="str">
        <f>계획인구!L455</f>
        <v>지방</v>
      </c>
      <c r="G455" s="54" t="str">
        <f>계획인구!M455</f>
        <v>지례</v>
      </c>
      <c r="H455" s="54" t="str">
        <f>계획인구!N455</f>
        <v>지례</v>
      </c>
      <c r="I455" s="55">
        <f>IF(F455="마을",0,IF(F455="소규모",0,계획인구!P455))</f>
        <v>2025</v>
      </c>
      <c r="J455" s="135">
        <f t="shared" si="46"/>
        <v>0</v>
      </c>
      <c r="K455" s="135">
        <f t="shared" si="46"/>
        <v>0</v>
      </c>
      <c r="L455" s="135">
        <f t="shared" si="46"/>
        <v>85</v>
      </c>
      <c r="M455" s="135">
        <f t="shared" si="46"/>
        <v>85</v>
      </c>
      <c r="N455" s="136">
        <f t="shared" si="46"/>
        <v>84</v>
      </c>
      <c r="O455" s="152">
        <f>IF(계획인구!Q455="미급수",0,IF(계획인구!Q455="마을",0,IF(계획인구!Q455="소규모",0,IF(계획인구!Q455=사업별물량!$F455,계획인구!AA455,0))))</f>
        <v>0</v>
      </c>
      <c r="P455" s="152">
        <f>IF(계획인구!R455="미급수",0,IF(계획인구!R455="마을",0,IF(계획인구!R455="소규모",0,IF(계획인구!R455=사업별물량!$F455,계획인구!AB455,0))))</f>
        <v>0</v>
      </c>
      <c r="Q455" s="152">
        <f>IF(계획인구!S455="미급수",0,IF(계획인구!S455="마을",0,IF(계획인구!S455="소규모",0,IF(계획인구!S455=사업별물량!$F455,계획인구!AC455,0))))</f>
        <v>85</v>
      </c>
      <c r="R455" s="152">
        <f>IF(계획인구!T455="미급수",0,IF(계획인구!T455="마을",0,IF(계획인구!T455="소규모",0,IF(계획인구!T455=사업별물량!$F455,계획인구!AD455,0))))</f>
        <v>85</v>
      </c>
      <c r="S455" s="152">
        <f>IF(계획인구!U455="미급수",0,IF(계획인구!U455="마을",0,IF(계획인구!U455="소규모",0,IF(계획인구!U455=사업별물량!$F455,계획인구!AE455,0))))</f>
        <v>84</v>
      </c>
      <c r="T455" s="152">
        <f>IF(계획인구!Q455="미급수",0,IF(계획인구!Q455="마을",0,IF(계획인구!Q455="소규모",0,IF(계획인구!Q455=사업별물량!$F455,계획인구!AF455,0))))</f>
        <v>0</v>
      </c>
      <c r="U455" s="152">
        <f>IF(계획인구!R455="미급수",0,IF(계획인구!R455="마을",0,IF(계획인구!R455="소규모",0,IF(계획인구!R455=사업별물량!$F455,계획인구!AG455,0))))</f>
        <v>0</v>
      </c>
      <c r="V455" s="152">
        <f>IF(계획인구!S455="미급수",0,IF(계획인구!S455="마을",0,IF(계획인구!S455="소규모",0,IF(계획인구!S455=사업별물량!$F455,계획인구!AH455,0))))</f>
        <v>0</v>
      </c>
      <c r="W455" s="152">
        <f>IF(계획인구!T455="미급수",0,IF(계획인구!T455="마을",0,IF(계획인구!T455="소규모",0,IF(계획인구!T455=사업별물량!$F455,계획인구!AI455,0))))</f>
        <v>0</v>
      </c>
      <c r="X455" s="152">
        <f>IF(계획인구!U455="미급수",0,IF(계획인구!U455="마을",0,IF(계획인구!U455="소규모",0,IF(계획인구!U455=사업별물량!$F455,계획인구!AJ455,0))))</f>
        <v>0</v>
      </c>
      <c r="Y455" s="14" t="str">
        <f t="shared" si="42"/>
        <v>2단계</v>
      </c>
    </row>
    <row r="456" spans="1:36" s="11" customFormat="1" ht="16.350000000000001" customHeight="1">
      <c r="A456" s="308" t="s">
        <v>262</v>
      </c>
      <c r="B456" s="333"/>
      <c r="C456" s="57" t="s">
        <v>877</v>
      </c>
      <c r="D456" s="53">
        <f>계획인구!J456</f>
        <v>33</v>
      </c>
      <c r="E456" s="53">
        <f>계획인구!K456</f>
        <v>60</v>
      </c>
      <c r="F456" s="54" t="str">
        <f>계획인구!L456</f>
        <v>지방</v>
      </c>
      <c r="G456" s="54" t="str">
        <f>계획인구!M456</f>
        <v>지례</v>
      </c>
      <c r="H456" s="54" t="str">
        <f>계획인구!N456</f>
        <v>지례</v>
      </c>
      <c r="I456" s="55">
        <f>IF(F456="마을",0,IF(F456="소규모",0,계획인구!P456))</f>
        <v>2025</v>
      </c>
      <c r="J456" s="135">
        <f t="shared" si="46"/>
        <v>0</v>
      </c>
      <c r="K456" s="135">
        <f t="shared" si="46"/>
        <v>0</v>
      </c>
      <c r="L456" s="135">
        <f t="shared" si="46"/>
        <v>57</v>
      </c>
      <c r="M456" s="135">
        <f t="shared" si="46"/>
        <v>57</v>
      </c>
      <c r="N456" s="136">
        <f t="shared" si="46"/>
        <v>57</v>
      </c>
      <c r="O456" s="152">
        <f>IF(계획인구!Q456="미급수",0,IF(계획인구!Q456="마을",0,IF(계획인구!Q456="소규모",0,IF(계획인구!Q456=사업별물량!$F456,계획인구!AA456,0))))</f>
        <v>0</v>
      </c>
      <c r="P456" s="152">
        <f>IF(계획인구!R456="미급수",0,IF(계획인구!R456="마을",0,IF(계획인구!R456="소규모",0,IF(계획인구!R456=사업별물량!$F456,계획인구!AB456,0))))</f>
        <v>0</v>
      </c>
      <c r="Q456" s="152">
        <f>IF(계획인구!S456="미급수",0,IF(계획인구!S456="마을",0,IF(계획인구!S456="소규모",0,IF(계획인구!S456=사업별물량!$F456,계획인구!AC456,0))))</f>
        <v>57</v>
      </c>
      <c r="R456" s="152">
        <f>IF(계획인구!T456="미급수",0,IF(계획인구!T456="마을",0,IF(계획인구!T456="소규모",0,IF(계획인구!T456=사업별물량!$F456,계획인구!AD456,0))))</f>
        <v>57</v>
      </c>
      <c r="S456" s="152">
        <f>IF(계획인구!U456="미급수",0,IF(계획인구!U456="마을",0,IF(계획인구!U456="소규모",0,IF(계획인구!U456=사업별물량!$F456,계획인구!AE456,0))))</f>
        <v>57</v>
      </c>
      <c r="T456" s="152">
        <f>IF(계획인구!Q456="미급수",0,IF(계획인구!Q456="마을",0,IF(계획인구!Q456="소규모",0,IF(계획인구!Q456=사업별물량!$F456,계획인구!AF456,0))))</f>
        <v>0</v>
      </c>
      <c r="U456" s="152">
        <f>IF(계획인구!R456="미급수",0,IF(계획인구!R456="마을",0,IF(계획인구!R456="소규모",0,IF(계획인구!R456=사업별물량!$F456,계획인구!AG456,0))))</f>
        <v>0</v>
      </c>
      <c r="V456" s="152">
        <f>IF(계획인구!S456="미급수",0,IF(계획인구!S456="마을",0,IF(계획인구!S456="소규모",0,IF(계획인구!S456=사업별물량!$F456,계획인구!AH456,0))))</f>
        <v>0</v>
      </c>
      <c r="W456" s="152">
        <f>IF(계획인구!T456="미급수",0,IF(계획인구!T456="마을",0,IF(계획인구!T456="소규모",0,IF(계획인구!T456=사업별물량!$F456,계획인구!AI456,0))))</f>
        <v>0</v>
      </c>
      <c r="X456" s="152">
        <f>IF(계획인구!U456="미급수",0,IF(계획인구!U456="마을",0,IF(계획인구!U456="소규모",0,IF(계획인구!U456=사업별물량!$F456,계획인구!AJ456,0))))</f>
        <v>0</v>
      </c>
      <c r="Y456" s="14" t="str">
        <f t="shared" si="42"/>
        <v>2단계</v>
      </c>
    </row>
    <row r="457" spans="1:36" s="13" customFormat="1" ht="16.350000000000001" customHeight="1">
      <c r="A457" s="308" t="s">
        <v>262</v>
      </c>
      <c r="B457" s="57" t="s">
        <v>284</v>
      </c>
      <c r="C457" s="57" t="s">
        <v>879</v>
      </c>
      <c r="D457" s="53">
        <f>계획인구!J457</f>
        <v>125</v>
      </c>
      <c r="E457" s="53">
        <f>계획인구!K457</f>
        <v>251</v>
      </c>
      <c r="F457" s="54" t="str">
        <f>계획인구!L457</f>
        <v>지방</v>
      </c>
      <c r="G457" s="54" t="str">
        <f>계획인구!M457</f>
        <v>지례</v>
      </c>
      <c r="H457" s="54" t="str">
        <f>계획인구!N457</f>
        <v>지례</v>
      </c>
      <c r="I457" s="55">
        <f>IF(F457="마을",0,IF(F457="소규모",0,계획인구!P457))</f>
        <v>2030</v>
      </c>
      <c r="J457" s="135">
        <f t="shared" si="46"/>
        <v>0</v>
      </c>
      <c r="K457" s="135">
        <f t="shared" si="46"/>
        <v>0</v>
      </c>
      <c r="L457" s="135">
        <f t="shared" si="46"/>
        <v>0</v>
      </c>
      <c r="M457" s="135">
        <f t="shared" si="46"/>
        <v>239</v>
      </c>
      <c r="N457" s="136">
        <f t="shared" si="46"/>
        <v>237</v>
      </c>
      <c r="O457" s="152">
        <f>IF(계획인구!Q457="미급수",0,IF(계획인구!Q457="마을",0,IF(계획인구!Q457="소규모",0,IF(계획인구!Q457=사업별물량!$F457,계획인구!AA457,0))))</f>
        <v>0</v>
      </c>
      <c r="P457" s="152">
        <f>IF(계획인구!R457="미급수",0,IF(계획인구!R457="마을",0,IF(계획인구!R457="소규모",0,IF(계획인구!R457=사업별물량!$F457,계획인구!AB457,0))))</f>
        <v>0</v>
      </c>
      <c r="Q457" s="152">
        <f>IF(계획인구!S457="미급수",0,IF(계획인구!S457="마을",0,IF(계획인구!S457="소규모",0,IF(계획인구!S457=사업별물량!$F457,계획인구!AC457,0))))</f>
        <v>0</v>
      </c>
      <c r="R457" s="152">
        <f>IF(계획인구!T457="미급수",0,IF(계획인구!T457="마을",0,IF(계획인구!T457="소규모",0,IF(계획인구!T457=사업별물량!$F457,계획인구!AD457,0))))</f>
        <v>239</v>
      </c>
      <c r="S457" s="152">
        <f>IF(계획인구!U457="미급수",0,IF(계획인구!U457="마을",0,IF(계획인구!U457="소규모",0,IF(계획인구!U457=사업별물량!$F457,계획인구!AE457,0))))</f>
        <v>237</v>
      </c>
      <c r="T457" s="152">
        <f>IF(계획인구!Q457="미급수",0,IF(계획인구!Q457="마을",0,IF(계획인구!Q457="소규모",0,IF(계획인구!Q457=사업별물량!$F457,계획인구!AF457,0))))</f>
        <v>0</v>
      </c>
      <c r="U457" s="152">
        <f>IF(계획인구!R457="미급수",0,IF(계획인구!R457="마을",0,IF(계획인구!R457="소규모",0,IF(계획인구!R457=사업별물량!$F457,계획인구!AG457,0))))</f>
        <v>0</v>
      </c>
      <c r="V457" s="152">
        <f>IF(계획인구!S457="미급수",0,IF(계획인구!S457="마을",0,IF(계획인구!S457="소규모",0,IF(계획인구!S457=사업별물량!$F457,계획인구!AH457,0))))</f>
        <v>0</v>
      </c>
      <c r="W457" s="152">
        <f>IF(계획인구!T457="미급수",0,IF(계획인구!T457="마을",0,IF(계획인구!T457="소규모",0,IF(계획인구!T457=사업별물량!$F457,계획인구!AI457,0))))</f>
        <v>0</v>
      </c>
      <c r="X457" s="152">
        <f>IF(계획인구!U457="미급수",0,IF(계획인구!U457="마을",0,IF(계획인구!U457="소규모",0,IF(계획인구!U457=사업별물량!$F457,계획인구!AJ457,0))))</f>
        <v>0</v>
      </c>
      <c r="Y457" s="362" t="str">
        <f t="shared" ref="Y457:Y495" si="47">IF(I457=2015,"기존",IF(I457=2020,"1단계",IF(I457=2025,"2단계",IF(I457=2030,"3단계",""))))</f>
        <v>3단계</v>
      </c>
      <c r="AB457" s="11"/>
      <c r="AC457" s="11"/>
      <c r="AD457" s="11"/>
      <c r="AE457" s="11"/>
      <c r="AF457" s="11"/>
      <c r="AG457" s="11"/>
      <c r="AH457" s="11"/>
      <c r="AI457" s="11"/>
      <c r="AJ457" s="11"/>
    </row>
    <row r="458" spans="1:36" s="11" customFormat="1" ht="16.350000000000001" customHeight="1">
      <c r="A458" s="308" t="s">
        <v>262</v>
      </c>
      <c r="B458" s="57" t="s">
        <v>285</v>
      </c>
      <c r="C458" s="57" t="s">
        <v>286</v>
      </c>
      <c r="D458" s="53">
        <f>계획인구!J458</f>
        <v>85</v>
      </c>
      <c r="E458" s="53">
        <f>계획인구!K458</f>
        <v>235</v>
      </c>
      <c r="F458" s="54" t="str">
        <f>계획인구!L458</f>
        <v>지방</v>
      </c>
      <c r="G458" s="54" t="str">
        <f>계획인구!M458</f>
        <v>지례</v>
      </c>
      <c r="H458" s="54" t="str">
        <f>계획인구!N458</f>
        <v>지례</v>
      </c>
      <c r="I458" s="55">
        <f>IF(F458="마을",0,IF(F458="소규모",0,계획인구!P458))</f>
        <v>2025</v>
      </c>
      <c r="J458" s="135">
        <f t="shared" si="46"/>
        <v>0</v>
      </c>
      <c r="K458" s="135">
        <f t="shared" si="46"/>
        <v>0</v>
      </c>
      <c r="L458" s="135">
        <f t="shared" si="46"/>
        <v>225</v>
      </c>
      <c r="M458" s="135">
        <f t="shared" si="46"/>
        <v>224</v>
      </c>
      <c r="N458" s="136">
        <f t="shared" si="46"/>
        <v>222</v>
      </c>
      <c r="O458" s="152">
        <f>IF(계획인구!Q458="미급수",0,IF(계획인구!Q458="마을",0,IF(계획인구!Q458="소규모",0,IF(계획인구!Q458=사업별물량!$F458,계획인구!AA458,0))))</f>
        <v>0</v>
      </c>
      <c r="P458" s="152">
        <f>IF(계획인구!R458="미급수",0,IF(계획인구!R458="마을",0,IF(계획인구!R458="소규모",0,IF(계획인구!R458=사업별물량!$F458,계획인구!AB458,0))))</f>
        <v>0</v>
      </c>
      <c r="Q458" s="152">
        <f>IF(계획인구!S458="미급수",0,IF(계획인구!S458="마을",0,IF(계획인구!S458="소규모",0,IF(계획인구!S458=사업별물량!$F458,계획인구!AC458,0))))</f>
        <v>225</v>
      </c>
      <c r="R458" s="152">
        <f>IF(계획인구!T458="미급수",0,IF(계획인구!T458="마을",0,IF(계획인구!T458="소규모",0,IF(계획인구!T458=사업별물량!$F458,계획인구!AD458,0))))</f>
        <v>224</v>
      </c>
      <c r="S458" s="152">
        <f>IF(계획인구!U458="미급수",0,IF(계획인구!U458="마을",0,IF(계획인구!U458="소규모",0,IF(계획인구!U458=사업별물량!$F458,계획인구!AE458,0))))</f>
        <v>222</v>
      </c>
      <c r="T458" s="152">
        <f>IF(계획인구!Q458="미급수",0,IF(계획인구!Q458="마을",0,IF(계획인구!Q458="소규모",0,IF(계획인구!Q458=사업별물량!$F458,계획인구!AF458,0))))</f>
        <v>0</v>
      </c>
      <c r="U458" s="152">
        <f>IF(계획인구!R458="미급수",0,IF(계획인구!R458="마을",0,IF(계획인구!R458="소규모",0,IF(계획인구!R458=사업별물량!$F458,계획인구!AG458,0))))</f>
        <v>0</v>
      </c>
      <c r="V458" s="152">
        <f>IF(계획인구!S458="미급수",0,IF(계획인구!S458="마을",0,IF(계획인구!S458="소규모",0,IF(계획인구!S458=사업별물량!$F458,계획인구!AH458,0))))</f>
        <v>0</v>
      </c>
      <c r="W458" s="152">
        <f>IF(계획인구!T458="미급수",0,IF(계획인구!T458="마을",0,IF(계획인구!T458="소규모",0,IF(계획인구!T458=사업별물량!$F458,계획인구!AI458,0))))</f>
        <v>0</v>
      </c>
      <c r="X458" s="152">
        <f>IF(계획인구!U458="미급수",0,IF(계획인구!U458="마을",0,IF(계획인구!U458="소규모",0,IF(계획인구!U458=사업별물량!$F458,계획인구!AJ458,0))))</f>
        <v>0</v>
      </c>
      <c r="Y458" s="14" t="str">
        <f t="shared" si="47"/>
        <v>2단계</v>
      </c>
      <c r="AJ458" s="13"/>
    </row>
    <row r="459" spans="1:36" s="11" customFormat="1" ht="16.350000000000001" customHeight="1">
      <c r="A459" s="308" t="s">
        <v>262</v>
      </c>
      <c r="B459" s="247" t="s">
        <v>287</v>
      </c>
      <c r="C459" s="57" t="s">
        <v>881</v>
      </c>
      <c r="D459" s="53">
        <f>계획인구!J459</f>
        <v>26</v>
      </c>
      <c r="E459" s="53">
        <f>계획인구!K459</f>
        <v>54</v>
      </c>
      <c r="F459" s="54" t="str">
        <f>계획인구!L459</f>
        <v>지방</v>
      </c>
      <c r="G459" s="54" t="str">
        <f>계획인구!M459</f>
        <v>지례</v>
      </c>
      <c r="H459" s="54" t="str">
        <f>계획인구!N459</f>
        <v>지례</v>
      </c>
      <c r="I459" s="55">
        <f>IF(F459="마을",0,IF(F459="소규모",0,계획인구!P459))</f>
        <v>2030</v>
      </c>
      <c r="J459" s="135">
        <f t="shared" si="46"/>
        <v>0</v>
      </c>
      <c r="K459" s="135">
        <f t="shared" si="46"/>
        <v>0</v>
      </c>
      <c r="L459" s="135">
        <f t="shared" si="46"/>
        <v>0</v>
      </c>
      <c r="M459" s="135">
        <f t="shared" si="46"/>
        <v>51</v>
      </c>
      <c r="N459" s="136">
        <f t="shared" si="46"/>
        <v>51</v>
      </c>
      <c r="O459" s="152">
        <f>IF(계획인구!Q459="미급수",0,IF(계획인구!Q459="마을",0,IF(계획인구!Q459="소규모",0,IF(계획인구!Q459=사업별물량!$F459,계획인구!AA459,0))))</f>
        <v>0</v>
      </c>
      <c r="P459" s="152">
        <f>IF(계획인구!R459="미급수",0,IF(계획인구!R459="마을",0,IF(계획인구!R459="소규모",0,IF(계획인구!R459=사업별물량!$F459,계획인구!AB459,0))))</f>
        <v>0</v>
      </c>
      <c r="Q459" s="152">
        <f>IF(계획인구!S459="미급수",0,IF(계획인구!S459="마을",0,IF(계획인구!S459="소규모",0,IF(계획인구!S459=사업별물량!$F459,계획인구!AC459,0))))</f>
        <v>0</v>
      </c>
      <c r="R459" s="152">
        <f>IF(계획인구!T459="미급수",0,IF(계획인구!T459="마을",0,IF(계획인구!T459="소규모",0,IF(계획인구!T459=사업별물량!$F459,계획인구!AD459,0))))</f>
        <v>51</v>
      </c>
      <c r="S459" s="152">
        <f>IF(계획인구!U459="미급수",0,IF(계획인구!U459="마을",0,IF(계획인구!U459="소규모",0,IF(계획인구!U459=사업별물량!$F459,계획인구!AE459,0))))</f>
        <v>51</v>
      </c>
      <c r="T459" s="152">
        <f>IF(계획인구!Q459="미급수",0,IF(계획인구!Q459="마을",0,IF(계획인구!Q459="소규모",0,IF(계획인구!Q459=사업별물량!$F459,계획인구!AF459,0))))</f>
        <v>0</v>
      </c>
      <c r="U459" s="152">
        <f>IF(계획인구!R459="미급수",0,IF(계획인구!R459="마을",0,IF(계획인구!R459="소규모",0,IF(계획인구!R459=사업별물량!$F459,계획인구!AG459,0))))</f>
        <v>0</v>
      </c>
      <c r="V459" s="152">
        <f>IF(계획인구!S459="미급수",0,IF(계획인구!S459="마을",0,IF(계획인구!S459="소규모",0,IF(계획인구!S459=사업별물량!$F459,계획인구!AH459,0))))</f>
        <v>0</v>
      </c>
      <c r="W459" s="152">
        <f>IF(계획인구!T459="미급수",0,IF(계획인구!T459="마을",0,IF(계획인구!T459="소규모",0,IF(계획인구!T459=사업별물량!$F459,계획인구!AI459,0))))</f>
        <v>0</v>
      </c>
      <c r="X459" s="152">
        <f>IF(계획인구!U459="미급수",0,IF(계획인구!U459="마을",0,IF(계획인구!U459="소규모",0,IF(계획인구!U459=사업별물량!$F459,계획인구!AJ459,0))))</f>
        <v>0</v>
      </c>
      <c r="Y459" s="14" t="str">
        <f t="shared" si="47"/>
        <v>3단계</v>
      </c>
      <c r="AI459" s="13"/>
    </row>
    <row r="460" spans="1:36" s="11" customFormat="1" ht="16.350000000000001" customHeight="1">
      <c r="A460" s="308" t="s">
        <v>262</v>
      </c>
      <c r="B460" s="334"/>
      <c r="C460" s="57" t="s">
        <v>882</v>
      </c>
      <c r="D460" s="53">
        <f>계획인구!J460</f>
        <v>15</v>
      </c>
      <c r="E460" s="53">
        <f>계획인구!K460</f>
        <v>31</v>
      </c>
      <c r="F460" s="54" t="str">
        <f>계획인구!L460</f>
        <v>지방</v>
      </c>
      <c r="G460" s="54" t="str">
        <f>계획인구!M460</f>
        <v>지례</v>
      </c>
      <c r="H460" s="54" t="str">
        <f>계획인구!N460</f>
        <v>지례</v>
      </c>
      <c r="I460" s="55">
        <f>IF(F460="마을",0,IF(F460="소규모",0,계획인구!P460))</f>
        <v>2030</v>
      </c>
      <c r="J460" s="135">
        <f t="shared" si="46"/>
        <v>0</v>
      </c>
      <c r="K460" s="135">
        <f t="shared" si="46"/>
        <v>0</v>
      </c>
      <c r="L460" s="135">
        <f t="shared" si="46"/>
        <v>0</v>
      </c>
      <c r="M460" s="135">
        <f t="shared" si="46"/>
        <v>30</v>
      </c>
      <c r="N460" s="136">
        <f t="shared" si="46"/>
        <v>29</v>
      </c>
      <c r="O460" s="152">
        <f>IF(계획인구!Q460="미급수",0,IF(계획인구!Q460="마을",0,IF(계획인구!Q460="소규모",0,IF(계획인구!Q460=사업별물량!$F460,계획인구!AA460,0))))</f>
        <v>0</v>
      </c>
      <c r="P460" s="152">
        <f>IF(계획인구!R460="미급수",0,IF(계획인구!R460="마을",0,IF(계획인구!R460="소규모",0,IF(계획인구!R460=사업별물량!$F460,계획인구!AB460,0))))</f>
        <v>0</v>
      </c>
      <c r="Q460" s="152">
        <f>IF(계획인구!S460="미급수",0,IF(계획인구!S460="마을",0,IF(계획인구!S460="소규모",0,IF(계획인구!S460=사업별물량!$F460,계획인구!AC460,0))))</f>
        <v>0</v>
      </c>
      <c r="R460" s="152">
        <f>IF(계획인구!T460="미급수",0,IF(계획인구!T460="마을",0,IF(계획인구!T460="소규모",0,IF(계획인구!T460=사업별물량!$F460,계획인구!AD460,0))))</f>
        <v>30</v>
      </c>
      <c r="S460" s="152">
        <f>IF(계획인구!U460="미급수",0,IF(계획인구!U460="마을",0,IF(계획인구!U460="소규모",0,IF(계획인구!U460=사업별물량!$F460,계획인구!AE460,0))))</f>
        <v>29</v>
      </c>
      <c r="T460" s="152">
        <f>IF(계획인구!Q460="미급수",0,IF(계획인구!Q460="마을",0,IF(계획인구!Q460="소규모",0,IF(계획인구!Q460=사업별물량!$F460,계획인구!AF460,0))))</f>
        <v>0</v>
      </c>
      <c r="U460" s="152">
        <f>IF(계획인구!R460="미급수",0,IF(계획인구!R460="마을",0,IF(계획인구!R460="소규모",0,IF(계획인구!R460=사업별물량!$F460,계획인구!AG460,0))))</f>
        <v>0</v>
      </c>
      <c r="V460" s="152">
        <f>IF(계획인구!S460="미급수",0,IF(계획인구!S460="마을",0,IF(계획인구!S460="소규모",0,IF(계획인구!S460=사업별물량!$F460,계획인구!AH460,0))))</f>
        <v>0</v>
      </c>
      <c r="W460" s="152">
        <f>IF(계획인구!T460="미급수",0,IF(계획인구!T460="마을",0,IF(계획인구!T460="소규모",0,IF(계획인구!T460=사업별물량!$F460,계획인구!AI460,0))))</f>
        <v>0</v>
      </c>
      <c r="X460" s="152">
        <f>IF(계획인구!U460="미급수",0,IF(계획인구!U460="마을",0,IF(계획인구!U460="소규모",0,IF(계획인구!U460=사업별물량!$F460,계획인구!AJ460,0))))</f>
        <v>0</v>
      </c>
      <c r="Y460" s="14" t="str">
        <f t="shared" si="47"/>
        <v>3단계</v>
      </c>
    </row>
    <row r="461" spans="1:36" s="11" customFormat="1" ht="16.350000000000001" customHeight="1">
      <c r="A461" s="308" t="s">
        <v>262</v>
      </c>
      <c r="B461" s="333"/>
      <c r="C461" s="57" t="s">
        <v>288</v>
      </c>
      <c r="D461" s="53">
        <f>계획인구!J461</f>
        <v>33</v>
      </c>
      <c r="E461" s="53">
        <f>계획인구!K461</f>
        <v>70</v>
      </c>
      <c r="F461" s="54" t="str">
        <f>계획인구!L461</f>
        <v>지방</v>
      </c>
      <c r="G461" s="54" t="str">
        <f>계획인구!M461</f>
        <v>지례</v>
      </c>
      <c r="H461" s="54" t="str">
        <f>계획인구!N461</f>
        <v>지례</v>
      </c>
      <c r="I461" s="55">
        <f>IF(F461="마을",0,IF(F461="소규모",0,계획인구!P461))</f>
        <v>2030</v>
      </c>
      <c r="J461" s="135">
        <f t="shared" si="46"/>
        <v>0</v>
      </c>
      <c r="K461" s="135">
        <f t="shared" si="46"/>
        <v>0</v>
      </c>
      <c r="L461" s="135">
        <f t="shared" si="46"/>
        <v>0</v>
      </c>
      <c r="M461" s="135">
        <f t="shared" si="46"/>
        <v>67</v>
      </c>
      <c r="N461" s="136">
        <f t="shared" si="46"/>
        <v>66</v>
      </c>
      <c r="O461" s="152">
        <f>IF(계획인구!Q461="미급수",0,IF(계획인구!Q461="마을",0,IF(계획인구!Q461="소규모",0,IF(계획인구!Q461=사업별물량!$F461,계획인구!AA461,0))))</f>
        <v>0</v>
      </c>
      <c r="P461" s="152">
        <f>IF(계획인구!R461="미급수",0,IF(계획인구!R461="마을",0,IF(계획인구!R461="소규모",0,IF(계획인구!R461=사업별물량!$F461,계획인구!AB461,0))))</f>
        <v>0</v>
      </c>
      <c r="Q461" s="152">
        <f>IF(계획인구!S461="미급수",0,IF(계획인구!S461="마을",0,IF(계획인구!S461="소규모",0,IF(계획인구!S461=사업별물량!$F461,계획인구!AC461,0))))</f>
        <v>0</v>
      </c>
      <c r="R461" s="152">
        <f>IF(계획인구!T461="미급수",0,IF(계획인구!T461="마을",0,IF(계획인구!T461="소규모",0,IF(계획인구!T461=사업별물량!$F461,계획인구!AD461,0))))</f>
        <v>67</v>
      </c>
      <c r="S461" s="152">
        <f>IF(계획인구!U461="미급수",0,IF(계획인구!U461="마을",0,IF(계획인구!U461="소규모",0,IF(계획인구!U461=사업별물량!$F461,계획인구!AE461,0))))</f>
        <v>66</v>
      </c>
      <c r="T461" s="152">
        <f>IF(계획인구!Q461="미급수",0,IF(계획인구!Q461="마을",0,IF(계획인구!Q461="소규모",0,IF(계획인구!Q461=사업별물량!$F461,계획인구!AF461,0))))</f>
        <v>0</v>
      </c>
      <c r="U461" s="152">
        <f>IF(계획인구!R461="미급수",0,IF(계획인구!R461="마을",0,IF(계획인구!R461="소규모",0,IF(계획인구!R461=사업별물량!$F461,계획인구!AG461,0))))</f>
        <v>0</v>
      </c>
      <c r="V461" s="152">
        <f>IF(계획인구!S461="미급수",0,IF(계획인구!S461="마을",0,IF(계획인구!S461="소규모",0,IF(계획인구!S461=사업별물량!$F461,계획인구!AH461,0))))</f>
        <v>0</v>
      </c>
      <c r="W461" s="152">
        <f>IF(계획인구!T461="미급수",0,IF(계획인구!T461="마을",0,IF(계획인구!T461="소규모",0,IF(계획인구!T461=사업별물량!$F461,계획인구!AI461,0))))</f>
        <v>0</v>
      </c>
      <c r="X461" s="152">
        <f>IF(계획인구!U461="미급수",0,IF(계획인구!U461="마을",0,IF(계획인구!U461="소규모",0,IF(계획인구!U461=사업별물량!$F461,계획인구!AJ461,0))))</f>
        <v>0</v>
      </c>
      <c r="Y461" s="14" t="str">
        <f t="shared" si="47"/>
        <v>3단계</v>
      </c>
    </row>
    <row r="462" spans="1:36" s="11" customFormat="1" ht="16.350000000000001" customHeight="1">
      <c r="A462" s="308" t="s">
        <v>262</v>
      </c>
      <c r="B462" s="247" t="s">
        <v>289</v>
      </c>
      <c r="C462" s="57" t="s">
        <v>290</v>
      </c>
      <c r="D462" s="53">
        <f>계획인구!J462</f>
        <v>33</v>
      </c>
      <c r="E462" s="53">
        <f>계획인구!K462</f>
        <v>66</v>
      </c>
      <c r="F462" s="54" t="str">
        <f>계획인구!L462</f>
        <v>지방</v>
      </c>
      <c r="G462" s="54" t="str">
        <f>계획인구!M462</f>
        <v>지례</v>
      </c>
      <c r="H462" s="54" t="str">
        <f>계획인구!N462</f>
        <v>지례</v>
      </c>
      <c r="I462" s="55">
        <f>IF(F462="마을",0,IF(F462="소규모",0,계획인구!P462))</f>
        <v>0</v>
      </c>
      <c r="J462" s="135">
        <f t="shared" si="46"/>
        <v>0</v>
      </c>
      <c r="K462" s="135">
        <f t="shared" si="46"/>
        <v>0</v>
      </c>
      <c r="L462" s="135">
        <f t="shared" si="46"/>
        <v>0</v>
      </c>
      <c r="M462" s="135">
        <f t="shared" si="46"/>
        <v>63</v>
      </c>
      <c r="N462" s="136">
        <f t="shared" si="46"/>
        <v>62</v>
      </c>
      <c r="O462" s="152">
        <f>IF(계획인구!Q462="미급수",0,IF(계획인구!Q462="마을",0,IF(계획인구!Q462="소규모",0,IF(계획인구!Q462=사업별물량!$F462,계획인구!AA462,0))))</f>
        <v>0</v>
      </c>
      <c r="P462" s="152">
        <f>IF(계획인구!R462="미급수",0,IF(계획인구!R462="마을",0,IF(계획인구!R462="소규모",0,IF(계획인구!R462=사업별물량!$F462,계획인구!AB462,0))))</f>
        <v>0</v>
      </c>
      <c r="Q462" s="152">
        <f>IF(계획인구!S462="미급수",0,IF(계획인구!S462="마을",0,IF(계획인구!S462="소규모",0,IF(계획인구!S462=사업별물량!$F462,계획인구!AC462,0))))</f>
        <v>0</v>
      </c>
      <c r="R462" s="152">
        <f>IF(계획인구!T462="미급수",0,IF(계획인구!T462="마을",0,IF(계획인구!T462="소규모",0,IF(계획인구!T462=사업별물량!$F462,계획인구!AD462,0))))</f>
        <v>63</v>
      </c>
      <c r="S462" s="152">
        <f>IF(계획인구!U462="미급수",0,IF(계획인구!U462="마을",0,IF(계획인구!U462="소규모",0,IF(계획인구!U462=사업별물량!$F462,계획인구!AE462,0))))</f>
        <v>62</v>
      </c>
      <c r="T462" s="152">
        <f>IF(계획인구!Q462="미급수",0,IF(계획인구!Q462="마을",0,IF(계획인구!Q462="소규모",0,IF(계획인구!Q462=사업별물량!$F462,계획인구!AF462,0))))</f>
        <v>0</v>
      </c>
      <c r="U462" s="152">
        <f>IF(계획인구!R462="미급수",0,IF(계획인구!R462="마을",0,IF(계획인구!R462="소규모",0,IF(계획인구!R462=사업별물량!$F462,계획인구!AG462,0))))</f>
        <v>0</v>
      </c>
      <c r="V462" s="152">
        <f>IF(계획인구!S462="미급수",0,IF(계획인구!S462="마을",0,IF(계획인구!S462="소규모",0,IF(계획인구!S462=사업별물량!$F462,계획인구!AH462,0))))</f>
        <v>0</v>
      </c>
      <c r="W462" s="152">
        <f>IF(계획인구!T462="미급수",0,IF(계획인구!T462="마을",0,IF(계획인구!T462="소규모",0,IF(계획인구!T462=사업별물량!$F462,계획인구!AI462,0))))</f>
        <v>0</v>
      </c>
      <c r="X462" s="152">
        <f>IF(계획인구!U462="미급수",0,IF(계획인구!U462="마을",0,IF(계획인구!U462="소규모",0,IF(계획인구!U462=사업별물량!$F462,계획인구!AJ462,0))))</f>
        <v>0</v>
      </c>
      <c r="Y462" s="14" t="str">
        <f t="shared" si="47"/>
        <v/>
      </c>
    </row>
    <row r="463" spans="1:36" s="11" customFormat="1" ht="16.350000000000001" customHeight="1">
      <c r="A463" s="308" t="s">
        <v>262</v>
      </c>
      <c r="B463" s="333"/>
      <c r="C463" s="57" t="s">
        <v>883</v>
      </c>
      <c r="D463" s="53">
        <f>계획인구!J463</f>
        <v>23</v>
      </c>
      <c r="E463" s="53">
        <f>계획인구!K463</f>
        <v>46</v>
      </c>
      <c r="F463" s="54" t="str">
        <f>계획인구!L463</f>
        <v>지방</v>
      </c>
      <c r="G463" s="54" t="str">
        <f>계획인구!M463</f>
        <v>지례</v>
      </c>
      <c r="H463" s="54" t="str">
        <f>계획인구!N463</f>
        <v>지례</v>
      </c>
      <c r="I463" s="55">
        <f>IF(F463="마을",0,IF(F463="소규모",0,계획인구!P463))</f>
        <v>2030</v>
      </c>
      <c r="J463" s="135">
        <f t="shared" si="46"/>
        <v>0</v>
      </c>
      <c r="K463" s="135">
        <f t="shared" si="46"/>
        <v>0</v>
      </c>
      <c r="L463" s="135">
        <f t="shared" si="46"/>
        <v>0</v>
      </c>
      <c r="M463" s="135">
        <f t="shared" si="46"/>
        <v>44</v>
      </c>
      <c r="N463" s="136">
        <f t="shared" si="46"/>
        <v>43</v>
      </c>
      <c r="O463" s="152">
        <f>IF(계획인구!Q463="미급수",0,IF(계획인구!Q463="마을",0,IF(계획인구!Q463="소규모",0,IF(계획인구!Q463=사업별물량!$F463,계획인구!AA463,0))))</f>
        <v>0</v>
      </c>
      <c r="P463" s="152">
        <f>IF(계획인구!R463="미급수",0,IF(계획인구!R463="마을",0,IF(계획인구!R463="소규모",0,IF(계획인구!R463=사업별물량!$F463,계획인구!AB463,0))))</f>
        <v>0</v>
      </c>
      <c r="Q463" s="152">
        <f>IF(계획인구!S463="미급수",0,IF(계획인구!S463="마을",0,IF(계획인구!S463="소규모",0,IF(계획인구!S463=사업별물량!$F463,계획인구!AC463,0))))</f>
        <v>0</v>
      </c>
      <c r="R463" s="152">
        <f>IF(계획인구!T463="미급수",0,IF(계획인구!T463="마을",0,IF(계획인구!T463="소규모",0,IF(계획인구!T463=사업별물량!$F463,계획인구!AD463,0))))</f>
        <v>44</v>
      </c>
      <c r="S463" s="152">
        <f>IF(계획인구!U463="미급수",0,IF(계획인구!U463="마을",0,IF(계획인구!U463="소규모",0,IF(계획인구!U463=사업별물량!$F463,계획인구!AE463,0))))</f>
        <v>43</v>
      </c>
      <c r="T463" s="152">
        <f>IF(계획인구!Q463="미급수",0,IF(계획인구!Q463="마을",0,IF(계획인구!Q463="소규모",0,IF(계획인구!Q463=사업별물량!$F463,계획인구!AF463,0))))</f>
        <v>0</v>
      </c>
      <c r="U463" s="152">
        <f>IF(계획인구!R463="미급수",0,IF(계획인구!R463="마을",0,IF(계획인구!R463="소규모",0,IF(계획인구!R463=사업별물량!$F463,계획인구!AG463,0))))</f>
        <v>0</v>
      </c>
      <c r="V463" s="152">
        <f>IF(계획인구!S463="미급수",0,IF(계획인구!S463="마을",0,IF(계획인구!S463="소규모",0,IF(계획인구!S463=사업별물량!$F463,계획인구!AH463,0))))</f>
        <v>0</v>
      </c>
      <c r="W463" s="152">
        <f>IF(계획인구!T463="미급수",0,IF(계획인구!T463="마을",0,IF(계획인구!T463="소규모",0,IF(계획인구!T463=사업별물량!$F463,계획인구!AI463,0))))</f>
        <v>0</v>
      </c>
      <c r="X463" s="152">
        <f>IF(계획인구!U463="미급수",0,IF(계획인구!U463="마을",0,IF(계획인구!U463="소규모",0,IF(계획인구!U463=사업별물량!$F463,계획인구!AJ463,0))))</f>
        <v>0</v>
      </c>
      <c r="Y463" s="14" t="str">
        <f t="shared" si="47"/>
        <v>3단계</v>
      </c>
    </row>
    <row r="464" spans="1:36" s="11" customFormat="1" ht="16.350000000000001" customHeight="1">
      <c r="A464" s="308" t="s">
        <v>262</v>
      </c>
      <c r="B464" s="247" t="s">
        <v>291</v>
      </c>
      <c r="C464" s="57" t="s">
        <v>292</v>
      </c>
      <c r="D464" s="53">
        <f>계획인구!J464</f>
        <v>23</v>
      </c>
      <c r="E464" s="53">
        <f>계획인구!K464</f>
        <v>39</v>
      </c>
      <c r="F464" s="54" t="str">
        <f>계획인구!L464</f>
        <v>소규모</v>
      </c>
      <c r="G464" s="54" t="str">
        <f>계획인구!M464</f>
        <v>소규모</v>
      </c>
      <c r="H464" s="54" t="str">
        <f>계획인구!N464</f>
        <v>원문의</v>
      </c>
      <c r="I464" s="55">
        <f>IF(F464="마을",0,IF(F464="소규모",0,계획인구!P464))</f>
        <v>0</v>
      </c>
      <c r="J464" s="135">
        <f t="shared" si="46"/>
        <v>0</v>
      </c>
      <c r="K464" s="135">
        <f t="shared" si="46"/>
        <v>0</v>
      </c>
      <c r="L464" s="135">
        <f t="shared" si="46"/>
        <v>0</v>
      </c>
      <c r="M464" s="135">
        <f t="shared" si="46"/>
        <v>0</v>
      </c>
      <c r="N464" s="136">
        <f t="shared" si="46"/>
        <v>0</v>
      </c>
      <c r="O464" s="152">
        <f>IF(계획인구!Q464="미급수",0,IF(계획인구!Q464="마을",0,IF(계획인구!Q464="소규모",0,IF(계획인구!Q464=사업별물량!$F464,계획인구!AA464,0))))</f>
        <v>0</v>
      </c>
      <c r="P464" s="152">
        <f>IF(계획인구!R464="미급수",0,IF(계획인구!R464="마을",0,IF(계획인구!R464="소규모",0,IF(계획인구!R464=사업별물량!$F464,계획인구!AB464,0))))</f>
        <v>0</v>
      </c>
      <c r="Q464" s="152">
        <f>IF(계획인구!S464="미급수",0,IF(계획인구!S464="마을",0,IF(계획인구!S464="소규모",0,IF(계획인구!S464=사업별물량!$F464,계획인구!AC464,0))))</f>
        <v>0</v>
      </c>
      <c r="R464" s="152">
        <f>IF(계획인구!T464="미급수",0,IF(계획인구!T464="마을",0,IF(계획인구!T464="소규모",0,IF(계획인구!T464=사업별물량!$F464,계획인구!AD464,0))))</f>
        <v>0</v>
      </c>
      <c r="S464" s="152">
        <f>IF(계획인구!U464="미급수",0,IF(계획인구!U464="마을",0,IF(계획인구!U464="소규모",0,IF(계획인구!U464=사업별물량!$F464,계획인구!AE464,0))))</f>
        <v>0</v>
      </c>
      <c r="T464" s="152">
        <f>IF(계획인구!Q464="미급수",0,IF(계획인구!Q464="마을",0,IF(계획인구!Q464="소규모",0,IF(계획인구!Q464=사업별물량!$F464,계획인구!AF464,0))))</f>
        <v>0</v>
      </c>
      <c r="U464" s="152">
        <f>IF(계획인구!R464="미급수",0,IF(계획인구!R464="마을",0,IF(계획인구!R464="소규모",0,IF(계획인구!R464=사업별물량!$F464,계획인구!AG464,0))))</f>
        <v>0</v>
      </c>
      <c r="V464" s="152">
        <f>IF(계획인구!S464="미급수",0,IF(계획인구!S464="마을",0,IF(계획인구!S464="소규모",0,IF(계획인구!S464=사업별물량!$F464,계획인구!AH464,0))))</f>
        <v>0</v>
      </c>
      <c r="W464" s="152">
        <f>IF(계획인구!T464="미급수",0,IF(계획인구!T464="마을",0,IF(계획인구!T464="소규모",0,IF(계획인구!T464=사업별물량!$F464,계획인구!AI464,0))))</f>
        <v>0</v>
      </c>
      <c r="X464" s="152">
        <f>IF(계획인구!U464="미급수",0,IF(계획인구!U464="마을",0,IF(계획인구!U464="소규모",0,IF(계획인구!U464=사업별물량!$F464,계획인구!AJ464,0))))</f>
        <v>0</v>
      </c>
      <c r="Y464" s="14" t="str">
        <f t="shared" si="47"/>
        <v/>
      </c>
    </row>
    <row r="465" spans="1:34" s="11" customFormat="1" ht="16.350000000000001" customHeight="1">
      <c r="A465" s="308" t="s">
        <v>262</v>
      </c>
      <c r="B465" s="333"/>
      <c r="C465" s="57" t="s">
        <v>885</v>
      </c>
      <c r="D465" s="53">
        <f>계획인구!J465</f>
        <v>31</v>
      </c>
      <c r="E465" s="53">
        <f>계획인구!K465</f>
        <v>51</v>
      </c>
      <c r="F465" s="54" t="str">
        <f>계획인구!L465</f>
        <v>소규모</v>
      </c>
      <c r="G465" s="54" t="str">
        <f>계획인구!M465</f>
        <v>소규모</v>
      </c>
      <c r="H465" s="54" t="str">
        <f>계획인구!N465</f>
        <v>임기</v>
      </c>
      <c r="I465" s="55">
        <f>IF(F465="마을",0,IF(F465="소규모",0,계획인구!P465))</f>
        <v>0</v>
      </c>
      <c r="J465" s="135">
        <f t="shared" si="46"/>
        <v>0</v>
      </c>
      <c r="K465" s="135">
        <f t="shared" si="46"/>
        <v>0</v>
      </c>
      <c r="L465" s="135">
        <f t="shared" si="46"/>
        <v>0</v>
      </c>
      <c r="M465" s="135">
        <f t="shared" si="46"/>
        <v>0</v>
      </c>
      <c r="N465" s="136">
        <f t="shared" si="46"/>
        <v>0</v>
      </c>
      <c r="O465" s="152">
        <f>IF(계획인구!Q465="미급수",0,IF(계획인구!Q465="마을",0,IF(계획인구!Q465="소규모",0,IF(계획인구!Q465=사업별물량!$F465,계획인구!AA465,0))))</f>
        <v>0</v>
      </c>
      <c r="P465" s="152">
        <f>IF(계획인구!R465="미급수",0,IF(계획인구!R465="마을",0,IF(계획인구!R465="소규모",0,IF(계획인구!R465=사업별물량!$F465,계획인구!AB465,0))))</f>
        <v>0</v>
      </c>
      <c r="Q465" s="152">
        <f>IF(계획인구!S465="미급수",0,IF(계획인구!S465="마을",0,IF(계획인구!S465="소규모",0,IF(계획인구!S465=사업별물량!$F465,계획인구!AC465,0))))</f>
        <v>0</v>
      </c>
      <c r="R465" s="152">
        <f>IF(계획인구!T465="미급수",0,IF(계획인구!T465="마을",0,IF(계획인구!T465="소규모",0,IF(계획인구!T465=사업별물량!$F465,계획인구!AD465,0))))</f>
        <v>0</v>
      </c>
      <c r="S465" s="152">
        <f>IF(계획인구!U465="미급수",0,IF(계획인구!U465="마을",0,IF(계획인구!U465="소규모",0,IF(계획인구!U465=사업별물량!$F465,계획인구!AE465,0))))</f>
        <v>0</v>
      </c>
      <c r="T465" s="152">
        <f>IF(계획인구!Q465="미급수",0,IF(계획인구!Q465="마을",0,IF(계획인구!Q465="소규모",0,IF(계획인구!Q465=사업별물량!$F465,계획인구!AF465,0))))</f>
        <v>0</v>
      </c>
      <c r="U465" s="152">
        <f>IF(계획인구!R465="미급수",0,IF(계획인구!R465="마을",0,IF(계획인구!R465="소규모",0,IF(계획인구!R465=사업별물량!$F465,계획인구!AG465,0))))</f>
        <v>0</v>
      </c>
      <c r="V465" s="152">
        <f>IF(계획인구!S465="미급수",0,IF(계획인구!S465="마을",0,IF(계획인구!S465="소규모",0,IF(계획인구!S465=사업별물량!$F465,계획인구!AH465,0))))</f>
        <v>0</v>
      </c>
      <c r="W465" s="152">
        <f>IF(계획인구!T465="미급수",0,IF(계획인구!T465="마을",0,IF(계획인구!T465="소규모",0,IF(계획인구!T465=사업별물량!$F465,계획인구!AI465,0))))</f>
        <v>0</v>
      </c>
      <c r="X465" s="152">
        <f>IF(계획인구!U465="미급수",0,IF(계획인구!U465="마을",0,IF(계획인구!U465="소규모",0,IF(계획인구!U465=사업별물량!$F465,계획인구!AJ465,0))))</f>
        <v>0</v>
      </c>
      <c r="Y465" s="14" t="str">
        <f t="shared" si="47"/>
        <v/>
      </c>
    </row>
    <row r="466" spans="1:34" s="11" customFormat="1" ht="16.350000000000001" customHeight="1">
      <c r="A466" s="308" t="s">
        <v>262</v>
      </c>
      <c r="B466" s="57" t="s">
        <v>293</v>
      </c>
      <c r="C466" s="57" t="s">
        <v>295</v>
      </c>
      <c r="D466" s="53">
        <f>계획인구!J466</f>
        <v>23</v>
      </c>
      <c r="E466" s="53">
        <f>계획인구!K466</f>
        <v>43</v>
      </c>
      <c r="F466" s="54" t="str">
        <f>계획인구!L466</f>
        <v>소규모</v>
      </c>
      <c r="G466" s="54" t="str">
        <f>계획인구!M466</f>
        <v>소규모</v>
      </c>
      <c r="H466" s="54" t="str">
        <f>계획인구!N466</f>
        <v>골담</v>
      </c>
      <c r="I466" s="55">
        <f>IF(F466="마을",0,IF(F466="소규모",0,계획인구!P466))</f>
        <v>0</v>
      </c>
      <c r="J466" s="135">
        <f t="shared" si="46"/>
        <v>0</v>
      </c>
      <c r="K466" s="135">
        <f t="shared" si="46"/>
        <v>0</v>
      </c>
      <c r="L466" s="135">
        <f t="shared" si="46"/>
        <v>0</v>
      </c>
      <c r="M466" s="135">
        <f t="shared" si="46"/>
        <v>0</v>
      </c>
      <c r="N466" s="136">
        <f t="shared" si="46"/>
        <v>0</v>
      </c>
      <c r="O466" s="152">
        <f>IF(계획인구!Q466="미급수",0,IF(계획인구!Q466="마을",0,IF(계획인구!Q466="소규모",0,IF(계획인구!Q466=사업별물량!$F466,계획인구!AA466,0))))</f>
        <v>0</v>
      </c>
      <c r="P466" s="152">
        <f>IF(계획인구!R466="미급수",0,IF(계획인구!R466="마을",0,IF(계획인구!R466="소규모",0,IF(계획인구!R466=사업별물량!$F466,계획인구!AB466,0))))</f>
        <v>0</v>
      </c>
      <c r="Q466" s="152">
        <f>IF(계획인구!S466="미급수",0,IF(계획인구!S466="마을",0,IF(계획인구!S466="소규모",0,IF(계획인구!S466=사업별물량!$F466,계획인구!AC466,0))))</f>
        <v>0</v>
      </c>
      <c r="R466" s="152">
        <f>IF(계획인구!T466="미급수",0,IF(계획인구!T466="마을",0,IF(계획인구!T466="소규모",0,IF(계획인구!T466=사업별물량!$F466,계획인구!AD466,0))))</f>
        <v>0</v>
      </c>
      <c r="S466" s="152">
        <f>IF(계획인구!U466="미급수",0,IF(계획인구!U466="마을",0,IF(계획인구!U466="소규모",0,IF(계획인구!U466=사업별물량!$F466,계획인구!AE466,0))))</f>
        <v>0</v>
      </c>
      <c r="T466" s="152">
        <f>IF(계획인구!Q466="미급수",0,IF(계획인구!Q466="마을",0,IF(계획인구!Q466="소규모",0,IF(계획인구!Q466=사업별물량!$F466,계획인구!AF466,0))))</f>
        <v>0</v>
      </c>
      <c r="U466" s="152">
        <f>IF(계획인구!R466="미급수",0,IF(계획인구!R466="마을",0,IF(계획인구!R466="소규모",0,IF(계획인구!R466=사업별물량!$F466,계획인구!AG466,0))))</f>
        <v>0</v>
      </c>
      <c r="V466" s="152">
        <f>IF(계획인구!S466="미급수",0,IF(계획인구!S466="마을",0,IF(계획인구!S466="소규모",0,IF(계획인구!S466=사업별물량!$F466,계획인구!AH466,0))))</f>
        <v>0</v>
      </c>
      <c r="W466" s="152">
        <f>IF(계획인구!T466="미급수",0,IF(계획인구!T466="마을",0,IF(계획인구!T466="소규모",0,IF(계획인구!T466=사업별물량!$F466,계획인구!AI466,0))))</f>
        <v>0</v>
      </c>
      <c r="X466" s="152">
        <f>IF(계획인구!U466="미급수",0,IF(계획인구!U466="마을",0,IF(계획인구!U466="소규모",0,IF(계획인구!U466=사업별물량!$F466,계획인구!AJ466,0))))</f>
        <v>0</v>
      </c>
      <c r="Y466" s="14" t="str">
        <f t="shared" si="47"/>
        <v/>
      </c>
      <c r="AH466" s="13"/>
    </row>
    <row r="467" spans="1:34" s="11" customFormat="1" ht="16.350000000000001" customHeight="1">
      <c r="A467" s="308" t="s">
        <v>262</v>
      </c>
      <c r="B467" s="57"/>
      <c r="C467" s="57" t="s">
        <v>294</v>
      </c>
      <c r="D467" s="53">
        <f>계획인구!J467</f>
        <v>9</v>
      </c>
      <c r="E467" s="53">
        <f>계획인구!K467</f>
        <v>19</v>
      </c>
      <c r="F467" s="54" t="str">
        <f>계획인구!L467</f>
        <v>소규모</v>
      </c>
      <c r="G467" s="54" t="str">
        <f>계획인구!M467</f>
        <v>소규모</v>
      </c>
      <c r="H467" s="54" t="str">
        <f>계획인구!N467</f>
        <v>예서</v>
      </c>
      <c r="I467" s="55">
        <f>IF(F467="마을",0,IF(F467="소규모",0,계획인구!P467))</f>
        <v>0</v>
      </c>
      <c r="J467" s="135">
        <f t="shared" si="46"/>
        <v>0</v>
      </c>
      <c r="K467" s="135">
        <f t="shared" si="46"/>
        <v>0</v>
      </c>
      <c r="L467" s="135">
        <f t="shared" si="46"/>
        <v>0</v>
      </c>
      <c r="M467" s="135">
        <f t="shared" si="46"/>
        <v>0</v>
      </c>
      <c r="N467" s="136">
        <f t="shared" si="46"/>
        <v>0</v>
      </c>
      <c r="O467" s="152">
        <f>IF(계획인구!Q467="미급수",0,IF(계획인구!Q467="마을",0,IF(계획인구!Q467="소규모",0,IF(계획인구!Q467=사업별물량!$F467,계획인구!AA467,0))))</f>
        <v>0</v>
      </c>
      <c r="P467" s="152">
        <f>IF(계획인구!R467="미급수",0,IF(계획인구!R467="마을",0,IF(계획인구!R467="소규모",0,IF(계획인구!R467=사업별물량!$F467,계획인구!AB467,0))))</f>
        <v>0</v>
      </c>
      <c r="Q467" s="152">
        <f>IF(계획인구!S467="미급수",0,IF(계획인구!S467="마을",0,IF(계획인구!S467="소규모",0,IF(계획인구!S467=사업별물량!$F467,계획인구!AC467,0))))</f>
        <v>0</v>
      </c>
      <c r="R467" s="152">
        <f>IF(계획인구!T467="미급수",0,IF(계획인구!T467="마을",0,IF(계획인구!T467="소규모",0,IF(계획인구!T467=사업별물량!$F467,계획인구!AD467,0))))</f>
        <v>0</v>
      </c>
      <c r="S467" s="152">
        <f>IF(계획인구!U467="미급수",0,IF(계획인구!U467="마을",0,IF(계획인구!U467="소규모",0,IF(계획인구!U467=사업별물량!$F467,계획인구!AE467,0))))</f>
        <v>0</v>
      </c>
      <c r="T467" s="152">
        <f>IF(계획인구!Q467="미급수",0,IF(계획인구!Q467="마을",0,IF(계획인구!Q467="소규모",0,IF(계획인구!Q467=사업별물량!$F467,계획인구!AF467,0))))</f>
        <v>0</v>
      </c>
      <c r="U467" s="152">
        <f>IF(계획인구!R467="미급수",0,IF(계획인구!R467="마을",0,IF(계획인구!R467="소규모",0,IF(계획인구!R467=사업별물량!$F467,계획인구!AG467,0))))</f>
        <v>0</v>
      </c>
      <c r="V467" s="152">
        <f>IF(계획인구!S467="미급수",0,IF(계획인구!S467="마을",0,IF(계획인구!S467="소규모",0,IF(계획인구!S467=사업별물량!$F467,계획인구!AH467,0))))</f>
        <v>0</v>
      </c>
      <c r="W467" s="152">
        <f>IF(계획인구!T467="미급수",0,IF(계획인구!T467="마을",0,IF(계획인구!T467="소규모",0,IF(계획인구!T467=사업별물량!$F467,계획인구!AI467,0))))</f>
        <v>0</v>
      </c>
      <c r="X467" s="152">
        <f>IF(계획인구!U467="미급수",0,IF(계획인구!U467="마을",0,IF(계획인구!U467="소규모",0,IF(계획인구!U467=사업별물량!$F467,계획인구!AJ467,0))))</f>
        <v>0</v>
      </c>
      <c r="Y467" s="14" t="str">
        <f t="shared" si="47"/>
        <v/>
      </c>
    </row>
    <row r="468" spans="1:34" s="11" customFormat="1" ht="16.350000000000001" customHeight="1">
      <c r="A468" s="308" t="s">
        <v>262</v>
      </c>
      <c r="B468" s="57" t="s">
        <v>296</v>
      </c>
      <c r="C468" s="57" t="s">
        <v>297</v>
      </c>
      <c r="D468" s="53">
        <f>계획인구!J468</f>
        <v>36</v>
      </c>
      <c r="E468" s="53">
        <f>계획인구!K468</f>
        <v>69</v>
      </c>
      <c r="F468" s="54" t="str">
        <f>계획인구!L468</f>
        <v>소규모</v>
      </c>
      <c r="G468" s="54" t="str">
        <f>계획인구!M468</f>
        <v>소규모</v>
      </c>
      <c r="H468" s="54" t="str">
        <f>계획인구!N468</f>
        <v>대동</v>
      </c>
      <c r="I468" s="55">
        <f>IF(F468="마을",0,IF(F468="소규모",0,계획인구!P468))</f>
        <v>0</v>
      </c>
      <c r="J468" s="135">
        <f t="shared" si="46"/>
        <v>0</v>
      </c>
      <c r="K468" s="135">
        <f t="shared" si="46"/>
        <v>0</v>
      </c>
      <c r="L468" s="135">
        <f t="shared" si="46"/>
        <v>0</v>
      </c>
      <c r="M468" s="135">
        <f t="shared" si="46"/>
        <v>0</v>
      </c>
      <c r="N468" s="136">
        <f t="shared" si="46"/>
        <v>0</v>
      </c>
      <c r="O468" s="152">
        <f>IF(계획인구!Q468="미급수",0,IF(계획인구!Q468="마을",0,IF(계획인구!Q468="소규모",0,IF(계획인구!Q468=사업별물량!$F468,계획인구!AA468,0))))</f>
        <v>0</v>
      </c>
      <c r="P468" s="152">
        <f>IF(계획인구!R468="미급수",0,IF(계획인구!R468="마을",0,IF(계획인구!R468="소규모",0,IF(계획인구!R468=사업별물량!$F468,계획인구!AB468,0))))</f>
        <v>0</v>
      </c>
      <c r="Q468" s="152">
        <f>IF(계획인구!S468="미급수",0,IF(계획인구!S468="마을",0,IF(계획인구!S468="소규모",0,IF(계획인구!S468=사업별물량!$F468,계획인구!AC468,0))))</f>
        <v>0</v>
      </c>
      <c r="R468" s="152">
        <f>IF(계획인구!T468="미급수",0,IF(계획인구!T468="마을",0,IF(계획인구!T468="소규모",0,IF(계획인구!T468=사업별물량!$F468,계획인구!AD468,0))))</f>
        <v>0</v>
      </c>
      <c r="S468" s="152">
        <f>IF(계획인구!U468="미급수",0,IF(계획인구!U468="마을",0,IF(계획인구!U468="소규모",0,IF(계획인구!U468=사업별물량!$F468,계획인구!AE468,0))))</f>
        <v>0</v>
      </c>
      <c r="T468" s="152">
        <f>IF(계획인구!Q468="미급수",0,IF(계획인구!Q468="마을",0,IF(계획인구!Q468="소규모",0,IF(계획인구!Q468=사업별물량!$F468,계획인구!AF468,0))))</f>
        <v>0</v>
      </c>
      <c r="U468" s="152">
        <f>IF(계획인구!R468="미급수",0,IF(계획인구!R468="마을",0,IF(계획인구!R468="소규모",0,IF(계획인구!R468=사업별물량!$F468,계획인구!AG468,0))))</f>
        <v>0</v>
      </c>
      <c r="V468" s="152">
        <f>IF(계획인구!S468="미급수",0,IF(계획인구!S468="마을",0,IF(계획인구!S468="소규모",0,IF(계획인구!S468=사업별물량!$F468,계획인구!AH468,0))))</f>
        <v>0</v>
      </c>
      <c r="W468" s="152">
        <f>IF(계획인구!T468="미급수",0,IF(계획인구!T468="마을",0,IF(계획인구!T468="소규모",0,IF(계획인구!T468=사업별물량!$F468,계획인구!AI468,0))))</f>
        <v>0</v>
      </c>
      <c r="X468" s="152">
        <f>IF(계획인구!U468="미급수",0,IF(계획인구!U468="마을",0,IF(계획인구!U468="소규모",0,IF(계획인구!U468=사업별물량!$F468,계획인구!AJ468,0))))</f>
        <v>0</v>
      </c>
      <c r="Y468" s="14" t="str">
        <f t="shared" si="47"/>
        <v/>
      </c>
    </row>
    <row r="469" spans="1:34" s="11" customFormat="1" ht="16.350000000000001" customHeight="1">
      <c r="A469" s="308" t="s">
        <v>262</v>
      </c>
      <c r="B469" s="57" t="s">
        <v>298</v>
      </c>
      <c r="C469" s="57" t="s">
        <v>299</v>
      </c>
      <c r="D469" s="53">
        <f>계획인구!J469</f>
        <v>59</v>
      </c>
      <c r="E469" s="53">
        <f>계획인구!K469</f>
        <v>123</v>
      </c>
      <c r="F469" s="54" t="str">
        <f>계획인구!L469</f>
        <v>지방</v>
      </c>
      <c r="G469" s="54" t="str">
        <f>계획인구!M469</f>
        <v>지례</v>
      </c>
      <c r="H469" s="54" t="str">
        <f>계획인구!N469</f>
        <v>지례</v>
      </c>
      <c r="I469" s="55">
        <f>IF(F469="마을",0,IF(F469="소규모",0,계획인구!P469))</f>
        <v>2025</v>
      </c>
      <c r="J469" s="135">
        <f t="shared" si="46"/>
        <v>0</v>
      </c>
      <c r="K469" s="135">
        <f t="shared" si="46"/>
        <v>0</v>
      </c>
      <c r="L469" s="135">
        <f t="shared" si="46"/>
        <v>118</v>
      </c>
      <c r="M469" s="135">
        <f t="shared" si="46"/>
        <v>117</v>
      </c>
      <c r="N469" s="136">
        <f t="shared" si="46"/>
        <v>116</v>
      </c>
      <c r="O469" s="152">
        <f>IF(계획인구!Q469="미급수",0,IF(계획인구!Q469="마을",0,IF(계획인구!Q469="소규모",0,IF(계획인구!Q469=사업별물량!$F469,계획인구!AA469,0))))</f>
        <v>0</v>
      </c>
      <c r="P469" s="152">
        <f>IF(계획인구!R469="미급수",0,IF(계획인구!R469="마을",0,IF(계획인구!R469="소규모",0,IF(계획인구!R469=사업별물량!$F469,계획인구!AB469,0))))</f>
        <v>0</v>
      </c>
      <c r="Q469" s="152">
        <f>IF(계획인구!S469="미급수",0,IF(계획인구!S469="마을",0,IF(계획인구!S469="소규모",0,IF(계획인구!S469=사업별물량!$F469,계획인구!AC469,0))))</f>
        <v>118</v>
      </c>
      <c r="R469" s="152">
        <f>IF(계획인구!T469="미급수",0,IF(계획인구!T469="마을",0,IF(계획인구!T469="소규모",0,IF(계획인구!T469=사업별물량!$F469,계획인구!AD469,0))))</f>
        <v>117</v>
      </c>
      <c r="S469" s="152">
        <f>IF(계획인구!U469="미급수",0,IF(계획인구!U469="마을",0,IF(계획인구!U469="소규모",0,IF(계획인구!U469=사업별물량!$F469,계획인구!AE469,0))))</f>
        <v>116</v>
      </c>
      <c r="T469" s="152">
        <f>IF(계획인구!Q469="미급수",0,IF(계획인구!Q469="마을",0,IF(계획인구!Q469="소규모",0,IF(계획인구!Q469=사업별물량!$F469,계획인구!AF469,0))))</f>
        <v>0</v>
      </c>
      <c r="U469" s="152">
        <f>IF(계획인구!R469="미급수",0,IF(계획인구!R469="마을",0,IF(계획인구!R469="소규모",0,IF(계획인구!R469=사업별물량!$F469,계획인구!AG469,0))))</f>
        <v>0</v>
      </c>
      <c r="V469" s="152">
        <f>IF(계획인구!S469="미급수",0,IF(계획인구!S469="마을",0,IF(계획인구!S469="소규모",0,IF(계획인구!S469=사업별물량!$F469,계획인구!AH469,0))))</f>
        <v>0</v>
      </c>
      <c r="W469" s="152">
        <f>IF(계획인구!T469="미급수",0,IF(계획인구!T469="마을",0,IF(계획인구!T469="소규모",0,IF(계획인구!T469=사업별물량!$F469,계획인구!AI469,0))))</f>
        <v>0</v>
      </c>
      <c r="X469" s="152">
        <f>IF(계획인구!U469="미급수",0,IF(계획인구!U469="마을",0,IF(계획인구!U469="소규모",0,IF(계획인구!U469=사업별물량!$F469,계획인구!AJ469,0))))</f>
        <v>0</v>
      </c>
      <c r="Y469" s="14" t="str">
        <f t="shared" si="47"/>
        <v>2단계</v>
      </c>
    </row>
    <row r="470" spans="1:34" s="11" customFormat="1" ht="16.350000000000001" customHeight="1">
      <c r="A470" s="309" t="s">
        <v>262</v>
      </c>
      <c r="B470" s="58" t="s">
        <v>300</v>
      </c>
      <c r="C470" s="58" t="s">
        <v>301</v>
      </c>
      <c r="D470" s="56">
        <f>계획인구!J470</f>
        <v>37</v>
      </c>
      <c r="E470" s="56">
        <f>계획인구!K470</f>
        <v>99</v>
      </c>
      <c r="F470" s="63" t="str">
        <f>계획인구!L470</f>
        <v>지방</v>
      </c>
      <c r="G470" s="63" t="str">
        <f>계획인구!M470</f>
        <v>지례</v>
      </c>
      <c r="H470" s="63" t="str">
        <f>계획인구!N470</f>
        <v>지례</v>
      </c>
      <c r="I470" s="64">
        <f>IF(F470="마을",0,IF(F470="소규모",0,계획인구!P470))</f>
        <v>2025</v>
      </c>
      <c r="J470" s="147">
        <f t="shared" si="46"/>
        <v>0</v>
      </c>
      <c r="K470" s="147">
        <f t="shared" si="46"/>
        <v>0</v>
      </c>
      <c r="L470" s="147">
        <f t="shared" si="46"/>
        <v>93</v>
      </c>
      <c r="M470" s="147">
        <f t="shared" si="46"/>
        <v>93</v>
      </c>
      <c r="N470" s="148">
        <f t="shared" si="46"/>
        <v>96</v>
      </c>
      <c r="O470" s="152">
        <f>IF(계획인구!Q470="미급수",0,IF(계획인구!Q470="마을",0,IF(계획인구!Q470="소규모",0,IF(계획인구!Q470=사업별물량!$F470,계획인구!AA470,0))))</f>
        <v>0</v>
      </c>
      <c r="P470" s="152">
        <f>IF(계획인구!R470="미급수",0,IF(계획인구!R470="마을",0,IF(계획인구!R470="소규모",0,IF(계획인구!R470=사업별물량!$F470,계획인구!AB470,0))))</f>
        <v>0</v>
      </c>
      <c r="Q470" s="152">
        <f>IF(계획인구!S470="미급수",0,IF(계획인구!S470="마을",0,IF(계획인구!S470="소규모",0,IF(계획인구!S470=사업별물량!$F470,계획인구!AC470,0))))</f>
        <v>93</v>
      </c>
      <c r="R470" s="152">
        <f>IF(계획인구!T470="미급수",0,IF(계획인구!T470="마을",0,IF(계획인구!T470="소규모",0,IF(계획인구!T470=사업별물량!$F470,계획인구!AD470,0))))</f>
        <v>93</v>
      </c>
      <c r="S470" s="152">
        <f>IF(계획인구!U470="미급수",0,IF(계획인구!U470="마을",0,IF(계획인구!U470="소규모",0,IF(계획인구!U470=사업별물량!$F470,계획인구!AE470,0))))</f>
        <v>96</v>
      </c>
      <c r="T470" s="152">
        <f>IF(계획인구!Q470="미급수",0,IF(계획인구!Q470="마을",0,IF(계획인구!Q470="소규모",0,IF(계획인구!Q470=사업별물량!$F470,계획인구!AF470,0))))</f>
        <v>0</v>
      </c>
      <c r="U470" s="152">
        <f>IF(계획인구!R470="미급수",0,IF(계획인구!R470="마을",0,IF(계획인구!R470="소규모",0,IF(계획인구!R470=사업별물량!$F470,계획인구!AG470,0))))</f>
        <v>0</v>
      </c>
      <c r="V470" s="152">
        <f>IF(계획인구!S470="미급수",0,IF(계획인구!S470="마을",0,IF(계획인구!S470="소규모",0,IF(계획인구!S470=사업별물량!$F470,계획인구!AH470,0))))</f>
        <v>0</v>
      </c>
      <c r="W470" s="152">
        <f>IF(계획인구!T470="미급수",0,IF(계획인구!T470="마을",0,IF(계획인구!T470="소규모",0,IF(계획인구!T470=사업별물량!$F470,계획인구!AI470,0))))</f>
        <v>0</v>
      </c>
      <c r="X470" s="152">
        <f>IF(계획인구!U470="미급수",0,IF(계획인구!U470="마을",0,IF(계획인구!U470="소규모",0,IF(계획인구!U470=사업별물량!$F470,계획인구!AJ470,0))))</f>
        <v>0</v>
      </c>
      <c r="Y470" s="14" t="str">
        <f t="shared" si="47"/>
        <v>2단계</v>
      </c>
    </row>
    <row r="471" spans="1:34" s="11" customFormat="1" ht="16.350000000000001" customHeight="1">
      <c r="A471" s="305" t="s">
        <v>302</v>
      </c>
      <c r="B471" s="241" t="s">
        <v>3</v>
      </c>
      <c r="C471" s="242"/>
      <c r="D471" s="211">
        <f>계획인구!J471</f>
        <v>640</v>
      </c>
      <c r="E471" s="211">
        <f>계획인구!K471</f>
        <v>1266</v>
      </c>
      <c r="F471" s="211">
        <f>계획인구!L471</f>
        <v>0</v>
      </c>
      <c r="G471" s="211">
        <f>계획인구!M471</f>
        <v>0</v>
      </c>
      <c r="H471" s="211">
        <f>계획인구!N471</f>
        <v>0</v>
      </c>
      <c r="I471" s="211">
        <f>계획인구!P471</f>
        <v>0</v>
      </c>
      <c r="J471" s="211">
        <f>O471+T471</f>
        <v>0</v>
      </c>
      <c r="K471" s="211">
        <f>P471+U471</f>
        <v>0</v>
      </c>
      <c r="L471" s="211">
        <f>Q471+V471</f>
        <v>0</v>
      </c>
      <c r="M471" s="211">
        <f>R471+W471</f>
        <v>0</v>
      </c>
      <c r="N471" s="249">
        <f>S471+X471</f>
        <v>0</v>
      </c>
      <c r="O471" s="152">
        <f>SUM(O472:O495)</f>
        <v>0</v>
      </c>
      <c r="P471" s="135">
        <f t="shared" ref="P471:X471" si="48">SUM(P472:P495)</f>
        <v>0</v>
      </c>
      <c r="Q471" s="135">
        <f t="shared" si="48"/>
        <v>0</v>
      </c>
      <c r="R471" s="135">
        <f t="shared" si="48"/>
        <v>0</v>
      </c>
      <c r="S471" s="135">
        <f t="shared" si="48"/>
        <v>0</v>
      </c>
      <c r="T471" s="135">
        <f t="shared" si="48"/>
        <v>0</v>
      </c>
      <c r="U471" s="135">
        <f t="shared" si="48"/>
        <v>0</v>
      </c>
      <c r="V471" s="135">
        <f t="shared" si="48"/>
        <v>0</v>
      </c>
      <c r="W471" s="135">
        <f t="shared" si="48"/>
        <v>0</v>
      </c>
      <c r="X471" s="135">
        <f t="shared" si="48"/>
        <v>0</v>
      </c>
      <c r="Y471" s="14" t="str">
        <f t="shared" si="47"/>
        <v/>
      </c>
      <c r="AB471" s="13"/>
      <c r="AC471" s="13"/>
      <c r="AD471" s="13"/>
      <c r="AE471" s="13"/>
      <c r="AF471" s="13"/>
      <c r="AG471" s="13"/>
    </row>
    <row r="472" spans="1:34" s="11" customFormat="1" ht="16.350000000000001" customHeight="1">
      <c r="A472" s="308" t="s">
        <v>302</v>
      </c>
      <c r="B472" s="57" t="s">
        <v>744</v>
      </c>
      <c r="C472" s="57" t="s">
        <v>594</v>
      </c>
      <c r="D472" s="53">
        <f>계획인구!J472</f>
        <v>23</v>
      </c>
      <c r="E472" s="53">
        <f>계획인구!K472</f>
        <v>56</v>
      </c>
      <c r="F472" s="54" t="str">
        <f>계획인구!L472</f>
        <v>소규모</v>
      </c>
      <c r="G472" s="54" t="str">
        <f>계획인구!M472</f>
        <v>소규모</v>
      </c>
      <c r="H472" s="54" t="str">
        <f>계획인구!N472</f>
        <v>누루목</v>
      </c>
      <c r="I472" s="55">
        <f>IF(F472="마을",0,IF(F472="소규모",0,계획인구!P472))</f>
        <v>0</v>
      </c>
      <c r="J472" s="135">
        <f t="shared" ref="J472:N495" si="49">O472+T472</f>
        <v>0</v>
      </c>
      <c r="K472" s="135">
        <f t="shared" si="49"/>
        <v>0</v>
      </c>
      <c r="L472" s="135">
        <f t="shared" si="49"/>
        <v>0</v>
      </c>
      <c r="M472" s="135">
        <f t="shared" si="49"/>
        <v>0</v>
      </c>
      <c r="N472" s="136">
        <f t="shared" si="49"/>
        <v>0</v>
      </c>
      <c r="O472" s="152">
        <f>IF(계획인구!Q472="미급수",0,IF(계획인구!Q472="마을",0,IF(계획인구!Q472="소규모",0,IF(계획인구!Q472=사업별물량!$F472,계획인구!AA472,0))))</f>
        <v>0</v>
      </c>
      <c r="P472" s="152">
        <f>IF(계획인구!R472="미급수",0,IF(계획인구!R472="마을",0,IF(계획인구!R472="소규모",0,IF(계획인구!R472=사업별물량!$F472,계획인구!AB472,0))))</f>
        <v>0</v>
      </c>
      <c r="Q472" s="152">
        <f>IF(계획인구!S472="미급수",0,IF(계획인구!S472="마을",0,IF(계획인구!S472="소규모",0,IF(계획인구!S472=사업별물량!$F472,계획인구!AC472,0))))</f>
        <v>0</v>
      </c>
      <c r="R472" s="152">
        <f>IF(계획인구!T472="미급수",0,IF(계획인구!T472="마을",0,IF(계획인구!T472="소규모",0,IF(계획인구!T472=사업별물량!$F472,계획인구!AD472,0))))</f>
        <v>0</v>
      </c>
      <c r="S472" s="152">
        <f>IF(계획인구!U472="미급수",0,IF(계획인구!U472="마을",0,IF(계획인구!U472="소규모",0,IF(계획인구!U472=사업별물량!$F472,계획인구!AE472,0))))</f>
        <v>0</v>
      </c>
      <c r="T472" s="152">
        <f>IF(계획인구!Q472="미급수",0,IF(계획인구!Q472="마을",0,IF(계획인구!Q472="소규모",0,IF(계획인구!Q472=사업별물량!$F472,계획인구!AF472,0))))</f>
        <v>0</v>
      </c>
      <c r="U472" s="152">
        <f>IF(계획인구!R472="미급수",0,IF(계획인구!R472="마을",0,IF(계획인구!R472="소규모",0,IF(계획인구!R472=사업별물량!$F472,계획인구!AG472,0))))</f>
        <v>0</v>
      </c>
      <c r="V472" s="152">
        <f>IF(계획인구!S472="미급수",0,IF(계획인구!S472="마을",0,IF(계획인구!S472="소규모",0,IF(계획인구!S472=사업별물량!$F472,계획인구!AH472,0))))</f>
        <v>0</v>
      </c>
      <c r="W472" s="152">
        <f>IF(계획인구!T472="미급수",0,IF(계획인구!T472="마을",0,IF(계획인구!T472="소규모",0,IF(계획인구!T472=사업별물량!$F472,계획인구!AI472,0))))</f>
        <v>0</v>
      </c>
      <c r="X472" s="152">
        <f>IF(계획인구!U472="미급수",0,IF(계획인구!U472="마을",0,IF(계획인구!U472="소규모",0,IF(계획인구!U472=사업별물량!$F472,계획인구!AJ472,0))))</f>
        <v>0</v>
      </c>
      <c r="Y472" s="14" t="str">
        <f t="shared" si="47"/>
        <v/>
      </c>
    </row>
    <row r="473" spans="1:34" s="11" customFormat="1" ht="16.350000000000001" customHeight="1">
      <c r="A473" s="308" t="s">
        <v>302</v>
      </c>
      <c r="B473" s="247" t="s">
        <v>595</v>
      </c>
      <c r="C473" s="57" t="s">
        <v>890</v>
      </c>
      <c r="D473" s="53">
        <f>계획인구!J473</f>
        <v>31</v>
      </c>
      <c r="E473" s="53">
        <f>계획인구!K473</f>
        <v>67</v>
      </c>
      <c r="F473" s="54" t="str">
        <f>계획인구!L473</f>
        <v>소규모</v>
      </c>
      <c r="G473" s="54" t="str">
        <f>계획인구!M473</f>
        <v>소규모</v>
      </c>
      <c r="H473" s="54" t="str">
        <f>계획인구!N473</f>
        <v>이전불</v>
      </c>
      <c r="I473" s="55">
        <f>IF(F473="마을",0,IF(F473="소규모",0,계획인구!P473))</f>
        <v>0</v>
      </c>
      <c r="J473" s="135">
        <f t="shared" si="49"/>
        <v>0</v>
      </c>
      <c r="K473" s="135">
        <f t="shared" si="49"/>
        <v>0</v>
      </c>
      <c r="L473" s="135">
        <f t="shared" si="49"/>
        <v>0</v>
      </c>
      <c r="M473" s="135">
        <f t="shared" si="49"/>
        <v>0</v>
      </c>
      <c r="N473" s="136">
        <f t="shared" si="49"/>
        <v>0</v>
      </c>
      <c r="O473" s="152">
        <f>IF(계획인구!Q473="미급수",0,IF(계획인구!Q473="마을",0,IF(계획인구!Q473="소규모",0,IF(계획인구!Q473=사업별물량!$F473,계획인구!AA473,0))))</f>
        <v>0</v>
      </c>
      <c r="P473" s="152">
        <f>IF(계획인구!R473="미급수",0,IF(계획인구!R473="마을",0,IF(계획인구!R473="소규모",0,IF(계획인구!R473=사업별물량!$F473,계획인구!AB473,0))))</f>
        <v>0</v>
      </c>
      <c r="Q473" s="152">
        <f>IF(계획인구!S473="미급수",0,IF(계획인구!S473="마을",0,IF(계획인구!S473="소규모",0,IF(계획인구!S473=사업별물량!$F473,계획인구!AC473,0))))</f>
        <v>0</v>
      </c>
      <c r="R473" s="152">
        <f>IF(계획인구!T473="미급수",0,IF(계획인구!T473="마을",0,IF(계획인구!T473="소규모",0,IF(계획인구!T473=사업별물량!$F473,계획인구!AD473,0))))</f>
        <v>0</v>
      </c>
      <c r="S473" s="152">
        <f>IF(계획인구!U473="미급수",0,IF(계획인구!U473="마을",0,IF(계획인구!U473="소규모",0,IF(계획인구!U473=사업별물량!$F473,계획인구!AE473,0))))</f>
        <v>0</v>
      </c>
      <c r="T473" s="152">
        <f>IF(계획인구!Q473="미급수",0,IF(계획인구!Q473="마을",0,IF(계획인구!Q473="소규모",0,IF(계획인구!Q473=사업별물량!$F473,계획인구!AF473,0))))</f>
        <v>0</v>
      </c>
      <c r="U473" s="152">
        <f>IF(계획인구!R473="미급수",0,IF(계획인구!R473="마을",0,IF(계획인구!R473="소규모",0,IF(계획인구!R473=사업별물량!$F473,계획인구!AG473,0))))</f>
        <v>0</v>
      </c>
      <c r="V473" s="152">
        <f>IF(계획인구!S473="미급수",0,IF(계획인구!S473="마을",0,IF(계획인구!S473="소규모",0,IF(계획인구!S473=사업별물량!$F473,계획인구!AH473,0))))</f>
        <v>0</v>
      </c>
      <c r="W473" s="152">
        <f>IF(계획인구!T473="미급수",0,IF(계획인구!T473="마을",0,IF(계획인구!T473="소규모",0,IF(계획인구!T473=사업별물량!$F473,계획인구!AI473,0))))</f>
        <v>0</v>
      </c>
      <c r="X473" s="152">
        <f>IF(계획인구!U473="미급수",0,IF(계획인구!U473="마을",0,IF(계획인구!U473="소규모",0,IF(계획인구!U473=사업별물량!$F473,계획인구!AJ473,0))))</f>
        <v>0</v>
      </c>
      <c r="Y473" s="14" t="str">
        <f t="shared" si="47"/>
        <v/>
      </c>
    </row>
    <row r="474" spans="1:34" s="11" customFormat="1" ht="16.350000000000001" customHeight="1">
      <c r="A474" s="308" t="s">
        <v>302</v>
      </c>
      <c r="B474" s="333"/>
      <c r="C474" s="57" t="s">
        <v>596</v>
      </c>
      <c r="D474" s="53">
        <f>계획인구!J474</f>
        <v>21</v>
      </c>
      <c r="E474" s="53">
        <f>계획인구!K474</f>
        <v>46</v>
      </c>
      <c r="F474" s="54" t="str">
        <f>계획인구!L474</f>
        <v>소규모</v>
      </c>
      <c r="G474" s="54" t="str">
        <f>계획인구!M474</f>
        <v>소규모</v>
      </c>
      <c r="H474" s="54" t="str">
        <f>계획인구!N474</f>
        <v>새부락</v>
      </c>
      <c r="I474" s="55">
        <f>IF(F474="마을",0,IF(F474="소규모",0,계획인구!P474))</f>
        <v>0</v>
      </c>
      <c r="J474" s="135">
        <f t="shared" si="49"/>
        <v>0</v>
      </c>
      <c r="K474" s="135">
        <f t="shared" si="49"/>
        <v>0</v>
      </c>
      <c r="L474" s="135">
        <f t="shared" si="49"/>
        <v>0</v>
      </c>
      <c r="M474" s="135">
        <f t="shared" si="49"/>
        <v>0</v>
      </c>
      <c r="N474" s="136">
        <f t="shared" si="49"/>
        <v>0</v>
      </c>
      <c r="O474" s="152">
        <f>IF(계획인구!Q474="미급수",0,IF(계획인구!Q474="마을",0,IF(계획인구!Q474="소규모",0,IF(계획인구!Q474=사업별물량!$F474,계획인구!AA474,0))))</f>
        <v>0</v>
      </c>
      <c r="P474" s="152">
        <f>IF(계획인구!R474="미급수",0,IF(계획인구!R474="마을",0,IF(계획인구!R474="소규모",0,IF(계획인구!R474=사업별물량!$F474,계획인구!AB474,0))))</f>
        <v>0</v>
      </c>
      <c r="Q474" s="152">
        <f>IF(계획인구!S474="미급수",0,IF(계획인구!S474="마을",0,IF(계획인구!S474="소규모",0,IF(계획인구!S474=사업별물량!$F474,계획인구!AC474,0))))</f>
        <v>0</v>
      </c>
      <c r="R474" s="152">
        <f>IF(계획인구!T474="미급수",0,IF(계획인구!T474="마을",0,IF(계획인구!T474="소규모",0,IF(계획인구!T474=사업별물량!$F474,계획인구!AD474,0))))</f>
        <v>0</v>
      </c>
      <c r="S474" s="152">
        <f>IF(계획인구!U474="미급수",0,IF(계획인구!U474="마을",0,IF(계획인구!U474="소규모",0,IF(계획인구!U474=사업별물량!$F474,계획인구!AE474,0))))</f>
        <v>0</v>
      </c>
      <c r="T474" s="152">
        <f>IF(계획인구!Q474="미급수",0,IF(계획인구!Q474="마을",0,IF(계획인구!Q474="소규모",0,IF(계획인구!Q474=사업별물량!$F474,계획인구!AF474,0))))</f>
        <v>0</v>
      </c>
      <c r="U474" s="152">
        <f>IF(계획인구!R474="미급수",0,IF(계획인구!R474="마을",0,IF(계획인구!R474="소규모",0,IF(계획인구!R474=사업별물량!$F474,계획인구!AG474,0))))</f>
        <v>0</v>
      </c>
      <c r="V474" s="152">
        <f>IF(계획인구!S474="미급수",0,IF(계획인구!S474="마을",0,IF(계획인구!S474="소규모",0,IF(계획인구!S474=사업별물량!$F474,계획인구!AH474,0))))</f>
        <v>0</v>
      </c>
      <c r="W474" s="152">
        <f>IF(계획인구!T474="미급수",0,IF(계획인구!T474="마을",0,IF(계획인구!T474="소규모",0,IF(계획인구!T474=사업별물량!$F474,계획인구!AI474,0))))</f>
        <v>0</v>
      </c>
      <c r="X474" s="152">
        <f>IF(계획인구!U474="미급수",0,IF(계획인구!U474="마을",0,IF(계획인구!U474="소규모",0,IF(계획인구!U474=사업별물량!$F474,계획인구!AJ474,0))))</f>
        <v>0</v>
      </c>
      <c r="Y474" s="14" t="str">
        <f t="shared" si="47"/>
        <v/>
      </c>
    </row>
    <row r="475" spans="1:34" s="11" customFormat="1" ht="16.350000000000001" customHeight="1">
      <c r="A475" s="308" t="s">
        <v>302</v>
      </c>
      <c r="B475" s="247" t="s">
        <v>597</v>
      </c>
      <c r="C475" s="57" t="s">
        <v>598</v>
      </c>
      <c r="D475" s="53">
        <f>계획인구!J475</f>
        <v>35</v>
      </c>
      <c r="E475" s="53">
        <f>계획인구!K475</f>
        <v>59</v>
      </c>
      <c r="F475" s="54" t="str">
        <f>계획인구!L475</f>
        <v>미급수</v>
      </c>
      <c r="G475" s="54" t="str">
        <f>계획인구!M475</f>
        <v>미급수</v>
      </c>
      <c r="H475" s="54" t="str">
        <f>계획인구!N475</f>
        <v>미급수</v>
      </c>
      <c r="I475" s="55">
        <f>IF(F475="마을",0,IF(F475="소규모",0,계획인구!P475))</f>
        <v>0</v>
      </c>
      <c r="J475" s="135">
        <f t="shared" si="49"/>
        <v>0</v>
      </c>
      <c r="K475" s="135">
        <f t="shared" si="49"/>
        <v>0</v>
      </c>
      <c r="L475" s="135">
        <f t="shared" si="49"/>
        <v>0</v>
      </c>
      <c r="M475" s="135">
        <f t="shared" si="49"/>
        <v>0</v>
      </c>
      <c r="N475" s="136">
        <f t="shared" si="49"/>
        <v>0</v>
      </c>
      <c r="O475" s="152">
        <f>IF(계획인구!Q475="미급수",0,IF(계획인구!Q475="마을",0,IF(계획인구!Q475="소규모",0,IF(계획인구!Q475=사업별물량!$F475,계획인구!AA475,0))))</f>
        <v>0</v>
      </c>
      <c r="P475" s="152">
        <f>IF(계획인구!R475="미급수",0,IF(계획인구!R475="마을",0,IF(계획인구!R475="소규모",0,IF(계획인구!R475=사업별물량!$F475,계획인구!AB475,0))))</f>
        <v>0</v>
      </c>
      <c r="Q475" s="152">
        <f>IF(계획인구!S475="미급수",0,IF(계획인구!S475="마을",0,IF(계획인구!S475="소규모",0,IF(계획인구!S475=사업별물량!$F475,계획인구!AC475,0))))</f>
        <v>0</v>
      </c>
      <c r="R475" s="152">
        <f>IF(계획인구!T475="미급수",0,IF(계획인구!T475="마을",0,IF(계획인구!T475="소규모",0,IF(계획인구!T475=사업별물량!$F475,계획인구!AD475,0))))</f>
        <v>0</v>
      </c>
      <c r="S475" s="152">
        <f>IF(계획인구!U475="미급수",0,IF(계획인구!U475="마을",0,IF(계획인구!U475="소규모",0,IF(계획인구!U475=사업별물량!$F475,계획인구!AE475,0))))</f>
        <v>0</v>
      </c>
      <c r="T475" s="152">
        <f>IF(계획인구!Q475="미급수",0,IF(계획인구!Q475="마을",0,IF(계획인구!Q475="소규모",0,IF(계획인구!Q475=사업별물량!$F475,계획인구!AF475,0))))</f>
        <v>0</v>
      </c>
      <c r="U475" s="152">
        <f>IF(계획인구!R475="미급수",0,IF(계획인구!R475="마을",0,IF(계획인구!R475="소규모",0,IF(계획인구!R475=사업별물량!$F475,계획인구!AG475,0))))</f>
        <v>0</v>
      </c>
      <c r="V475" s="152">
        <f>IF(계획인구!S475="미급수",0,IF(계획인구!S475="마을",0,IF(계획인구!S475="소규모",0,IF(계획인구!S475=사업별물량!$F475,계획인구!AH475,0))))</f>
        <v>0</v>
      </c>
      <c r="W475" s="152">
        <f>IF(계획인구!T475="미급수",0,IF(계획인구!T475="마을",0,IF(계획인구!T475="소규모",0,IF(계획인구!T475=사업별물량!$F475,계획인구!AI475,0))))</f>
        <v>0</v>
      </c>
      <c r="X475" s="152">
        <f>IF(계획인구!U475="미급수",0,IF(계획인구!U475="마을",0,IF(계획인구!U475="소규모",0,IF(계획인구!U475=사업별물량!$F475,계획인구!AJ475,0))))</f>
        <v>0</v>
      </c>
      <c r="Y475" s="14" t="str">
        <f t="shared" si="47"/>
        <v/>
      </c>
    </row>
    <row r="476" spans="1:34" s="11" customFormat="1" ht="16.350000000000001" customHeight="1">
      <c r="A476" s="308" t="s">
        <v>302</v>
      </c>
      <c r="B476" s="333"/>
      <c r="C476" s="57" t="s">
        <v>599</v>
      </c>
      <c r="D476" s="53">
        <f>계획인구!J476</f>
        <v>26</v>
      </c>
      <c r="E476" s="53">
        <f>계획인구!K476</f>
        <v>39</v>
      </c>
      <c r="F476" s="54" t="str">
        <f>계획인구!L476</f>
        <v>미급수</v>
      </c>
      <c r="G476" s="54" t="str">
        <f>계획인구!M476</f>
        <v>미급수</v>
      </c>
      <c r="H476" s="54" t="str">
        <f>계획인구!N476</f>
        <v>미급수</v>
      </c>
      <c r="I476" s="55">
        <f>IF(F476="마을",0,IF(F476="소규모",0,계획인구!P476))</f>
        <v>0</v>
      </c>
      <c r="J476" s="135">
        <f t="shared" si="49"/>
        <v>0</v>
      </c>
      <c r="K476" s="135">
        <f t="shared" si="49"/>
        <v>0</v>
      </c>
      <c r="L476" s="135">
        <f t="shared" si="49"/>
        <v>0</v>
      </c>
      <c r="M476" s="135">
        <f t="shared" si="49"/>
        <v>0</v>
      </c>
      <c r="N476" s="136">
        <f t="shared" si="49"/>
        <v>0</v>
      </c>
      <c r="O476" s="152">
        <f>IF(계획인구!Q476="미급수",0,IF(계획인구!Q476="마을",0,IF(계획인구!Q476="소규모",0,IF(계획인구!Q476=사업별물량!$F476,계획인구!AA476,0))))</f>
        <v>0</v>
      </c>
      <c r="P476" s="152">
        <f>IF(계획인구!R476="미급수",0,IF(계획인구!R476="마을",0,IF(계획인구!R476="소규모",0,IF(계획인구!R476=사업별물량!$F476,계획인구!AB476,0))))</f>
        <v>0</v>
      </c>
      <c r="Q476" s="152">
        <f>IF(계획인구!S476="미급수",0,IF(계획인구!S476="마을",0,IF(계획인구!S476="소규모",0,IF(계획인구!S476=사업별물량!$F476,계획인구!AC476,0))))</f>
        <v>0</v>
      </c>
      <c r="R476" s="152">
        <f>IF(계획인구!T476="미급수",0,IF(계획인구!T476="마을",0,IF(계획인구!T476="소규모",0,IF(계획인구!T476=사업별물량!$F476,계획인구!AD476,0))))</f>
        <v>0</v>
      </c>
      <c r="S476" s="152">
        <f>IF(계획인구!U476="미급수",0,IF(계획인구!U476="마을",0,IF(계획인구!U476="소규모",0,IF(계획인구!U476=사업별물량!$F476,계획인구!AE476,0))))</f>
        <v>0</v>
      </c>
      <c r="T476" s="152">
        <f>IF(계획인구!Q476="미급수",0,IF(계획인구!Q476="마을",0,IF(계획인구!Q476="소규모",0,IF(계획인구!Q476=사업별물량!$F476,계획인구!AF476,0))))</f>
        <v>0</v>
      </c>
      <c r="U476" s="152">
        <f>IF(계획인구!R476="미급수",0,IF(계획인구!R476="마을",0,IF(계획인구!R476="소규모",0,IF(계획인구!R476=사업별물량!$F476,계획인구!AG476,0))))</f>
        <v>0</v>
      </c>
      <c r="V476" s="152">
        <f>IF(계획인구!S476="미급수",0,IF(계획인구!S476="마을",0,IF(계획인구!S476="소규모",0,IF(계획인구!S476=사업별물량!$F476,계획인구!AH476,0))))</f>
        <v>0</v>
      </c>
      <c r="W476" s="152">
        <f>IF(계획인구!T476="미급수",0,IF(계획인구!T476="마을",0,IF(계획인구!T476="소규모",0,IF(계획인구!T476=사업별물량!$F476,계획인구!AI476,0))))</f>
        <v>0</v>
      </c>
      <c r="X476" s="152">
        <f>IF(계획인구!U476="미급수",0,IF(계획인구!U476="마을",0,IF(계획인구!U476="소규모",0,IF(계획인구!U476=사업별물량!$F476,계획인구!AJ476,0))))</f>
        <v>0</v>
      </c>
      <c r="Y476" s="14" t="str">
        <f t="shared" si="47"/>
        <v/>
      </c>
    </row>
    <row r="477" spans="1:34" s="11" customFormat="1" ht="16.350000000000001" customHeight="1">
      <c r="A477" s="308" t="s">
        <v>302</v>
      </c>
      <c r="B477" s="57" t="s">
        <v>600</v>
      </c>
      <c r="C477" s="57" t="s">
        <v>601</v>
      </c>
      <c r="D477" s="53">
        <f>계획인구!J477</f>
        <v>49</v>
      </c>
      <c r="E477" s="53">
        <f>계획인구!K477</f>
        <v>85</v>
      </c>
      <c r="F477" s="54" t="str">
        <f>계획인구!L477</f>
        <v>미급수</v>
      </c>
      <c r="G477" s="54" t="str">
        <f>계획인구!M477</f>
        <v>미급수</v>
      </c>
      <c r="H477" s="54" t="str">
        <f>계획인구!N477</f>
        <v>미급수</v>
      </c>
      <c r="I477" s="55">
        <f>IF(F477="마을",0,IF(F477="소규모",0,계획인구!P477))</f>
        <v>0</v>
      </c>
      <c r="J477" s="135">
        <f t="shared" si="49"/>
        <v>0</v>
      </c>
      <c r="K477" s="135">
        <f t="shared" si="49"/>
        <v>0</v>
      </c>
      <c r="L477" s="135">
        <f t="shared" si="49"/>
        <v>0</v>
      </c>
      <c r="M477" s="135">
        <f t="shared" si="49"/>
        <v>0</v>
      </c>
      <c r="N477" s="136">
        <f t="shared" si="49"/>
        <v>0</v>
      </c>
      <c r="O477" s="152">
        <f>IF(계획인구!Q477="미급수",0,IF(계획인구!Q477="마을",0,IF(계획인구!Q477="소규모",0,IF(계획인구!Q477=사업별물량!$F477,계획인구!AA477,0))))</f>
        <v>0</v>
      </c>
      <c r="P477" s="152">
        <f>IF(계획인구!R477="미급수",0,IF(계획인구!R477="마을",0,IF(계획인구!R477="소규모",0,IF(계획인구!R477=사업별물량!$F477,계획인구!AB477,0))))</f>
        <v>0</v>
      </c>
      <c r="Q477" s="152">
        <f>IF(계획인구!S477="미급수",0,IF(계획인구!S477="마을",0,IF(계획인구!S477="소규모",0,IF(계획인구!S477=사업별물량!$F477,계획인구!AC477,0))))</f>
        <v>0</v>
      </c>
      <c r="R477" s="152">
        <f>IF(계획인구!T477="미급수",0,IF(계획인구!T477="마을",0,IF(계획인구!T477="소규모",0,IF(계획인구!T477=사업별물량!$F477,계획인구!AD477,0))))</f>
        <v>0</v>
      </c>
      <c r="S477" s="152">
        <f>IF(계획인구!U477="미급수",0,IF(계획인구!U477="마을",0,IF(계획인구!U477="소규모",0,IF(계획인구!U477=사업별물량!$F477,계획인구!AE477,0))))</f>
        <v>0</v>
      </c>
      <c r="T477" s="152">
        <f>IF(계획인구!Q477="미급수",0,IF(계획인구!Q477="마을",0,IF(계획인구!Q477="소규모",0,IF(계획인구!Q477=사업별물량!$F477,계획인구!AF477,0))))</f>
        <v>0</v>
      </c>
      <c r="U477" s="152">
        <f>IF(계획인구!R477="미급수",0,IF(계획인구!R477="마을",0,IF(계획인구!R477="소규모",0,IF(계획인구!R477=사업별물량!$F477,계획인구!AG477,0))))</f>
        <v>0</v>
      </c>
      <c r="V477" s="152">
        <f>IF(계획인구!S477="미급수",0,IF(계획인구!S477="마을",0,IF(계획인구!S477="소규모",0,IF(계획인구!S477=사업별물량!$F477,계획인구!AH477,0))))</f>
        <v>0</v>
      </c>
      <c r="W477" s="152">
        <f>IF(계획인구!T477="미급수",0,IF(계획인구!T477="마을",0,IF(계획인구!T477="소규모",0,IF(계획인구!T477=사업별물량!$F477,계획인구!AI477,0))))</f>
        <v>0</v>
      </c>
      <c r="X477" s="152">
        <f>IF(계획인구!U477="미급수",0,IF(계획인구!U477="마을",0,IF(계획인구!U477="소규모",0,IF(계획인구!U477=사업별물량!$F477,계획인구!AJ477,0))))</f>
        <v>0</v>
      </c>
      <c r="Y477" s="14" t="str">
        <f t="shared" si="47"/>
        <v/>
      </c>
    </row>
    <row r="478" spans="1:34" s="11" customFormat="1" ht="16.350000000000001" customHeight="1">
      <c r="A478" s="308" t="s">
        <v>302</v>
      </c>
      <c r="B478" s="247" t="s">
        <v>602</v>
      </c>
      <c r="C478" s="57" t="s">
        <v>894</v>
      </c>
      <c r="D478" s="53">
        <f>계획인구!J478</f>
        <v>17</v>
      </c>
      <c r="E478" s="53">
        <f>계획인구!K478</f>
        <v>25</v>
      </c>
      <c r="F478" s="54" t="str">
        <f>계획인구!L478</f>
        <v>소규모</v>
      </c>
      <c r="G478" s="54" t="str">
        <f>계획인구!M478</f>
        <v>소규모</v>
      </c>
      <c r="H478" s="54" t="str">
        <f>계획인구!N478</f>
        <v>가랫제</v>
      </c>
      <c r="I478" s="55">
        <f>IF(F478="마을",0,IF(F478="소규모",0,계획인구!P478))</f>
        <v>0</v>
      </c>
      <c r="J478" s="135">
        <f t="shared" si="49"/>
        <v>0</v>
      </c>
      <c r="K478" s="135">
        <f t="shared" si="49"/>
        <v>0</v>
      </c>
      <c r="L478" s="135">
        <f t="shared" si="49"/>
        <v>0</v>
      </c>
      <c r="M478" s="135">
        <f t="shared" si="49"/>
        <v>0</v>
      </c>
      <c r="N478" s="136">
        <f t="shared" si="49"/>
        <v>0</v>
      </c>
      <c r="O478" s="152">
        <f>IF(계획인구!Q478="미급수",0,IF(계획인구!Q478="마을",0,IF(계획인구!Q478="소규모",0,IF(계획인구!Q478=사업별물량!$F478,계획인구!AA478,0))))</f>
        <v>0</v>
      </c>
      <c r="P478" s="152">
        <f>IF(계획인구!R478="미급수",0,IF(계획인구!R478="마을",0,IF(계획인구!R478="소규모",0,IF(계획인구!R478=사업별물량!$F478,계획인구!AB478,0))))</f>
        <v>0</v>
      </c>
      <c r="Q478" s="152">
        <f>IF(계획인구!S478="미급수",0,IF(계획인구!S478="마을",0,IF(계획인구!S478="소규모",0,IF(계획인구!S478=사업별물량!$F478,계획인구!AC478,0))))</f>
        <v>0</v>
      </c>
      <c r="R478" s="152">
        <f>IF(계획인구!T478="미급수",0,IF(계획인구!T478="마을",0,IF(계획인구!T478="소규모",0,IF(계획인구!T478=사업별물량!$F478,계획인구!AD478,0))))</f>
        <v>0</v>
      </c>
      <c r="S478" s="152">
        <f>IF(계획인구!U478="미급수",0,IF(계획인구!U478="마을",0,IF(계획인구!U478="소규모",0,IF(계획인구!U478=사업별물량!$F478,계획인구!AE478,0))))</f>
        <v>0</v>
      </c>
      <c r="T478" s="152">
        <f>IF(계획인구!Q478="미급수",0,IF(계획인구!Q478="마을",0,IF(계획인구!Q478="소규모",0,IF(계획인구!Q478=사업별물량!$F478,계획인구!AF478,0))))</f>
        <v>0</v>
      </c>
      <c r="U478" s="152">
        <f>IF(계획인구!R478="미급수",0,IF(계획인구!R478="마을",0,IF(계획인구!R478="소규모",0,IF(계획인구!R478=사업별물량!$F478,계획인구!AG478,0))))</f>
        <v>0</v>
      </c>
      <c r="V478" s="152">
        <f>IF(계획인구!S478="미급수",0,IF(계획인구!S478="마을",0,IF(계획인구!S478="소규모",0,IF(계획인구!S478=사업별물량!$F478,계획인구!AH478,0))))</f>
        <v>0</v>
      </c>
      <c r="W478" s="152">
        <f>IF(계획인구!T478="미급수",0,IF(계획인구!T478="마을",0,IF(계획인구!T478="소규모",0,IF(계획인구!T478=사업별물량!$F478,계획인구!AI478,0))))</f>
        <v>0</v>
      </c>
      <c r="X478" s="152">
        <f>IF(계획인구!U478="미급수",0,IF(계획인구!U478="마을",0,IF(계획인구!U478="소규모",0,IF(계획인구!U478=사업별물량!$F478,계획인구!AJ478,0))))</f>
        <v>0</v>
      </c>
      <c r="Y478" s="14" t="str">
        <f t="shared" si="47"/>
        <v/>
      </c>
    </row>
    <row r="479" spans="1:34" s="11" customFormat="1" ht="16.350000000000001" customHeight="1">
      <c r="A479" s="308" t="s">
        <v>302</v>
      </c>
      <c r="B479" s="334"/>
      <c r="C479" s="57" t="s">
        <v>603</v>
      </c>
      <c r="D479" s="53">
        <f>계획인구!J479</f>
        <v>52</v>
      </c>
      <c r="E479" s="53">
        <f>계획인구!K479</f>
        <v>158</v>
      </c>
      <c r="F479" s="54" t="str">
        <f>계획인구!L479</f>
        <v>마을</v>
      </c>
      <c r="G479" s="54" t="str">
        <f>계획인구!M479</f>
        <v>마을</v>
      </c>
      <c r="H479" s="54" t="str">
        <f>계획인구!N479</f>
        <v>원평촌</v>
      </c>
      <c r="I479" s="55">
        <f>IF(F479="마을",0,IF(F479="소규모",0,계획인구!P479))</f>
        <v>0</v>
      </c>
      <c r="J479" s="135">
        <f t="shared" si="49"/>
        <v>0</v>
      </c>
      <c r="K479" s="135">
        <f t="shared" si="49"/>
        <v>0</v>
      </c>
      <c r="L479" s="135">
        <f t="shared" si="49"/>
        <v>0</v>
      </c>
      <c r="M479" s="135">
        <f t="shared" si="49"/>
        <v>0</v>
      </c>
      <c r="N479" s="136">
        <f t="shared" si="49"/>
        <v>0</v>
      </c>
      <c r="O479" s="152">
        <f>IF(계획인구!Q479="미급수",0,IF(계획인구!Q479="마을",0,IF(계획인구!Q479="소규모",0,IF(계획인구!Q479=사업별물량!$F479,계획인구!AA479,0))))</f>
        <v>0</v>
      </c>
      <c r="P479" s="152">
        <f>IF(계획인구!R479="미급수",0,IF(계획인구!R479="마을",0,IF(계획인구!R479="소규모",0,IF(계획인구!R479=사업별물량!$F479,계획인구!AB479,0))))</f>
        <v>0</v>
      </c>
      <c r="Q479" s="152">
        <f>IF(계획인구!S479="미급수",0,IF(계획인구!S479="마을",0,IF(계획인구!S479="소규모",0,IF(계획인구!S479=사업별물량!$F479,계획인구!AC479,0))))</f>
        <v>0</v>
      </c>
      <c r="R479" s="152">
        <f>IF(계획인구!T479="미급수",0,IF(계획인구!T479="마을",0,IF(계획인구!T479="소규모",0,IF(계획인구!T479=사업별물량!$F479,계획인구!AD479,0))))</f>
        <v>0</v>
      </c>
      <c r="S479" s="152">
        <f>IF(계획인구!U479="미급수",0,IF(계획인구!U479="마을",0,IF(계획인구!U479="소규모",0,IF(계획인구!U479=사업별물량!$F479,계획인구!AE479,0))))</f>
        <v>0</v>
      </c>
      <c r="T479" s="152">
        <f>IF(계획인구!Q479="미급수",0,IF(계획인구!Q479="마을",0,IF(계획인구!Q479="소규모",0,IF(계획인구!Q479=사업별물량!$F479,계획인구!AF479,0))))</f>
        <v>0</v>
      </c>
      <c r="U479" s="152">
        <f>IF(계획인구!R479="미급수",0,IF(계획인구!R479="마을",0,IF(계획인구!R479="소규모",0,IF(계획인구!R479=사업별물량!$F479,계획인구!AG479,0))))</f>
        <v>0</v>
      </c>
      <c r="V479" s="152">
        <f>IF(계획인구!S479="미급수",0,IF(계획인구!S479="마을",0,IF(계획인구!S479="소규모",0,IF(계획인구!S479=사업별물량!$F479,계획인구!AH479,0))))</f>
        <v>0</v>
      </c>
      <c r="W479" s="152">
        <f>IF(계획인구!T479="미급수",0,IF(계획인구!T479="마을",0,IF(계획인구!T479="소규모",0,IF(계획인구!T479=사업별물량!$F479,계획인구!AI479,0))))</f>
        <v>0</v>
      </c>
      <c r="X479" s="152">
        <f>IF(계획인구!U479="미급수",0,IF(계획인구!U479="마을",0,IF(계획인구!U479="소규모",0,IF(계획인구!U479=사업별물량!$F479,계획인구!AJ479,0))))</f>
        <v>0</v>
      </c>
      <c r="Y479" s="14" t="str">
        <f t="shared" si="47"/>
        <v/>
      </c>
    </row>
    <row r="480" spans="1:34" s="11" customFormat="1" ht="16.350000000000001" customHeight="1">
      <c r="A480" s="308" t="s">
        <v>302</v>
      </c>
      <c r="B480" s="333"/>
      <c r="C480" s="57" t="s">
        <v>896</v>
      </c>
      <c r="D480" s="53">
        <f>계획인구!J480</f>
        <v>33</v>
      </c>
      <c r="E480" s="53">
        <f>계획인구!K480</f>
        <v>69</v>
      </c>
      <c r="F480" s="54" t="str">
        <f>계획인구!L480</f>
        <v>소규모</v>
      </c>
      <c r="G480" s="54" t="str">
        <f>계획인구!M480</f>
        <v>소규모</v>
      </c>
      <c r="H480" s="54" t="str">
        <f>계획인구!N480</f>
        <v>장평</v>
      </c>
      <c r="I480" s="55">
        <f>IF(F480="마을",0,IF(F480="소규모",0,계획인구!P480))</f>
        <v>0</v>
      </c>
      <c r="J480" s="135">
        <f t="shared" si="49"/>
        <v>0</v>
      </c>
      <c r="K480" s="135">
        <f t="shared" si="49"/>
        <v>0</v>
      </c>
      <c r="L480" s="135">
        <f t="shared" si="49"/>
        <v>0</v>
      </c>
      <c r="M480" s="135">
        <f t="shared" si="49"/>
        <v>0</v>
      </c>
      <c r="N480" s="136">
        <f t="shared" si="49"/>
        <v>0</v>
      </c>
      <c r="O480" s="152">
        <f>IF(계획인구!Q480="미급수",0,IF(계획인구!Q480="마을",0,IF(계획인구!Q480="소규모",0,IF(계획인구!Q480=사업별물량!$F480,계획인구!AA480,0))))</f>
        <v>0</v>
      </c>
      <c r="P480" s="152">
        <f>IF(계획인구!R480="미급수",0,IF(계획인구!R480="마을",0,IF(계획인구!R480="소규모",0,IF(계획인구!R480=사업별물량!$F480,계획인구!AB480,0))))</f>
        <v>0</v>
      </c>
      <c r="Q480" s="152">
        <f>IF(계획인구!S480="미급수",0,IF(계획인구!S480="마을",0,IF(계획인구!S480="소규모",0,IF(계획인구!S480=사업별물량!$F480,계획인구!AC480,0))))</f>
        <v>0</v>
      </c>
      <c r="R480" s="152">
        <f>IF(계획인구!T480="미급수",0,IF(계획인구!T480="마을",0,IF(계획인구!T480="소규모",0,IF(계획인구!T480=사업별물량!$F480,계획인구!AD480,0))))</f>
        <v>0</v>
      </c>
      <c r="S480" s="152">
        <f>IF(계획인구!U480="미급수",0,IF(계획인구!U480="마을",0,IF(계획인구!U480="소규모",0,IF(계획인구!U480=사업별물량!$F480,계획인구!AE480,0))))</f>
        <v>0</v>
      </c>
      <c r="T480" s="152">
        <f>IF(계획인구!Q480="미급수",0,IF(계획인구!Q480="마을",0,IF(계획인구!Q480="소규모",0,IF(계획인구!Q480=사업별물량!$F480,계획인구!AF480,0))))</f>
        <v>0</v>
      </c>
      <c r="U480" s="152">
        <f>IF(계획인구!R480="미급수",0,IF(계획인구!R480="마을",0,IF(계획인구!R480="소규모",0,IF(계획인구!R480=사업별물량!$F480,계획인구!AG480,0))))</f>
        <v>0</v>
      </c>
      <c r="V480" s="152">
        <f>IF(계획인구!S480="미급수",0,IF(계획인구!S480="마을",0,IF(계획인구!S480="소규모",0,IF(계획인구!S480=사업별물량!$F480,계획인구!AH480,0))))</f>
        <v>0</v>
      </c>
      <c r="W480" s="152">
        <f>IF(계획인구!T480="미급수",0,IF(계획인구!T480="마을",0,IF(계획인구!T480="소규모",0,IF(계획인구!T480=사업별물량!$F480,계획인구!AI480,0))))</f>
        <v>0</v>
      </c>
      <c r="X480" s="152">
        <f>IF(계획인구!U480="미급수",0,IF(계획인구!U480="마을",0,IF(계획인구!U480="소규모",0,IF(계획인구!U480=사업별물량!$F480,계획인구!AJ480,0))))</f>
        <v>0</v>
      </c>
      <c r="Y480" s="14" t="str">
        <f t="shared" si="47"/>
        <v/>
      </c>
    </row>
    <row r="481" spans="1:36" s="11" customFormat="1" ht="16.350000000000001" customHeight="1">
      <c r="A481" s="308" t="s">
        <v>302</v>
      </c>
      <c r="B481" s="57" t="s">
        <v>604</v>
      </c>
      <c r="C481" s="57" t="s">
        <v>605</v>
      </c>
      <c r="D481" s="53">
        <f>계획인구!J481</f>
        <v>43</v>
      </c>
      <c r="E481" s="53">
        <f>계획인구!K481</f>
        <v>87</v>
      </c>
      <c r="F481" s="54" t="str">
        <f>계획인구!L481</f>
        <v>소규모</v>
      </c>
      <c r="G481" s="54" t="str">
        <f>계획인구!M481</f>
        <v>소규모</v>
      </c>
      <c r="H481" s="54" t="str">
        <f>계획인구!N481</f>
        <v>수도</v>
      </c>
      <c r="I481" s="55">
        <f>IF(F481="마을",0,IF(F481="소규모",0,계획인구!P481))</f>
        <v>0</v>
      </c>
      <c r="J481" s="135">
        <f t="shared" si="49"/>
        <v>0</v>
      </c>
      <c r="K481" s="135">
        <f t="shared" si="49"/>
        <v>0</v>
      </c>
      <c r="L481" s="135">
        <f t="shared" si="49"/>
        <v>0</v>
      </c>
      <c r="M481" s="135">
        <f t="shared" si="49"/>
        <v>0</v>
      </c>
      <c r="N481" s="136">
        <f t="shared" si="49"/>
        <v>0</v>
      </c>
      <c r="O481" s="152">
        <f>IF(계획인구!Q481="미급수",0,IF(계획인구!Q481="마을",0,IF(계획인구!Q481="소규모",0,IF(계획인구!Q481=사업별물량!$F481,계획인구!AA481,0))))</f>
        <v>0</v>
      </c>
      <c r="P481" s="152">
        <f>IF(계획인구!R481="미급수",0,IF(계획인구!R481="마을",0,IF(계획인구!R481="소규모",0,IF(계획인구!R481=사업별물량!$F481,계획인구!AB481,0))))</f>
        <v>0</v>
      </c>
      <c r="Q481" s="152">
        <f>IF(계획인구!S481="미급수",0,IF(계획인구!S481="마을",0,IF(계획인구!S481="소규모",0,IF(계획인구!S481=사업별물량!$F481,계획인구!AC481,0))))</f>
        <v>0</v>
      </c>
      <c r="R481" s="152">
        <f>IF(계획인구!T481="미급수",0,IF(계획인구!T481="마을",0,IF(계획인구!T481="소규모",0,IF(계획인구!T481=사업별물량!$F481,계획인구!AD481,0))))</f>
        <v>0</v>
      </c>
      <c r="S481" s="152">
        <f>IF(계획인구!U481="미급수",0,IF(계획인구!U481="마을",0,IF(계획인구!U481="소규모",0,IF(계획인구!U481=사업별물량!$F481,계획인구!AE481,0))))</f>
        <v>0</v>
      </c>
      <c r="T481" s="152">
        <f>IF(계획인구!Q481="미급수",0,IF(계획인구!Q481="마을",0,IF(계획인구!Q481="소규모",0,IF(계획인구!Q481=사업별물량!$F481,계획인구!AF481,0))))</f>
        <v>0</v>
      </c>
      <c r="U481" s="152">
        <f>IF(계획인구!R481="미급수",0,IF(계획인구!R481="마을",0,IF(계획인구!R481="소규모",0,IF(계획인구!R481=사업별물량!$F481,계획인구!AG481,0))))</f>
        <v>0</v>
      </c>
      <c r="V481" s="152">
        <f>IF(계획인구!S481="미급수",0,IF(계획인구!S481="마을",0,IF(계획인구!S481="소규모",0,IF(계획인구!S481=사업별물량!$F481,계획인구!AH481,0))))</f>
        <v>0</v>
      </c>
      <c r="W481" s="152">
        <f>IF(계획인구!T481="미급수",0,IF(계획인구!T481="마을",0,IF(계획인구!T481="소규모",0,IF(계획인구!T481=사업별물량!$F481,계획인구!AI481,0))))</f>
        <v>0</v>
      </c>
      <c r="X481" s="152">
        <f>IF(계획인구!U481="미급수",0,IF(계획인구!U481="마을",0,IF(계획인구!U481="소규모",0,IF(계획인구!U481=사업별물량!$F481,계획인구!AJ481,0))))</f>
        <v>0</v>
      </c>
      <c r="Y481" s="14" t="str">
        <f t="shared" si="47"/>
        <v/>
      </c>
    </row>
    <row r="482" spans="1:36" s="11" customFormat="1" ht="16.350000000000001" customHeight="1">
      <c r="A482" s="308" t="s">
        <v>302</v>
      </c>
      <c r="B482" s="57" t="s">
        <v>606</v>
      </c>
      <c r="C482" s="57" t="s">
        <v>607</v>
      </c>
      <c r="D482" s="53">
        <f>계획인구!J482</f>
        <v>85</v>
      </c>
      <c r="E482" s="53">
        <f>계획인구!K482</f>
        <v>134</v>
      </c>
      <c r="F482" s="54" t="str">
        <f>계획인구!L482</f>
        <v>마을</v>
      </c>
      <c r="G482" s="54" t="str">
        <f>계획인구!M482</f>
        <v>마을</v>
      </c>
      <c r="H482" s="54" t="str">
        <f>계획인구!N482</f>
        <v>옥동</v>
      </c>
      <c r="I482" s="55">
        <f>IF(F482="마을",0,IF(F482="소규모",0,계획인구!P482))</f>
        <v>0</v>
      </c>
      <c r="J482" s="135">
        <f t="shared" si="49"/>
        <v>0</v>
      </c>
      <c r="K482" s="135">
        <f t="shared" si="49"/>
        <v>0</v>
      </c>
      <c r="L482" s="135">
        <f t="shared" si="49"/>
        <v>0</v>
      </c>
      <c r="M482" s="135">
        <f t="shared" si="49"/>
        <v>0</v>
      </c>
      <c r="N482" s="136">
        <f t="shared" si="49"/>
        <v>0</v>
      </c>
      <c r="O482" s="152">
        <f>IF(계획인구!Q482="미급수",0,IF(계획인구!Q482="마을",0,IF(계획인구!Q482="소규모",0,IF(계획인구!Q482=사업별물량!$F482,계획인구!AA482,0))))</f>
        <v>0</v>
      </c>
      <c r="P482" s="152">
        <f>IF(계획인구!R482="미급수",0,IF(계획인구!R482="마을",0,IF(계획인구!R482="소규모",0,IF(계획인구!R482=사업별물량!$F482,계획인구!AB482,0))))</f>
        <v>0</v>
      </c>
      <c r="Q482" s="152">
        <f>IF(계획인구!S482="미급수",0,IF(계획인구!S482="마을",0,IF(계획인구!S482="소규모",0,IF(계획인구!S482=사업별물량!$F482,계획인구!AC482,0))))</f>
        <v>0</v>
      </c>
      <c r="R482" s="152">
        <f>IF(계획인구!T482="미급수",0,IF(계획인구!T482="마을",0,IF(계획인구!T482="소규모",0,IF(계획인구!T482=사업별물량!$F482,계획인구!AD482,0))))</f>
        <v>0</v>
      </c>
      <c r="S482" s="152">
        <f>IF(계획인구!U482="미급수",0,IF(계획인구!U482="마을",0,IF(계획인구!U482="소규모",0,IF(계획인구!U482=사업별물량!$F482,계획인구!AE482,0))))</f>
        <v>0</v>
      </c>
      <c r="T482" s="152">
        <f>IF(계획인구!Q482="미급수",0,IF(계획인구!Q482="마을",0,IF(계획인구!Q482="소규모",0,IF(계획인구!Q482=사업별물량!$F482,계획인구!AF482,0))))</f>
        <v>0</v>
      </c>
      <c r="U482" s="152">
        <f>IF(계획인구!R482="미급수",0,IF(계획인구!R482="마을",0,IF(계획인구!R482="소규모",0,IF(계획인구!R482=사업별물량!$F482,계획인구!AG482,0))))</f>
        <v>0</v>
      </c>
      <c r="V482" s="152">
        <f>IF(계획인구!S482="미급수",0,IF(계획인구!S482="마을",0,IF(계획인구!S482="소규모",0,IF(계획인구!S482=사업별물량!$F482,계획인구!AH482,0))))</f>
        <v>0</v>
      </c>
      <c r="W482" s="152">
        <f>IF(계획인구!T482="미급수",0,IF(계획인구!T482="마을",0,IF(계획인구!T482="소규모",0,IF(계획인구!T482=사업별물량!$F482,계획인구!AI482,0))))</f>
        <v>0</v>
      </c>
      <c r="X482" s="152">
        <f>IF(계획인구!U482="미급수",0,IF(계획인구!U482="마을",0,IF(계획인구!U482="소규모",0,IF(계획인구!U482=사업별물량!$F482,계획인구!AJ482,0))))</f>
        <v>0</v>
      </c>
      <c r="Y482" s="14" t="str">
        <f t="shared" si="47"/>
        <v/>
      </c>
    </row>
    <row r="483" spans="1:36" s="11" customFormat="1" ht="16.350000000000001" customHeight="1">
      <c r="A483" s="308" t="s">
        <v>302</v>
      </c>
      <c r="B483" s="247" t="s">
        <v>608</v>
      </c>
      <c r="C483" s="57" t="s">
        <v>609</v>
      </c>
      <c r="D483" s="53">
        <f>계획인구!J483</f>
        <v>11</v>
      </c>
      <c r="E483" s="53">
        <f>계획인구!K483</f>
        <v>22</v>
      </c>
      <c r="F483" s="54" t="str">
        <f>계획인구!L483</f>
        <v>소규모</v>
      </c>
      <c r="G483" s="54" t="str">
        <f>계획인구!M483</f>
        <v>소규모</v>
      </c>
      <c r="H483" s="54" t="str">
        <f>계획인구!N483</f>
        <v>지소</v>
      </c>
      <c r="I483" s="55">
        <f>IF(F483="마을",0,IF(F483="소규모",0,계획인구!P483))</f>
        <v>0</v>
      </c>
      <c r="J483" s="135">
        <f t="shared" si="49"/>
        <v>0</v>
      </c>
      <c r="K483" s="135">
        <f t="shared" si="49"/>
        <v>0</v>
      </c>
      <c r="L483" s="135">
        <f t="shared" si="49"/>
        <v>0</v>
      </c>
      <c r="M483" s="135">
        <f t="shared" si="49"/>
        <v>0</v>
      </c>
      <c r="N483" s="136">
        <f t="shared" si="49"/>
        <v>0</v>
      </c>
      <c r="O483" s="152">
        <f>IF(계획인구!Q483="미급수",0,IF(계획인구!Q483="마을",0,IF(계획인구!Q483="소규모",0,IF(계획인구!Q483=사업별물량!$F483,계획인구!AA483,0))))</f>
        <v>0</v>
      </c>
      <c r="P483" s="152">
        <f>IF(계획인구!R483="미급수",0,IF(계획인구!R483="마을",0,IF(계획인구!R483="소규모",0,IF(계획인구!R483=사업별물량!$F483,계획인구!AB483,0))))</f>
        <v>0</v>
      </c>
      <c r="Q483" s="152">
        <f>IF(계획인구!S483="미급수",0,IF(계획인구!S483="마을",0,IF(계획인구!S483="소규모",0,IF(계획인구!S483=사업별물량!$F483,계획인구!AC483,0))))</f>
        <v>0</v>
      </c>
      <c r="R483" s="152">
        <f>IF(계획인구!T483="미급수",0,IF(계획인구!T483="마을",0,IF(계획인구!T483="소규모",0,IF(계획인구!T483=사업별물량!$F483,계획인구!AD483,0))))</f>
        <v>0</v>
      </c>
      <c r="S483" s="152">
        <f>IF(계획인구!U483="미급수",0,IF(계획인구!U483="마을",0,IF(계획인구!U483="소규모",0,IF(계획인구!U483=사업별물량!$F483,계획인구!AE483,0))))</f>
        <v>0</v>
      </c>
      <c r="T483" s="152">
        <f>IF(계획인구!Q483="미급수",0,IF(계획인구!Q483="마을",0,IF(계획인구!Q483="소규모",0,IF(계획인구!Q483=사업별물량!$F483,계획인구!AF483,0))))</f>
        <v>0</v>
      </c>
      <c r="U483" s="152">
        <f>IF(계획인구!R483="미급수",0,IF(계획인구!R483="마을",0,IF(계획인구!R483="소규모",0,IF(계획인구!R483=사업별물량!$F483,계획인구!AG483,0))))</f>
        <v>0</v>
      </c>
      <c r="V483" s="152">
        <f>IF(계획인구!S483="미급수",0,IF(계획인구!S483="마을",0,IF(계획인구!S483="소규모",0,IF(계획인구!S483=사업별물량!$F483,계획인구!AH483,0))))</f>
        <v>0</v>
      </c>
      <c r="W483" s="152">
        <f>IF(계획인구!T483="미급수",0,IF(계획인구!T483="마을",0,IF(계획인구!T483="소규모",0,IF(계획인구!T483=사업별물량!$F483,계획인구!AI483,0))))</f>
        <v>0</v>
      </c>
      <c r="X483" s="152">
        <f>IF(계획인구!U483="미급수",0,IF(계획인구!U483="마을",0,IF(계획인구!U483="소규모",0,IF(계획인구!U483=사업별물량!$F483,계획인구!AJ483,0))))</f>
        <v>0</v>
      </c>
      <c r="Y483" s="14" t="str">
        <f t="shared" si="47"/>
        <v/>
      </c>
    </row>
    <row r="484" spans="1:36" s="11" customFormat="1" ht="16.350000000000001" customHeight="1">
      <c r="A484" s="308" t="s">
        <v>302</v>
      </c>
      <c r="B484" s="333"/>
      <c r="C484" s="57" t="s">
        <v>610</v>
      </c>
      <c r="D484" s="53">
        <f>계획인구!J484</f>
        <v>37</v>
      </c>
      <c r="E484" s="53">
        <f>계획인구!K484</f>
        <v>65</v>
      </c>
      <c r="F484" s="54" t="str">
        <f>계획인구!L484</f>
        <v>소규모</v>
      </c>
      <c r="G484" s="54" t="str">
        <f>계획인구!M484</f>
        <v>소규모</v>
      </c>
      <c r="H484" s="54" t="str">
        <f>계획인구!N484</f>
        <v>유성</v>
      </c>
      <c r="I484" s="55">
        <f>IF(F484="마을",0,IF(F484="소규모",0,계획인구!P484))</f>
        <v>0</v>
      </c>
      <c r="J484" s="135">
        <f t="shared" si="49"/>
        <v>0</v>
      </c>
      <c r="K484" s="135">
        <f t="shared" si="49"/>
        <v>0</v>
      </c>
      <c r="L484" s="135">
        <f t="shared" si="49"/>
        <v>0</v>
      </c>
      <c r="M484" s="135">
        <f t="shared" si="49"/>
        <v>0</v>
      </c>
      <c r="N484" s="136">
        <f t="shared" si="49"/>
        <v>0</v>
      </c>
      <c r="O484" s="152">
        <f>IF(계획인구!Q484="미급수",0,IF(계획인구!Q484="마을",0,IF(계획인구!Q484="소규모",0,IF(계획인구!Q484=사업별물량!$F484,계획인구!AA484,0))))</f>
        <v>0</v>
      </c>
      <c r="P484" s="152">
        <f>IF(계획인구!R484="미급수",0,IF(계획인구!R484="마을",0,IF(계획인구!R484="소규모",0,IF(계획인구!R484=사업별물량!$F484,계획인구!AB484,0))))</f>
        <v>0</v>
      </c>
      <c r="Q484" s="152">
        <f>IF(계획인구!S484="미급수",0,IF(계획인구!S484="마을",0,IF(계획인구!S484="소규모",0,IF(계획인구!S484=사업별물량!$F484,계획인구!AC484,0))))</f>
        <v>0</v>
      </c>
      <c r="R484" s="152">
        <f>IF(계획인구!T484="미급수",0,IF(계획인구!T484="마을",0,IF(계획인구!T484="소규모",0,IF(계획인구!T484=사업별물량!$F484,계획인구!AD484,0))))</f>
        <v>0</v>
      </c>
      <c r="S484" s="152">
        <f>IF(계획인구!U484="미급수",0,IF(계획인구!U484="마을",0,IF(계획인구!U484="소규모",0,IF(계획인구!U484=사업별물량!$F484,계획인구!AE484,0))))</f>
        <v>0</v>
      </c>
      <c r="T484" s="152">
        <f>IF(계획인구!Q484="미급수",0,IF(계획인구!Q484="마을",0,IF(계획인구!Q484="소규모",0,IF(계획인구!Q484=사업별물량!$F484,계획인구!AF484,0))))</f>
        <v>0</v>
      </c>
      <c r="U484" s="152">
        <f>IF(계획인구!R484="미급수",0,IF(계획인구!R484="마을",0,IF(계획인구!R484="소규모",0,IF(계획인구!R484=사업별물량!$F484,계획인구!AG484,0))))</f>
        <v>0</v>
      </c>
      <c r="V484" s="152">
        <f>IF(계획인구!S484="미급수",0,IF(계획인구!S484="마을",0,IF(계획인구!S484="소규모",0,IF(계획인구!S484=사업별물량!$F484,계획인구!AH484,0))))</f>
        <v>0</v>
      </c>
      <c r="W484" s="152">
        <f>IF(계획인구!T484="미급수",0,IF(계획인구!T484="마을",0,IF(계획인구!T484="소규모",0,IF(계획인구!T484=사업별물량!$F484,계획인구!AI484,0))))</f>
        <v>0</v>
      </c>
      <c r="X484" s="152">
        <f>IF(계획인구!U484="미급수",0,IF(계획인구!U484="마을",0,IF(계획인구!U484="소규모",0,IF(계획인구!U484=사업별물량!$F484,계획인구!AJ484,0))))</f>
        <v>0</v>
      </c>
      <c r="Y484" s="14" t="str">
        <f t="shared" si="47"/>
        <v/>
      </c>
    </row>
    <row r="485" spans="1:36" s="11" customFormat="1" ht="16.350000000000001" customHeight="1">
      <c r="A485" s="308" t="s">
        <v>302</v>
      </c>
      <c r="B485" s="247" t="s">
        <v>611</v>
      </c>
      <c r="C485" s="57" t="s">
        <v>612</v>
      </c>
      <c r="D485" s="53">
        <f>계획인구!J485</f>
        <v>7</v>
      </c>
      <c r="E485" s="53">
        <f>계획인구!K485</f>
        <v>14</v>
      </c>
      <c r="F485" s="54" t="str">
        <f>계획인구!L485</f>
        <v>소규모</v>
      </c>
      <c r="G485" s="54" t="str">
        <f>계획인구!M485</f>
        <v>소규모</v>
      </c>
      <c r="H485" s="54" t="str">
        <f>계획인구!N485</f>
        <v>가정지</v>
      </c>
      <c r="I485" s="55">
        <f>IF(F485="마을",0,IF(F485="소규모",0,계획인구!P485))</f>
        <v>0</v>
      </c>
      <c r="J485" s="135">
        <f t="shared" si="49"/>
        <v>0</v>
      </c>
      <c r="K485" s="135">
        <f t="shared" si="49"/>
        <v>0</v>
      </c>
      <c r="L485" s="135">
        <f t="shared" si="49"/>
        <v>0</v>
      </c>
      <c r="M485" s="135">
        <f t="shared" si="49"/>
        <v>0</v>
      </c>
      <c r="N485" s="136">
        <f t="shared" si="49"/>
        <v>0</v>
      </c>
      <c r="O485" s="152">
        <f>IF(계획인구!Q485="미급수",0,IF(계획인구!Q485="마을",0,IF(계획인구!Q485="소규모",0,IF(계획인구!Q485=사업별물량!$F485,계획인구!AA485,0))))</f>
        <v>0</v>
      </c>
      <c r="P485" s="152">
        <f>IF(계획인구!R485="미급수",0,IF(계획인구!R485="마을",0,IF(계획인구!R485="소규모",0,IF(계획인구!R485=사업별물량!$F485,계획인구!AB485,0))))</f>
        <v>0</v>
      </c>
      <c r="Q485" s="152">
        <f>IF(계획인구!S485="미급수",0,IF(계획인구!S485="마을",0,IF(계획인구!S485="소규모",0,IF(계획인구!S485=사업별물량!$F485,계획인구!AC485,0))))</f>
        <v>0</v>
      </c>
      <c r="R485" s="152">
        <f>IF(계획인구!T485="미급수",0,IF(계획인구!T485="마을",0,IF(계획인구!T485="소규모",0,IF(계획인구!T485=사업별물량!$F485,계획인구!AD485,0))))</f>
        <v>0</v>
      </c>
      <c r="S485" s="152">
        <f>IF(계획인구!U485="미급수",0,IF(계획인구!U485="마을",0,IF(계획인구!U485="소규모",0,IF(계획인구!U485=사업별물량!$F485,계획인구!AE485,0))))</f>
        <v>0</v>
      </c>
      <c r="T485" s="152">
        <f>IF(계획인구!Q485="미급수",0,IF(계획인구!Q485="마을",0,IF(계획인구!Q485="소규모",0,IF(계획인구!Q485=사업별물량!$F485,계획인구!AF485,0))))</f>
        <v>0</v>
      </c>
      <c r="U485" s="152">
        <f>IF(계획인구!R485="미급수",0,IF(계획인구!R485="마을",0,IF(계획인구!R485="소규모",0,IF(계획인구!R485=사업별물량!$F485,계획인구!AG485,0))))</f>
        <v>0</v>
      </c>
      <c r="V485" s="152">
        <f>IF(계획인구!S485="미급수",0,IF(계획인구!S485="마을",0,IF(계획인구!S485="소규모",0,IF(계획인구!S485=사업별물량!$F485,계획인구!AH485,0))))</f>
        <v>0</v>
      </c>
      <c r="W485" s="152">
        <f>IF(계획인구!T485="미급수",0,IF(계획인구!T485="마을",0,IF(계획인구!T485="소규모",0,IF(계획인구!T485=사업별물량!$F485,계획인구!AI485,0))))</f>
        <v>0</v>
      </c>
      <c r="X485" s="152">
        <f>IF(계획인구!U485="미급수",0,IF(계획인구!U485="마을",0,IF(계획인구!U485="소규모",0,IF(계획인구!U485=사업별물량!$F485,계획인구!AJ485,0))))</f>
        <v>0</v>
      </c>
      <c r="Y485" s="14" t="str">
        <f t="shared" si="47"/>
        <v/>
      </c>
    </row>
    <row r="486" spans="1:36" s="13" customFormat="1" ht="16.350000000000001" customHeight="1">
      <c r="A486" s="308" t="s">
        <v>302</v>
      </c>
      <c r="B486" s="334"/>
      <c r="C486" s="57" t="s">
        <v>546</v>
      </c>
      <c r="D486" s="53">
        <f>계획인구!J486</f>
        <v>13</v>
      </c>
      <c r="E486" s="53">
        <f>계획인구!K486</f>
        <v>30</v>
      </c>
      <c r="F486" s="54" t="str">
        <f>계획인구!L486</f>
        <v>소규모</v>
      </c>
      <c r="G486" s="54" t="str">
        <f>계획인구!M486</f>
        <v>소규모</v>
      </c>
      <c r="H486" s="54" t="str">
        <f>계획인구!N486</f>
        <v>거물리</v>
      </c>
      <c r="I486" s="55">
        <f>IF(F486="마을",0,IF(F486="소규모",0,계획인구!P486))</f>
        <v>0</v>
      </c>
      <c r="J486" s="135">
        <f t="shared" si="49"/>
        <v>0</v>
      </c>
      <c r="K486" s="135">
        <f t="shared" si="49"/>
        <v>0</v>
      </c>
      <c r="L486" s="135">
        <f t="shared" si="49"/>
        <v>0</v>
      </c>
      <c r="M486" s="135">
        <f t="shared" si="49"/>
        <v>0</v>
      </c>
      <c r="N486" s="136">
        <f t="shared" si="49"/>
        <v>0</v>
      </c>
      <c r="O486" s="152">
        <f>IF(계획인구!Q486="미급수",0,IF(계획인구!Q486="마을",0,IF(계획인구!Q486="소규모",0,IF(계획인구!Q486=사업별물량!$F486,계획인구!AA486,0))))</f>
        <v>0</v>
      </c>
      <c r="P486" s="152">
        <f>IF(계획인구!R486="미급수",0,IF(계획인구!R486="마을",0,IF(계획인구!R486="소규모",0,IF(계획인구!R486=사업별물량!$F486,계획인구!AB486,0))))</f>
        <v>0</v>
      </c>
      <c r="Q486" s="152">
        <f>IF(계획인구!S486="미급수",0,IF(계획인구!S486="마을",0,IF(계획인구!S486="소규모",0,IF(계획인구!S486=사업별물량!$F486,계획인구!AC486,0))))</f>
        <v>0</v>
      </c>
      <c r="R486" s="152">
        <f>IF(계획인구!T486="미급수",0,IF(계획인구!T486="마을",0,IF(계획인구!T486="소규모",0,IF(계획인구!T486=사업별물량!$F486,계획인구!AD486,0))))</f>
        <v>0</v>
      </c>
      <c r="S486" s="152">
        <f>IF(계획인구!U486="미급수",0,IF(계획인구!U486="마을",0,IF(계획인구!U486="소규모",0,IF(계획인구!U486=사업별물량!$F486,계획인구!AE486,0))))</f>
        <v>0</v>
      </c>
      <c r="T486" s="152">
        <f>IF(계획인구!Q486="미급수",0,IF(계획인구!Q486="마을",0,IF(계획인구!Q486="소규모",0,IF(계획인구!Q486=사업별물량!$F486,계획인구!AF486,0))))</f>
        <v>0</v>
      </c>
      <c r="U486" s="152">
        <f>IF(계획인구!R486="미급수",0,IF(계획인구!R486="마을",0,IF(계획인구!R486="소규모",0,IF(계획인구!R486=사업별물량!$F486,계획인구!AG486,0))))</f>
        <v>0</v>
      </c>
      <c r="V486" s="152">
        <f>IF(계획인구!S486="미급수",0,IF(계획인구!S486="마을",0,IF(계획인구!S486="소규모",0,IF(계획인구!S486=사업별물량!$F486,계획인구!AH486,0))))</f>
        <v>0</v>
      </c>
      <c r="W486" s="152">
        <f>IF(계획인구!T486="미급수",0,IF(계획인구!T486="마을",0,IF(계획인구!T486="소규모",0,IF(계획인구!T486=사업별물량!$F486,계획인구!AI486,0))))</f>
        <v>0</v>
      </c>
      <c r="X486" s="152">
        <f>IF(계획인구!U486="미급수",0,IF(계획인구!U486="마을",0,IF(계획인구!U486="소규모",0,IF(계획인구!U486=사업별물량!$F486,계획인구!AJ486,0))))</f>
        <v>0</v>
      </c>
      <c r="Y486" s="362" t="str">
        <f t="shared" si="47"/>
        <v/>
      </c>
      <c r="AB486" s="11"/>
      <c r="AC486" s="11"/>
      <c r="AD486" s="11"/>
      <c r="AE486" s="11"/>
      <c r="AF486" s="11"/>
      <c r="AG486" s="11"/>
      <c r="AH486" s="11"/>
      <c r="AI486" s="11"/>
      <c r="AJ486" s="11"/>
    </row>
    <row r="487" spans="1:36" s="11" customFormat="1" ht="16.350000000000001" customHeight="1">
      <c r="A487" s="308" t="s">
        <v>302</v>
      </c>
      <c r="B487" s="334"/>
      <c r="C487" s="57" t="s">
        <v>904</v>
      </c>
      <c r="D487" s="53">
        <f>계획인구!J487</f>
        <v>13</v>
      </c>
      <c r="E487" s="53">
        <f>계획인구!K487</f>
        <v>28</v>
      </c>
      <c r="F487" s="54" t="str">
        <f>계획인구!L487</f>
        <v>소규모</v>
      </c>
      <c r="G487" s="54" t="str">
        <f>계획인구!M487</f>
        <v>소규모</v>
      </c>
      <c r="H487" s="54" t="str">
        <f>계획인구!N487</f>
        <v>구금록</v>
      </c>
      <c r="I487" s="55">
        <f>IF(F487="마을",0,IF(F487="소규모",0,계획인구!P487))</f>
        <v>0</v>
      </c>
      <c r="J487" s="135">
        <f t="shared" si="49"/>
        <v>0</v>
      </c>
      <c r="K487" s="135">
        <f t="shared" si="49"/>
        <v>0</v>
      </c>
      <c r="L487" s="135">
        <f t="shared" si="49"/>
        <v>0</v>
      </c>
      <c r="M487" s="135">
        <f t="shared" si="49"/>
        <v>0</v>
      </c>
      <c r="N487" s="136">
        <f t="shared" si="49"/>
        <v>0</v>
      </c>
      <c r="O487" s="152">
        <f>IF(계획인구!Q487="미급수",0,IF(계획인구!Q487="마을",0,IF(계획인구!Q487="소규모",0,IF(계획인구!Q487=사업별물량!$F487,계획인구!AA487,0))))</f>
        <v>0</v>
      </c>
      <c r="P487" s="152">
        <f>IF(계획인구!R487="미급수",0,IF(계획인구!R487="마을",0,IF(계획인구!R487="소규모",0,IF(계획인구!R487=사업별물량!$F487,계획인구!AB487,0))))</f>
        <v>0</v>
      </c>
      <c r="Q487" s="152">
        <f>IF(계획인구!S487="미급수",0,IF(계획인구!S487="마을",0,IF(계획인구!S487="소규모",0,IF(계획인구!S487=사업별물량!$F487,계획인구!AC487,0))))</f>
        <v>0</v>
      </c>
      <c r="R487" s="152">
        <f>IF(계획인구!T487="미급수",0,IF(계획인구!T487="마을",0,IF(계획인구!T487="소규모",0,IF(계획인구!T487=사업별물량!$F487,계획인구!AD487,0))))</f>
        <v>0</v>
      </c>
      <c r="S487" s="152">
        <f>IF(계획인구!U487="미급수",0,IF(계획인구!U487="마을",0,IF(계획인구!U487="소규모",0,IF(계획인구!U487=사업별물량!$F487,계획인구!AE487,0))))</f>
        <v>0</v>
      </c>
      <c r="T487" s="152">
        <f>IF(계획인구!Q487="미급수",0,IF(계획인구!Q487="마을",0,IF(계획인구!Q487="소규모",0,IF(계획인구!Q487=사업별물량!$F487,계획인구!AF487,0))))</f>
        <v>0</v>
      </c>
      <c r="U487" s="152">
        <f>IF(계획인구!R487="미급수",0,IF(계획인구!R487="마을",0,IF(계획인구!R487="소규모",0,IF(계획인구!R487=사업별물량!$F487,계획인구!AG487,0))))</f>
        <v>0</v>
      </c>
      <c r="V487" s="152">
        <f>IF(계획인구!S487="미급수",0,IF(계획인구!S487="마을",0,IF(계획인구!S487="소규모",0,IF(계획인구!S487=사업별물량!$F487,계획인구!AH487,0))))</f>
        <v>0</v>
      </c>
      <c r="W487" s="152">
        <f>IF(계획인구!T487="미급수",0,IF(계획인구!T487="마을",0,IF(계획인구!T487="소규모",0,IF(계획인구!T487=사업별물량!$F487,계획인구!AI487,0))))</f>
        <v>0</v>
      </c>
      <c r="X487" s="152">
        <f>IF(계획인구!U487="미급수",0,IF(계획인구!U487="마을",0,IF(계획인구!U487="소규모",0,IF(계획인구!U487=사업별물량!$F487,계획인구!AJ487,0))))</f>
        <v>0</v>
      </c>
      <c r="Y487" s="14" t="str">
        <f t="shared" si="47"/>
        <v/>
      </c>
      <c r="AJ487" s="13"/>
    </row>
    <row r="488" spans="1:36" s="11" customFormat="1" ht="16.350000000000001" customHeight="1">
      <c r="A488" s="308" t="s">
        <v>302</v>
      </c>
      <c r="B488" s="333"/>
      <c r="C488" s="57" t="s">
        <v>613</v>
      </c>
      <c r="D488" s="53">
        <f>계획인구!J488</f>
        <v>33</v>
      </c>
      <c r="E488" s="53">
        <f>계획인구!K488</f>
        <v>72</v>
      </c>
      <c r="F488" s="54" t="str">
        <f>계획인구!L488</f>
        <v>소규모</v>
      </c>
      <c r="G488" s="54" t="str">
        <f>계획인구!M488</f>
        <v>소규모</v>
      </c>
      <c r="H488" s="54" t="str">
        <f>계획인구!N488</f>
        <v>안터</v>
      </c>
      <c r="I488" s="55">
        <f>IF(F488="마을",0,IF(F488="소규모",0,계획인구!P488))</f>
        <v>0</v>
      </c>
      <c r="J488" s="135">
        <f t="shared" si="49"/>
        <v>0</v>
      </c>
      <c r="K488" s="135">
        <f t="shared" si="49"/>
        <v>0</v>
      </c>
      <c r="L488" s="135">
        <f t="shared" si="49"/>
        <v>0</v>
      </c>
      <c r="M488" s="135">
        <f t="shared" si="49"/>
        <v>0</v>
      </c>
      <c r="N488" s="136">
        <f t="shared" si="49"/>
        <v>0</v>
      </c>
      <c r="O488" s="152">
        <f>IF(계획인구!Q488="미급수",0,IF(계획인구!Q488="마을",0,IF(계획인구!Q488="소규모",0,IF(계획인구!Q488=사업별물량!$F488,계획인구!AA488,0))))</f>
        <v>0</v>
      </c>
      <c r="P488" s="152">
        <f>IF(계획인구!R488="미급수",0,IF(계획인구!R488="마을",0,IF(계획인구!R488="소규모",0,IF(계획인구!R488=사업별물량!$F488,계획인구!AB488,0))))</f>
        <v>0</v>
      </c>
      <c r="Q488" s="152">
        <f>IF(계획인구!S488="미급수",0,IF(계획인구!S488="마을",0,IF(계획인구!S488="소규모",0,IF(계획인구!S488=사업별물량!$F488,계획인구!AC488,0))))</f>
        <v>0</v>
      </c>
      <c r="R488" s="152">
        <f>IF(계획인구!T488="미급수",0,IF(계획인구!T488="마을",0,IF(계획인구!T488="소규모",0,IF(계획인구!T488=사업별물량!$F488,계획인구!AD488,0))))</f>
        <v>0</v>
      </c>
      <c r="S488" s="152">
        <f>IF(계획인구!U488="미급수",0,IF(계획인구!U488="마을",0,IF(계획인구!U488="소규모",0,IF(계획인구!U488=사업별물량!$F488,계획인구!AE488,0))))</f>
        <v>0</v>
      </c>
      <c r="T488" s="152">
        <f>IF(계획인구!Q488="미급수",0,IF(계획인구!Q488="마을",0,IF(계획인구!Q488="소규모",0,IF(계획인구!Q488=사업별물량!$F488,계획인구!AF488,0))))</f>
        <v>0</v>
      </c>
      <c r="U488" s="152">
        <f>IF(계획인구!R488="미급수",0,IF(계획인구!R488="마을",0,IF(계획인구!R488="소규모",0,IF(계획인구!R488=사업별물량!$F488,계획인구!AG488,0))))</f>
        <v>0</v>
      </c>
      <c r="V488" s="152">
        <f>IF(계획인구!S488="미급수",0,IF(계획인구!S488="마을",0,IF(계획인구!S488="소규모",0,IF(계획인구!S488=사업별물량!$F488,계획인구!AH488,0))))</f>
        <v>0</v>
      </c>
      <c r="W488" s="152">
        <f>IF(계획인구!T488="미급수",0,IF(계획인구!T488="마을",0,IF(계획인구!T488="소규모",0,IF(계획인구!T488=사업별물량!$F488,계획인구!AI488,0))))</f>
        <v>0</v>
      </c>
      <c r="X488" s="152">
        <f>IF(계획인구!U488="미급수",0,IF(계획인구!U488="마을",0,IF(계획인구!U488="소규모",0,IF(계획인구!U488=사업별물량!$F488,계획인구!AJ488,0))))</f>
        <v>0</v>
      </c>
      <c r="Y488" s="14" t="str">
        <f t="shared" si="47"/>
        <v/>
      </c>
      <c r="AI488" s="13"/>
    </row>
    <row r="489" spans="1:36" s="11" customFormat="1" ht="16.350000000000001" customHeight="1">
      <c r="A489" s="308" t="s">
        <v>302</v>
      </c>
      <c r="B489" s="247" t="s">
        <v>614</v>
      </c>
      <c r="C489" s="57" t="s">
        <v>907</v>
      </c>
      <c r="D489" s="53">
        <f>계획인구!J489</f>
        <v>10</v>
      </c>
      <c r="E489" s="53">
        <f>계획인구!K489</f>
        <v>19</v>
      </c>
      <c r="F489" s="54" t="str">
        <f>계획인구!L489</f>
        <v>소규모</v>
      </c>
      <c r="G489" s="54" t="str">
        <f>계획인구!M489</f>
        <v>소규모</v>
      </c>
      <c r="H489" s="54" t="str">
        <f>계획인구!N489</f>
        <v>선무터</v>
      </c>
      <c r="I489" s="55">
        <f>IF(F489="마을",0,IF(F489="소규모",0,계획인구!P489))</f>
        <v>0</v>
      </c>
      <c r="J489" s="135">
        <f t="shared" si="49"/>
        <v>0</v>
      </c>
      <c r="K489" s="135">
        <f t="shared" si="49"/>
        <v>0</v>
      </c>
      <c r="L489" s="135">
        <f t="shared" si="49"/>
        <v>0</v>
      </c>
      <c r="M489" s="135">
        <f t="shared" si="49"/>
        <v>0</v>
      </c>
      <c r="N489" s="136">
        <f t="shared" si="49"/>
        <v>0</v>
      </c>
      <c r="O489" s="152">
        <f>IF(계획인구!Q489="미급수",0,IF(계획인구!Q489="마을",0,IF(계획인구!Q489="소규모",0,IF(계획인구!Q489=사업별물량!$F489,계획인구!AA489,0))))</f>
        <v>0</v>
      </c>
      <c r="P489" s="152">
        <f>IF(계획인구!R489="미급수",0,IF(계획인구!R489="마을",0,IF(계획인구!R489="소규모",0,IF(계획인구!R489=사업별물량!$F489,계획인구!AB489,0))))</f>
        <v>0</v>
      </c>
      <c r="Q489" s="152">
        <f>IF(계획인구!S489="미급수",0,IF(계획인구!S489="마을",0,IF(계획인구!S489="소규모",0,IF(계획인구!S489=사업별물량!$F489,계획인구!AC489,0))))</f>
        <v>0</v>
      </c>
      <c r="R489" s="152">
        <f>IF(계획인구!T489="미급수",0,IF(계획인구!T489="마을",0,IF(계획인구!T489="소규모",0,IF(계획인구!T489=사업별물량!$F489,계획인구!AD489,0))))</f>
        <v>0</v>
      </c>
      <c r="S489" s="152">
        <f>IF(계획인구!U489="미급수",0,IF(계획인구!U489="마을",0,IF(계획인구!U489="소규모",0,IF(계획인구!U489=사업별물량!$F489,계획인구!AE489,0))))</f>
        <v>0</v>
      </c>
      <c r="T489" s="152">
        <f>IF(계획인구!Q489="미급수",0,IF(계획인구!Q489="마을",0,IF(계획인구!Q489="소규모",0,IF(계획인구!Q489=사업별물량!$F489,계획인구!AF489,0))))</f>
        <v>0</v>
      </c>
      <c r="U489" s="152">
        <f>IF(계획인구!R489="미급수",0,IF(계획인구!R489="마을",0,IF(계획인구!R489="소규모",0,IF(계획인구!R489=사업별물량!$F489,계획인구!AG489,0))))</f>
        <v>0</v>
      </c>
      <c r="V489" s="152">
        <f>IF(계획인구!S489="미급수",0,IF(계획인구!S489="마을",0,IF(계획인구!S489="소규모",0,IF(계획인구!S489=사업별물량!$F489,계획인구!AH489,0))))</f>
        <v>0</v>
      </c>
      <c r="W489" s="152">
        <f>IF(계획인구!T489="미급수",0,IF(계획인구!T489="마을",0,IF(계획인구!T489="소규모",0,IF(계획인구!T489=사업별물량!$F489,계획인구!AI489,0))))</f>
        <v>0</v>
      </c>
      <c r="X489" s="152">
        <f>IF(계획인구!U489="미급수",0,IF(계획인구!U489="마을",0,IF(계획인구!U489="소규모",0,IF(계획인구!U489=사업별물량!$F489,계획인구!AJ489,0))))</f>
        <v>0</v>
      </c>
      <c r="Y489" s="14" t="str">
        <f t="shared" si="47"/>
        <v/>
      </c>
    </row>
    <row r="490" spans="1:36" s="11" customFormat="1" ht="16.350000000000001" customHeight="1">
      <c r="A490" s="308" t="s">
        <v>302</v>
      </c>
      <c r="B490" s="334"/>
      <c r="C490" s="57" t="s">
        <v>615</v>
      </c>
      <c r="D490" s="53">
        <f>계획인구!J490</f>
        <v>17</v>
      </c>
      <c r="E490" s="53">
        <f>계획인구!K490</f>
        <v>31</v>
      </c>
      <c r="F490" s="54" t="str">
        <f>계획인구!L490</f>
        <v>소규모</v>
      </c>
      <c r="G490" s="54" t="str">
        <f>계획인구!M490</f>
        <v>소규모</v>
      </c>
      <c r="H490" s="54" t="str">
        <f>계획인구!N490</f>
        <v>청천</v>
      </c>
      <c r="I490" s="55">
        <f>IF(F490="마을",0,IF(F490="소규모",0,계획인구!P490))</f>
        <v>0</v>
      </c>
      <c r="J490" s="135">
        <f t="shared" si="49"/>
        <v>0</v>
      </c>
      <c r="K490" s="135">
        <f t="shared" si="49"/>
        <v>0</v>
      </c>
      <c r="L490" s="135">
        <f t="shared" si="49"/>
        <v>0</v>
      </c>
      <c r="M490" s="135">
        <f t="shared" si="49"/>
        <v>0</v>
      </c>
      <c r="N490" s="136">
        <f t="shared" si="49"/>
        <v>0</v>
      </c>
      <c r="O490" s="152">
        <f>IF(계획인구!Q490="미급수",0,IF(계획인구!Q490="마을",0,IF(계획인구!Q490="소규모",0,IF(계획인구!Q490=사업별물량!$F490,계획인구!AA490,0))))</f>
        <v>0</v>
      </c>
      <c r="P490" s="152">
        <f>IF(계획인구!R490="미급수",0,IF(계획인구!R490="마을",0,IF(계획인구!R490="소규모",0,IF(계획인구!R490=사업별물량!$F490,계획인구!AB490,0))))</f>
        <v>0</v>
      </c>
      <c r="Q490" s="152">
        <f>IF(계획인구!S490="미급수",0,IF(계획인구!S490="마을",0,IF(계획인구!S490="소규모",0,IF(계획인구!S490=사업별물량!$F490,계획인구!AC490,0))))</f>
        <v>0</v>
      </c>
      <c r="R490" s="152">
        <f>IF(계획인구!T490="미급수",0,IF(계획인구!T490="마을",0,IF(계획인구!T490="소규모",0,IF(계획인구!T490=사업별물량!$F490,계획인구!AD490,0))))</f>
        <v>0</v>
      </c>
      <c r="S490" s="152">
        <f>IF(계획인구!U490="미급수",0,IF(계획인구!U490="마을",0,IF(계획인구!U490="소규모",0,IF(계획인구!U490=사업별물량!$F490,계획인구!AE490,0))))</f>
        <v>0</v>
      </c>
      <c r="T490" s="152">
        <f>IF(계획인구!Q490="미급수",0,IF(계획인구!Q490="마을",0,IF(계획인구!Q490="소규모",0,IF(계획인구!Q490=사업별물량!$F490,계획인구!AF490,0))))</f>
        <v>0</v>
      </c>
      <c r="U490" s="152">
        <f>IF(계획인구!R490="미급수",0,IF(계획인구!R490="마을",0,IF(계획인구!R490="소규모",0,IF(계획인구!R490=사업별물량!$F490,계획인구!AG490,0))))</f>
        <v>0</v>
      </c>
      <c r="V490" s="152">
        <f>IF(계획인구!S490="미급수",0,IF(계획인구!S490="마을",0,IF(계획인구!S490="소규모",0,IF(계획인구!S490=사업별물량!$F490,계획인구!AH490,0))))</f>
        <v>0</v>
      </c>
      <c r="W490" s="152">
        <f>IF(계획인구!T490="미급수",0,IF(계획인구!T490="마을",0,IF(계획인구!T490="소규모",0,IF(계획인구!T490=사업별물량!$F490,계획인구!AI490,0))))</f>
        <v>0</v>
      </c>
      <c r="X490" s="152">
        <f>IF(계획인구!U490="미급수",0,IF(계획인구!U490="마을",0,IF(계획인구!U490="소규모",0,IF(계획인구!U490=사업별물량!$F490,계획인구!AJ490,0))))</f>
        <v>0</v>
      </c>
      <c r="Y490" s="14" t="str">
        <f t="shared" si="47"/>
        <v/>
      </c>
    </row>
    <row r="491" spans="1:36" s="11" customFormat="1" ht="16.350000000000001" customHeight="1">
      <c r="A491" s="308" t="s">
        <v>302</v>
      </c>
      <c r="B491" s="333"/>
      <c r="C491" s="57" t="s">
        <v>616</v>
      </c>
      <c r="D491" s="53">
        <f>계획인구!J491</f>
        <v>39</v>
      </c>
      <c r="E491" s="53">
        <f>계획인구!K491</f>
        <v>77</v>
      </c>
      <c r="F491" s="54" t="str">
        <f>계획인구!L491</f>
        <v>소규모</v>
      </c>
      <c r="G491" s="54" t="str">
        <f>계획인구!M491</f>
        <v>소규모</v>
      </c>
      <c r="H491" s="54" t="str">
        <f>계획인구!N491</f>
        <v>마고실</v>
      </c>
      <c r="I491" s="55">
        <f>IF(F491="마을",0,IF(F491="소규모",0,계획인구!P491))</f>
        <v>0</v>
      </c>
      <c r="J491" s="135">
        <f t="shared" si="49"/>
        <v>0</v>
      </c>
      <c r="K491" s="135">
        <f t="shared" si="49"/>
        <v>0</v>
      </c>
      <c r="L491" s="135">
        <f t="shared" si="49"/>
        <v>0</v>
      </c>
      <c r="M491" s="135">
        <f t="shared" si="49"/>
        <v>0</v>
      </c>
      <c r="N491" s="136">
        <f t="shared" si="49"/>
        <v>0</v>
      </c>
      <c r="O491" s="152">
        <f>IF(계획인구!Q491="미급수",0,IF(계획인구!Q491="마을",0,IF(계획인구!Q491="소규모",0,IF(계획인구!Q491=사업별물량!$F491,계획인구!AA491,0))))</f>
        <v>0</v>
      </c>
      <c r="P491" s="152">
        <f>IF(계획인구!R491="미급수",0,IF(계획인구!R491="마을",0,IF(계획인구!R491="소규모",0,IF(계획인구!R491=사업별물량!$F491,계획인구!AB491,0))))</f>
        <v>0</v>
      </c>
      <c r="Q491" s="152">
        <f>IF(계획인구!S491="미급수",0,IF(계획인구!S491="마을",0,IF(계획인구!S491="소규모",0,IF(계획인구!S491=사업별물량!$F491,계획인구!AC491,0))))</f>
        <v>0</v>
      </c>
      <c r="R491" s="152">
        <f>IF(계획인구!T491="미급수",0,IF(계획인구!T491="마을",0,IF(계획인구!T491="소규모",0,IF(계획인구!T491=사업별물량!$F491,계획인구!AD491,0))))</f>
        <v>0</v>
      </c>
      <c r="S491" s="152">
        <f>IF(계획인구!U491="미급수",0,IF(계획인구!U491="마을",0,IF(계획인구!U491="소규모",0,IF(계획인구!U491=사업별물량!$F491,계획인구!AE491,0))))</f>
        <v>0</v>
      </c>
      <c r="T491" s="152">
        <f>IF(계획인구!Q491="미급수",0,IF(계획인구!Q491="마을",0,IF(계획인구!Q491="소규모",0,IF(계획인구!Q491=사업별물량!$F491,계획인구!AF491,0))))</f>
        <v>0</v>
      </c>
      <c r="U491" s="152">
        <f>IF(계획인구!R491="미급수",0,IF(계획인구!R491="마을",0,IF(계획인구!R491="소규모",0,IF(계획인구!R491=사업별물량!$F491,계획인구!AG491,0))))</f>
        <v>0</v>
      </c>
      <c r="V491" s="152">
        <f>IF(계획인구!S491="미급수",0,IF(계획인구!S491="마을",0,IF(계획인구!S491="소규모",0,IF(계획인구!S491=사업별물량!$F491,계획인구!AH491,0))))</f>
        <v>0</v>
      </c>
      <c r="W491" s="152">
        <f>IF(계획인구!T491="미급수",0,IF(계획인구!T491="마을",0,IF(계획인구!T491="소규모",0,IF(계획인구!T491=사업별물량!$F491,계획인구!AI491,0))))</f>
        <v>0</v>
      </c>
      <c r="X491" s="152">
        <f>IF(계획인구!U491="미급수",0,IF(계획인구!U491="마을",0,IF(계획인구!U491="소규모",0,IF(계획인구!U491=사업별물량!$F491,계획인구!AJ491,0))))</f>
        <v>0</v>
      </c>
      <c r="Y491" s="14" t="str">
        <f t="shared" si="47"/>
        <v/>
      </c>
    </row>
    <row r="492" spans="1:36" s="11" customFormat="1" ht="16.350000000000001" customHeight="1">
      <c r="A492" s="308" t="s">
        <v>302</v>
      </c>
      <c r="B492" s="247" t="s">
        <v>617</v>
      </c>
      <c r="C492" s="57" t="s">
        <v>618</v>
      </c>
      <c r="D492" s="53">
        <f>계획인구!J492</f>
        <v>15</v>
      </c>
      <c r="E492" s="53">
        <f>계획인구!K492</f>
        <v>26</v>
      </c>
      <c r="F492" s="54" t="str">
        <f>계획인구!L492</f>
        <v>소규모</v>
      </c>
      <c r="G492" s="54" t="str">
        <f>계획인구!M492</f>
        <v>소규모</v>
      </c>
      <c r="H492" s="54" t="str">
        <f>계획인구!N492</f>
        <v>초동</v>
      </c>
      <c r="I492" s="55">
        <f>IF(F492="마을",0,IF(F492="소규모",0,계획인구!P492))</f>
        <v>0</v>
      </c>
      <c r="J492" s="135">
        <f t="shared" si="49"/>
        <v>0</v>
      </c>
      <c r="K492" s="135">
        <f t="shared" si="49"/>
        <v>0</v>
      </c>
      <c r="L492" s="135">
        <f t="shared" si="49"/>
        <v>0</v>
      </c>
      <c r="M492" s="135">
        <f t="shared" si="49"/>
        <v>0</v>
      </c>
      <c r="N492" s="136">
        <f t="shared" si="49"/>
        <v>0</v>
      </c>
      <c r="O492" s="152">
        <f>IF(계획인구!Q492="미급수",0,IF(계획인구!Q492="마을",0,IF(계획인구!Q492="소규모",0,IF(계획인구!Q492=사업별물량!$F492,계획인구!AA492,0))))</f>
        <v>0</v>
      </c>
      <c r="P492" s="152">
        <f>IF(계획인구!R492="미급수",0,IF(계획인구!R492="마을",0,IF(계획인구!R492="소규모",0,IF(계획인구!R492=사업별물량!$F492,계획인구!AB492,0))))</f>
        <v>0</v>
      </c>
      <c r="Q492" s="152">
        <f>IF(계획인구!S492="미급수",0,IF(계획인구!S492="마을",0,IF(계획인구!S492="소규모",0,IF(계획인구!S492=사업별물량!$F492,계획인구!AC492,0))))</f>
        <v>0</v>
      </c>
      <c r="R492" s="152">
        <f>IF(계획인구!T492="미급수",0,IF(계획인구!T492="마을",0,IF(계획인구!T492="소규모",0,IF(계획인구!T492=사업별물량!$F492,계획인구!AD492,0))))</f>
        <v>0</v>
      </c>
      <c r="S492" s="152">
        <f>IF(계획인구!U492="미급수",0,IF(계획인구!U492="마을",0,IF(계획인구!U492="소규모",0,IF(계획인구!U492=사업별물량!$F492,계획인구!AE492,0))))</f>
        <v>0</v>
      </c>
      <c r="T492" s="152">
        <f>IF(계획인구!Q492="미급수",0,IF(계획인구!Q492="마을",0,IF(계획인구!Q492="소규모",0,IF(계획인구!Q492=사업별물량!$F492,계획인구!AF492,0))))</f>
        <v>0</v>
      </c>
      <c r="U492" s="152">
        <f>IF(계획인구!R492="미급수",0,IF(계획인구!R492="마을",0,IF(계획인구!R492="소규모",0,IF(계획인구!R492=사업별물량!$F492,계획인구!AG492,0))))</f>
        <v>0</v>
      </c>
      <c r="V492" s="152">
        <f>IF(계획인구!S492="미급수",0,IF(계획인구!S492="마을",0,IF(계획인구!S492="소규모",0,IF(계획인구!S492=사업별물량!$F492,계획인구!AH492,0))))</f>
        <v>0</v>
      </c>
      <c r="W492" s="152">
        <f>IF(계획인구!T492="미급수",0,IF(계획인구!T492="마을",0,IF(계획인구!T492="소규모",0,IF(계획인구!T492=사업별물량!$F492,계획인구!AI492,0))))</f>
        <v>0</v>
      </c>
      <c r="X492" s="152">
        <f>IF(계획인구!U492="미급수",0,IF(계획인구!U492="마을",0,IF(계획인구!U492="소규모",0,IF(계획인구!U492=사업별물량!$F492,계획인구!AJ492,0))))</f>
        <v>0</v>
      </c>
      <c r="Y492" s="14" t="str">
        <f t="shared" si="47"/>
        <v/>
      </c>
    </row>
    <row r="493" spans="1:36" s="11" customFormat="1" ht="16.350000000000001" customHeight="1">
      <c r="A493" s="308" t="s">
        <v>302</v>
      </c>
      <c r="B493" s="334"/>
      <c r="C493" s="57" t="s">
        <v>619</v>
      </c>
      <c r="D493" s="53">
        <f>계획인구!J493</f>
        <v>14</v>
      </c>
      <c r="E493" s="53">
        <f>계획인구!K493</f>
        <v>24</v>
      </c>
      <c r="F493" s="54" t="str">
        <f>계획인구!L493</f>
        <v>소규모</v>
      </c>
      <c r="G493" s="54" t="str">
        <f>계획인구!M493</f>
        <v>소규모</v>
      </c>
      <c r="H493" s="54" t="str">
        <f>계획인구!N493</f>
        <v>원황점</v>
      </c>
      <c r="I493" s="55">
        <f>IF(F493="마을",0,IF(F493="소규모",0,계획인구!P493))</f>
        <v>0</v>
      </c>
      <c r="J493" s="135">
        <f t="shared" si="49"/>
        <v>0</v>
      </c>
      <c r="K493" s="135">
        <f t="shared" si="49"/>
        <v>0</v>
      </c>
      <c r="L493" s="135">
        <f t="shared" si="49"/>
        <v>0</v>
      </c>
      <c r="M493" s="135">
        <f t="shared" si="49"/>
        <v>0</v>
      </c>
      <c r="N493" s="136">
        <f t="shared" si="49"/>
        <v>0</v>
      </c>
      <c r="O493" s="152">
        <f>IF(계획인구!Q493="미급수",0,IF(계획인구!Q493="마을",0,IF(계획인구!Q493="소규모",0,IF(계획인구!Q493=사업별물량!$F493,계획인구!AA493,0))))</f>
        <v>0</v>
      </c>
      <c r="P493" s="152">
        <f>IF(계획인구!R493="미급수",0,IF(계획인구!R493="마을",0,IF(계획인구!R493="소규모",0,IF(계획인구!R493=사업별물량!$F493,계획인구!AB493,0))))</f>
        <v>0</v>
      </c>
      <c r="Q493" s="152">
        <f>IF(계획인구!S493="미급수",0,IF(계획인구!S493="마을",0,IF(계획인구!S493="소규모",0,IF(계획인구!S493=사업별물량!$F493,계획인구!AC493,0))))</f>
        <v>0</v>
      </c>
      <c r="R493" s="152">
        <f>IF(계획인구!T493="미급수",0,IF(계획인구!T493="마을",0,IF(계획인구!T493="소규모",0,IF(계획인구!T493=사업별물량!$F493,계획인구!AD493,0))))</f>
        <v>0</v>
      </c>
      <c r="S493" s="152">
        <f>IF(계획인구!U493="미급수",0,IF(계획인구!U493="마을",0,IF(계획인구!U493="소규모",0,IF(계획인구!U493=사업별물량!$F493,계획인구!AE493,0))))</f>
        <v>0</v>
      </c>
      <c r="T493" s="152">
        <f>IF(계획인구!Q493="미급수",0,IF(계획인구!Q493="마을",0,IF(계획인구!Q493="소규모",0,IF(계획인구!Q493=사업별물량!$F493,계획인구!AF493,0))))</f>
        <v>0</v>
      </c>
      <c r="U493" s="152">
        <f>IF(계획인구!R493="미급수",0,IF(계획인구!R493="마을",0,IF(계획인구!R493="소규모",0,IF(계획인구!R493=사업별물량!$F493,계획인구!AG493,0))))</f>
        <v>0</v>
      </c>
      <c r="V493" s="152">
        <f>IF(계획인구!S493="미급수",0,IF(계획인구!S493="마을",0,IF(계획인구!S493="소규모",0,IF(계획인구!S493=사업별물량!$F493,계획인구!AH493,0))))</f>
        <v>0</v>
      </c>
      <c r="W493" s="152">
        <f>IF(계획인구!T493="미급수",0,IF(계획인구!T493="마을",0,IF(계획인구!T493="소규모",0,IF(계획인구!T493=사업별물량!$F493,계획인구!AI493,0))))</f>
        <v>0</v>
      </c>
      <c r="X493" s="152">
        <f>IF(계획인구!U493="미급수",0,IF(계획인구!U493="마을",0,IF(계획인구!U493="소규모",0,IF(계획인구!U493=사업별물량!$F493,계획인구!AJ493,0))))</f>
        <v>0</v>
      </c>
      <c r="Y493" s="14" t="str">
        <f t="shared" si="47"/>
        <v/>
      </c>
    </row>
    <row r="494" spans="1:36" s="11" customFormat="1" ht="16.350000000000001" customHeight="1">
      <c r="A494" s="308" t="s">
        <v>302</v>
      </c>
      <c r="B494" s="334"/>
      <c r="C494" s="57" t="s">
        <v>620</v>
      </c>
      <c r="D494" s="53">
        <f>계획인구!J494</f>
        <v>5</v>
      </c>
      <c r="E494" s="53">
        <f>계획인구!K494</f>
        <v>9</v>
      </c>
      <c r="F494" s="54" t="str">
        <f>계획인구!L494</f>
        <v>미급수</v>
      </c>
      <c r="G494" s="54" t="str">
        <f>계획인구!M494</f>
        <v>미급수</v>
      </c>
      <c r="H494" s="54" t="str">
        <f>계획인구!N494</f>
        <v>미급수</v>
      </c>
      <c r="I494" s="55">
        <f>IF(F494="마을",0,IF(F494="소규모",0,계획인구!P494))</f>
        <v>0</v>
      </c>
      <c r="J494" s="135">
        <f t="shared" si="49"/>
        <v>0</v>
      </c>
      <c r="K494" s="135">
        <f t="shared" si="49"/>
        <v>0</v>
      </c>
      <c r="L494" s="135">
        <f t="shared" si="49"/>
        <v>0</v>
      </c>
      <c r="M494" s="135">
        <f t="shared" si="49"/>
        <v>0</v>
      </c>
      <c r="N494" s="136">
        <f t="shared" si="49"/>
        <v>0</v>
      </c>
      <c r="O494" s="152">
        <f>IF(계획인구!Q494="미급수",0,IF(계획인구!Q494="마을",0,IF(계획인구!Q494="소규모",0,IF(계획인구!Q494=사업별물량!$F494,계획인구!AA494,0))))</f>
        <v>0</v>
      </c>
      <c r="P494" s="152">
        <f>IF(계획인구!R494="미급수",0,IF(계획인구!R494="마을",0,IF(계획인구!R494="소규모",0,IF(계획인구!R494=사업별물량!$F494,계획인구!AB494,0))))</f>
        <v>0</v>
      </c>
      <c r="Q494" s="152">
        <f>IF(계획인구!S494="미급수",0,IF(계획인구!S494="마을",0,IF(계획인구!S494="소규모",0,IF(계획인구!S494=사업별물량!$F494,계획인구!AC494,0))))</f>
        <v>0</v>
      </c>
      <c r="R494" s="152">
        <f>IF(계획인구!T494="미급수",0,IF(계획인구!T494="마을",0,IF(계획인구!T494="소규모",0,IF(계획인구!T494=사업별물량!$F494,계획인구!AD494,0))))</f>
        <v>0</v>
      </c>
      <c r="S494" s="152">
        <f>IF(계획인구!U494="미급수",0,IF(계획인구!U494="마을",0,IF(계획인구!U494="소규모",0,IF(계획인구!U494=사업별물량!$F494,계획인구!AE494,0))))</f>
        <v>0</v>
      </c>
      <c r="T494" s="152">
        <f>IF(계획인구!Q494="미급수",0,IF(계획인구!Q494="마을",0,IF(계획인구!Q494="소규모",0,IF(계획인구!Q494=사업별물량!$F494,계획인구!AF494,0))))</f>
        <v>0</v>
      </c>
      <c r="U494" s="152">
        <f>IF(계획인구!R494="미급수",0,IF(계획인구!R494="마을",0,IF(계획인구!R494="소규모",0,IF(계획인구!R494=사업별물량!$F494,계획인구!AG494,0))))</f>
        <v>0</v>
      </c>
      <c r="V494" s="152">
        <f>IF(계획인구!S494="미급수",0,IF(계획인구!S494="마을",0,IF(계획인구!S494="소규모",0,IF(계획인구!S494=사업별물량!$F494,계획인구!AH494,0))))</f>
        <v>0</v>
      </c>
      <c r="W494" s="152">
        <f>IF(계획인구!T494="미급수",0,IF(계획인구!T494="마을",0,IF(계획인구!T494="소규모",0,IF(계획인구!T494=사업별물량!$F494,계획인구!AI494,0))))</f>
        <v>0</v>
      </c>
      <c r="X494" s="152">
        <f>IF(계획인구!U494="미급수",0,IF(계획인구!U494="마을",0,IF(계획인구!U494="소규모",0,IF(계획인구!U494=사업별물량!$F494,계획인구!AJ494,0))))</f>
        <v>0</v>
      </c>
      <c r="Y494" s="14" t="str">
        <f t="shared" si="47"/>
        <v/>
      </c>
    </row>
    <row r="495" spans="1:36" s="11" customFormat="1" ht="16.350000000000001" customHeight="1">
      <c r="A495" s="309" t="s">
        <v>302</v>
      </c>
      <c r="B495" s="337"/>
      <c r="C495" s="58" t="s">
        <v>913</v>
      </c>
      <c r="D495" s="56">
        <f>계획인구!J495</f>
        <v>11</v>
      </c>
      <c r="E495" s="56">
        <f>계획인구!K495</f>
        <v>24</v>
      </c>
      <c r="F495" s="63" t="str">
        <f>계획인구!L495</f>
        <v>소규모</v>
      </c>
      <c r="G495" s="63" t="str">
        <f>계획인구!M495</f>
        <v>소규모</v>
      </c>
      <c r="H495" s="63" t="str">
        <f>계획인구!N495</f>
        <v>문의</v>
      </c>
      <c r="I495" s="64">
        <f>IF(F495="마을",0,IF(F495="소규모",0,계획인구!P495))</f>
        <v>0</v>
      </c>
      <c r="J495" s="147">
        <f t="shared" si="49"/>
        <v>0</v>
      </c>
      <c r="K495" s="147">
        <f t="shared" si="49"/>
        <v>0</v>
      </c>
      <c r="L495" s="147">
        <f t="shared" si="49"/>
        <v>0</v>
      </c>
      <c r="M495" s="147">
        <f t="shared" si="49"/>
        <v>0</v>
      </c>
      <c r="N495" s="148">
        <f t="shared" si="49"/>
        <v>0</v>
      </c>
      <c r="O495" s="152">
        <f>IF(계획인구!Q495="미급수",0,IF(계획인구!Q495="마을",0,IF(계획인구!Q495="소규모",0,IF(계획인구!Q495=사업별물량!$F495,계획인구!AA495,0))))</f>
        <v>0</v>
      </c>
      <c r="P495" s="152">
        <f>IF(계획인구!R495="미급수",0,IF(계획인구!R495="마을",0,IF(계획인구!R495="소규모",0,IF(계획인구!R495=사업별물량!$F495,계획인구!AB495,0))))</f>
        <v>0</v>
      </c>
      <c r="Q495" s="152">
        <f>IF(계획인구!S495="미급수",0,IF(계획인구!S495="마을",0,IF(계획인구!S495="소규모",0,IF(계획인구!S495=사업별물량!$F495,계획인구!AC495,0))))</f>
        <v>0</v>
      </c>
      <c r="R495" s="152">
        <f>IF(계획인구!T495="미급수",0,IF(계획인구!T495="마을",0,IF(계획인구!T495="소규모",0,IF(계획인구!T495=사업별물량!$F495,계획인구!AD495,0))))</f>
        <v>0</v>
      </c>
      <c r="S495" s="152">
        <f>IF(계획인구!U495="미급수",0,IF(계획인구!U495="마을",0,IF(계획인구!U495="소규모",0,IF(계획인구!U495=사업별물량!$F495,계획인구!AE495,0))))</f>
        <v>0</v>
      </c>
      <c r="T495" s="152">
        <f>IF(계획인구!Q495="미급수",0,IF(계획인구!Q495="마을",0,IF(계획인구!Q495="소규모",0,IF(계획인구!Q495=사업별물량!$F495,계획인구!AF495,0))))</f>
        <v>0</v>
      </c>
      <c r="U495" s="152">
        <f>IF(계획인구!R495="미급수",0,IF(계획인구!R495="마을",0,IF(계획인구!R495="소규모",0,IF(계획인구!R495=사업별물량!$F495,계획인구!AG495,0))))</f>
        <v>0</v>
      </c>
      <c r="V495" s="152">
        <f>IF(계획인구!S495="미급수",0,IF(계획인구!S495="마을",0,IF(계획인구!S495="소규모",0,IF(계획인구!S495=사업별물량!$F495,계획인구!AH495,0))))</f>
        <v>0</v>
      </c>
      <c r="W495" s="152">
        <f>IF(계획인구!T495="미급수",0,IF(계획인구!T495="마을",0,IF(계획인구!T495="소규모",0,IF(계획인구!T495=사업별물량!$F495,계획인구!AI495,0))))</f>
        <v>0</v>
      </c>
      <c r="X495" s="152">
        <f>IF(계획인구!U495="미급수",0,IF(계획인구!U495="마을",0,IF(계획인구!U495="소규모",0,IF(계획인구!U495=사업별물량!$F495,계획인구!AJ495,0))))</f>
        <v>0</v>
      </c>
      <c r="Y495" s="14" t="str">
        <f t="shared" si="47"/>
        <v/>
      </c>
      <c r="AH495" s="13"/>
    </row>
    <row r="496" spans="1:36" ht="16.350000000000001" customHeight="1">
      <c r="AB496" s="11"/>
      <c r="AC496" s="11"/>
      <c r="AD496" s="11"/>
      <c r="AE496" s="11"/>
      <c r="AF496" s="11"/>
      <c r="AG496" s="11"/>
      <c r="AH496" s="11"/>
      <c r="AI496" s="11"/>
      <c r="AJ496" s="11"/>
    </row>
    <row r="497" spans="9:35" ht="16.350000000000001" customHeight="1">
      <c r="AB497" s="11"/>
      <c r="AC497" s="11"/>
      <c r="AD497" s="11"/>
      <c r="AE497" s="11"/>
      <c r="AF497" s="11"/>
      <c r="AG497" s="11"/>
      <c r="AH497" s="11"/>
      <c r="AI497" s="11"/>
    </row>
    <row r="498" spans="9:35" ht="16.350000000000001" customHeight="1">
      <c r="AB498" s="11"/>
      <c r="AC498" s="11"/>
      <c r="AD498" s="11"/>
      <c r="AE498" s="11"/>
      <c r="AF498" s="11"/>
      <c r="AG498" s="11"/>
      <c r="AH498" s="11"/>
    </row>
    <row r="499" spans="9:35" ht="16.350000000000001" customHeight="1">
      <c r="AB499" s="11"/>
      <c r="AC499" s="11"/>
      <c r="AD499" s="11"/>
      <c r="AE499" s="11"/>
      <c r="AF499" s="11"/>
      <c r="AG499" s="11"/>
      <c r="AH499" s="11"/>
    </row>
    <row r="500" spans="9:35" ht="16.350000000000001" customHeight="1">
      <c r="I500" s="16">
        <f>SUMIF($F$8:$F$495,"마을",$J$8:$J$495)</f>
        <v>0</v>
      </c>
      <c r="AB500" s="13"/>
      <c r="AC500" s="13"/>
      <c r="AD500" s="13"/>
      <c r="AE500" s="13"/>
      <c r="AF500" s="13"/>
      <c r="AG500" s="13"/>
      <c r="AH500" s="11"/>
    </row>
    <row r="501" spans="9:35" ht="16.350000000000001" customHeight="1">
      <c r="I501" s="16">
        <f>SUMIF($F$8:$F$495,"소규모",$J$8:$J$495)</f>
        <v>0</v>
      </c>
      <c r="AB501" s="11"/>
      <c r="AC501" s="11"/>
      <c r="AD501" s="11"/>
      <c r="AE501" s="11"/>
      <c r="AF501" s="11"/>
      <c r="AG501" s="11"/>
      <c r="AH501" s="11"/>
    </row>
    <row r="502" spans="9:35" ht="16.350000000000001" customHeight="1">
      <c r="AB502" s="11"/>
      <c r="AC502" s="11"/>
      <c r="AD502" s="11"/>
      <c r="AE502" s="11"/>
      <c r="AF502" s="11"/>
      <c r="AG502" s="11"/>
      <c r="AH502" s="11"/>
    </row>
    <row r="503" spans="9:35" ht="16.350000000000001" customHeight="1">
      <c r="AB503" s="11"/>
      <c r="AC503" s="11"/>
      <c r="AD503" s="11"/>
      <c r="AE503" s="11"/>
      <c r="AF503" s="11"/>
      <c r="AG503" s="11"/>
      <c r="AH503" s="11"/>
    </row>
    <row r="504" spans="9:35" ht="16.350000000000001" customHeight="1">
      <c r="AB504" s="11"/>
      <c r="AC504" s="11"/>
      <c r="AD504" s="11"/>
      <c r="AE504" s="11"/>
      <c r="AF504" s="11"/>
      <c r="AG504" s="11"/>
      <c r="AH504" s="11"/>
    </row>
    <row r="505" spans="9:35" ht="16.350000000000001" customHeight="1">
      <c r="AB505" s="11"/>
      <c r="AC505" s="11"/>
      <c r="AD505" s="11"/>
      <c r="AE505" s="11"/>
      <c r="AF505" s="11"/>
      <c r="AG505" s="11"/>
    </row>
    <row r="506" spans="9:35" ht="16.350000000000001" customHeight="1">
      <c r="AB506" s="11"/>
      <c r="AC506" s="11"/>
      <c r="AD506" s="11"/>
      <c r="AE506" s="11"/>
      <c r="AF506" s="11"/>
      <c r="AG506" s="11"/>
    </row>
    <row r="507" spans="9:35" ht="16.350000000000001" customHeight="1">
      <c r="AB507" s="11"/>
      <c r="AC507" s="11"/>
      <c r="AD507" s="11"/>
      <c r="AE507" s="11"/>
      <c r="AF507" s="11"/>
      <c r="AG507" s="11"/>
    </row>
    <row r="508" spans="9:35" ht="16.350000000000001" customHeight="1">
      <c r="AB508" s="11"/>
      <c r="AC508" s="11"/>
      <c r="AD508" s="11"/>
      <c r="AE508" s="11"/>
      <c r="AF508" s="11"/>
      <c r="AG508" s="11"/>
    </row>
    <row r="509" spans="9:35" ht="16.350000000000001" customHeight="1">
      <c r="AB509" s="11"/>
      <c r="AC509" s="11"/>
      <c r="AD509" s="11"/>
      <c r="AE509" s="11"/>
      <c r="AF509" s="11"/>
      <c r="AG509" s="11"/>
    </row>
  </sheetData>
  <mergeCells count="12">
    <mergeCell ref="H3:H4"/>
    <mergeCell ref="I3:I4"/>
    <mergeCell ref="J3:N3"/>
    <mergeCell ref="O3:S3"/>
    <mergeCell ref="T3:X3"/>
    <mergeCell ref="F3:F4"/>
    <mergeCell ref="G3:G4"/>
    <mergeCell ref="A5:C5"/>
    <mergeCell ref="A3:A4"/>
    <mergeCell ref="B3:B4"/>
    <mergeCell ref="C3:C4"/>
    <mergeCell ref="D3:E3"/>
  </mergeCells>
  <phoneticPr fontId="4" type="noConversion"/>
  <printOptions horizontalCentered="1"/>
  <pageMargins left="0.39370078740157483" right="0.39370078740157483" top="0.74803149606299213" bottom="0.74803149606299213" header="0.31496062992125984" footer="0.31496062992125984"/>
  <pageSetup paperSize="9" scale="55" fitToWidth="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Z29"/>
  <sheetViews>
    <sheetView showGridLines="0" view="pageBreakPreview" zoomScale="85" zoomScaleNormal="85" workbookViewId="0">
      <selection activeCell="I5" sqref="I5"/>
    </sheetView>
  </sheetViews>
  <sheetFormatPr defaultColWidth="7.69921875" defaultRowHeight="20.100000000000001" customHeight="1"/>
  <cols>
    <col min="1" max="17" width="7.5" style="77" customWidth="1"/>
    <col min="18" max="16384" width="7.69921875" style="77"/>
  </cols>
  <sheetData>
    <row r="1" spans="1:26" ht="20.100000000000001" customHeight="1">
      <c r="A1" s="98"/>
    </row>
    <row r="2" spans="1:26" ht="20.100000000000001" customHeight="1">
      <c r="A2" s="107" t="s">
        <v>1030</v>
      </c>
    </row>
    <row r="3" spans="1:26" ht="20.100000000000001" customHeight="1">
      <c r="A3" s="462" t="s">
        <v>1031</v>
      </c>
      <c r="B3" s="463"/>
      <c r="C3" s="460" t="s">
        <v>1166</v>
      </c>
      <c r="D3" s="460"/>
      <c r="E3" s="460"/>
      <c r="F3" s="425" t="s">
        <v>1024</v>
      </c>
      <c r="G3" s="426"/>
      <c r="H3" s="427"/>
      <c r="I3" s="425" t="s">
        <v>1025</v>
      </c>
      <c r="J3" s="426"/>
      <c r="K3" s="427"/>
      <c r="L3" s="425" t="s">
        <v>1026</v>
      </c>
      <c r="M3" s="426"/>
      <c r="N3" s="426"/>
      <c r="O3" s="460" t="s">
        <v>1027</v>
      </c>
      <c r="P3" s="460"/>
      <c r="Q3" s="461"/>
    </row>
    <row r="4" spans="1:26" ht="20.100000000000001" customHeight="1" thickBot="1">
      <c r="A4" s="464"/>
      <c r="B4" s="465"/>
      <c r="C4" s="78" t="s">
        <v>1032</v>
      </c>
      <c r="D4" s="78" t="s">
        <v>1033</v>
      </c>
      <c r="E4" s="78" t="s">
        <v>1034</v>
      </c>
      <c r="F4" s="78" t="s">
        <v>1032</v>
      </c>
      <c r="G4" s="78" t="s">
        <v>1028</v>
      </c>
      <c r="H4" s="78" t="s">
        <v>1029</v>
      </c>
      <c r="I4" s="78" t="s">
        <v>1032</v>
      </c>
      <c r="J4" s="78" t="s">
        <v>1028</v>
      </c>
      <c r="K4" s="78" t="s">
        <v>1029</v>
      </c>
      <c r="L4" s="78" t="s">
        <v>1032</v>
      </c>
      <c r="M4" s="78" t="s">
        <v>1028</v>
      </c>
      <c r="N4" s="96" t="s">
        <v>1029</v>
      </c>
      <c r="O4" s="78" t="s">
        <v>1032</v>
      </c>
      <c r="P4" s="78" t="s">
        <v>1028</v>
      </c>
      <c r="Q4" s="97" t="s">
        <v>1029</v>
      </c>
      <c r="V4" s="79"/>
      <c r="W4" s="79"/>
      <c r="X4" s="79"/>
      <c r="Y4" s="79"/>
      <c r="Z4" s="79"/>
    </row>
    <row r="5" spans="1:26" ht="20.100000000000001" customHeight="1" thickTop="1">
      <c r="A5" s="25" t="s">
        <v>1035</v>
      </c>
      <c r="B5" s="26" t="s">
        <v>1032</v>
      </c>
      <c r="C5" s="80">
        <f t="shared" ref="C5:N5" si="0">C6+C14</f>
        <v>141987</v>
      </c>
      <c r="D5" s="80">
        <f t="shared" si="0"/>
        <v>141987</v>
      </c>
      <c r="E5" s="80">
        <f t="shared" si="0"/>
        <v>0</v>
      </c>
      <c r="F5" s="80">
        <f t="shared" si="0"/>
        <v>149281</v>
      </c>
      <c r="G5" s="80">
        <f t="shared" si="0"/>
        <v>136329</v>
      </c>
      <c r="H5" s="80">
        <f t="shared" si="0"/>
        <v>12952</v>
      </c>
      <c r="I5" s="80">
        <f t="shared" si="0"/>
        <v>163035</v>
      </c>
      <c r="J5" s="80">
        <f t="shared" si="0"/>
        <v>135817</v>
      </c>
      <c r="K5" s="80">
        <f t="shared" si="0"/>
        <v>27218</v>
      </c>
      <c r="L5" s="80">
        <f t="shared" si="0"/>
        <v>162553</v>
      </c>
      <c r="M5" s="80">
        <f t="shared" si="0"/>
        <v>135335</v>
      </c>
      <c r="N5" s="99">
        <f t="shared" si="0"/>
        <v>27218</v>
      </c>
      <c r="O5" s="80">
        <f>O6+O14</f>
        <v>161447</v>
      </c>
      <c r="P5" s="80">
        <f>P6+P14</f>
        <v>134229</v>
      </c>
      <c r="Q5" s="100">
        <f>Q6+Q14</f>
        <v>27218</v>
      </c>
      <c r="V5" s="79"/>
      <c r="W5" s="79"/>
      <c r="X5" s="79"/>
      <c r="Y5" s="79"/>
      <c r="Z5" s="79"/>
    </row>
    <row r="6" spans="1:26" ht="20.100000000000001" customHeight="1">
      <c r="A6" s="82" t="s">
        <v>1036</v>
      </c>
      <c r="B6" s="34" t="s">
        <v>1037</v>
      </c>
      <c r="C6" s="83">
        <f>SUM(C7:C13)</f>
        <v>91727</v>
      </c>
      <c r="D6" s="83">
        <f>SUM(D7:D13)</f>
        <v>91727</v>
      </c>
      <c r="E6" s="83">
        <f t="shared" ref="E6:Q6" si="1">SUM(E7:E13)</f>
        <v>0</v>
      </c>
      <c r="F6" s="83">
        <f t="shared" si="1"/>
        <v>100722</v>
      </c>
      <c r="G6" s="83">
        <f t="shared" si="1"/>
        <v>88071</v>
      </c>
      <c r="H6" s="83">
        <f t="shared" si="1"/>
        <v>12651</v>
      </c>
      <c r="I6" s="83">
        <f t="shared" si="1"/>
        <v>110273</v>
      </c>
      <c r="J6" s="83">
        <f t="shared" si="1"/>
        <v>87741</v>
      </c>
      <c r="K6" s="83">
        <f t="shared" si="1"/>
        <v>22532</v>
      </c>
      <c r="L6" s="83">
        <f t="shared" si="1"/>
        <v>109961</v>
      </c>
      <c r="M6" s="83">
        <f t="shared" si="1"/>
        <v>87429</v>
      </c>
      <c r="N6" s="101">
        <f t="shared" si="1"/>
        <v>22532</v>
      </c>
      <c r="O6" s="83">
        <f t="shared" si="1"/>
        <v>109246</v>
      </c>
      <c r="P6" s="83">
        <f t="shared" si="1"/>
        <v>86714</v>
      </c>
      <c r="Q6" s="102">
        <f t="shared" si="1"/>
        <v>22532</v>
      </c>
      <c r="V6" s="79"/>
      <c r="W6" s="79"/>
      <c r="X6" s="79"/>
      <c r="Y6" s="79"/>
      <c r="Z6" s="86"/>
    </row>
    <row r="7" spans="1:26" ht="20.100000000000001" customHeight="1">
      <c r="A7" s="29"/>
      <c r="B7" s="30" t="s">
        <v>1038</v>
      </c>
      <c r="C7" s="87">
        <f t="shared" ref="C7:C29" si="2">D7+E7</f>
        <v>8581</v>
      </c>
      <c r="D7" s="87">
        <f>'행정구역별-계획'!H7</f>
        <v>8581</v>
      </c>
      <c r="E7" s="87">
        <f>'행정구역별-계획'!M7</f>
        <v>0</v>
      </c>
      <c r="F7" s="87">
        <f t="shared" ref="F7:F12" si="3">G7+H7</f>
        <v>8239</v>
      </c>
      <c r="G7" s="87">
        <f>'행정구역별-계획'!I7</f>
        <v>8239</v>
      </c>
      <c r="H7" s="87">
        <f>'행정구역별-계획'!N7</f>
        <v>0</v>
      </c>
      <c r="I7" s="87">
        <f t="shared" ref="I7:I12" si="4">J7+K7</f>
        <v>8208</v>
      </c>
      <c r="J7" s="87">
        <f>'행정구역별-계획'!J7</f>
        <v>8208</v>
      </c>
      <c r="K7" s="87">
        <f>'행정구역별-계획'!O7</f>
        <v>0</v>
      </c>
      <c r="L7" s="87">
        <f t="shared" ref="L7:L12" si="5">M7+N7</f>
        <v>8179</v>
      </c>
      <c r="M7" s="87">
        <f>'행정구역별-계획'!K7</f>
        <v>8179</v>
      </c>
      <c r="N7" s="103">
        <f>'행정구역별-계획'!P7</f>
        <v>0</v>
      </c>
      <c r="O7" s="87">
        <f t="shared" ref="O7:O12" si="6">P7+Q7</f>
        <v>8112</v>
      </c>
      <c r="P7" s="87">
        <f>'행정구역별-계획'!L7</f>
        <v>8112</v>
      </c>
      <c r="Q7" s="104">
        <f>'행정구역별-계획'!Q7</f>
        <v>0</v>
      </c>
    </row>
    <row r="8" spans="1:26" ht="20.100000000000001" customHeight="1">
      <c r="A8" s="29"/>
      <c r="B8" s="30" t="s">
        <v>1039</v>
      </c>
      <c r="C8" s="87">
        <f t="shared" si="2"/>
        <v>9953</v>
      </c>
      <c r="D8" s="87">
        <f>'행정구역별-계획'!H8</f>
        <v>9953</v>
      </c>
      <c r="E8" s="87">
        <f>'행정구역별-계획'!M8</f>
        <v>0</v>
      </c>
      <c r="F8" s="87">
        <f t="shared" si="3"/>
        <v>9556</v>
      </c>
      <c r="G8" s="87">
        <f>'행정구역별-계획'!I8</f>
        <v>9556</v>
      </c>
      <c r="H8" s="87">
        <f>'행정구역별-계획'!N8</f>
        <v>0</v>
      </c>
      <c r="I8" s="87">
        <f t="shared" si="4"/>
        <v>9520</v>
      </c>
      <c r="J8" s="87">
        <f>'행정구역별-계획'!J8</f>
        <v>9520</v>
      </c>
      <c r="K8" s="87">
        <f>'행정구역별-계획'!O8</f>
        <v>0</v>
      </c>
      <c r="L8" s="87">
        <f t="shared" si="5"/>
        <v>9487</v>
      </c>
      <c r="M8" s="87">
        <f>'행정구역별-계획'!K8</f>
        <v>9487</v>
      </c>
      <c r="N8" s="103">
        <f>'행정구역별-계획'!P8</f>
        <v>0</v>
      </c>
      <c r="O8" s="87">
        <f t="shared" si="6"/>
        <v>9409</v>
      </c>
      <c r="P8" s="87">
        <f>'행정구역별-계획'!L8</f>
        <v>9409</v>
      </c>
      <c r="Q8" s="104">
        <f>'행정구역별-계획'!Q8</f>
        <v>0</v>
      </c>
    </row>
    <row r="9" spans="1:26" ht="20.100000000000001" customHeight="1">
      <c r="A9" s="29"/>
      <c r="B9" s="30" t="s">
        <v>1040</v>
      </c>
      <c r="C9" s="87">
        <f t="shared" si="2"/>
        <v>4993</v>
      </c>
      <c r="D9" s="87">
        <f>'행정구역별-계획'!H9</f>
        <v>4993</v>
      </c>
      <c r="E9" s="87">
        <f>'행정구역별-계획'!M9</f>
        <v>0</v>
      </c>
      <c r="F9" s="87">
        <f t="shared" si="3"/>
        <v>4794</v>
      </c>
      <c r="G9" s="87">
        <f>'행정구역별-계획'!I9</f>
        <v>4794</v>
      </c>
      <c r="H9" s="87">
        <f>'행정구역별-계획'!N9</f>
        <v>0</v>
      </c>
      <c r="I9" s="87">
        <f t="shared" si="4"/>
        <v>4776</v>
      </c>
      <c r="J9" s="87">
        <f>'행정구역별-계획'!J9</f>
        <v>4776</v>
      </c>
      <c r="K9" s="87">
        <f>'행정구역별-계획'!O9</f>
        <v>0</v>
      </c>
      <c r="L9" s="87">
        <f t="shared" si="5"/>
        <v>4759</v>
      </c>
      <c r="M9" s="87">
        <f>'행정구역별-계획'!K9</f>
        <v>4759</v>
      </c>
      <c r="N9" s="103">
        <f>'행정구역별-계획'!P9</f>
        <v>0</v>
      </c>
      <c r="O9" s="87">
        <f t="shared" si="6"/>
        <v>4720</v>
      </c>
      <c r="P9" s="87">
        <f>'행정구역별-계획'!L9</f>
        <v>4720</v>
      </c>
      <c r="Q9" s="104">
        <f>'행정구역별-계획'!Q9</f>
        <v>0</v>
      </c>
    </row>
    <row r="10" spans="1:26" ht="20.100000000000001" customHeight="1">
      <c r="A10" s="29"/>
      <c r="B10" s="30" t="s">
        <v>1041</v>
      </c>
      <c r="C10" s="87">
        <f t="shared" si="2"/>
        <v>26480</v>
      </c>
      <c r="D10" s="87">
        <f>'행정구역별-계획'!H10</f>
        <v>26480</v>
      </c>
      <c r="E10" s="87">
        <f>'행정구역별-계획'!M10</f>
        <v>0</v>
      </c>
      <c r="F10" s="87">
        <f t="shared" si="3"/>
        <v>26506</v>
      </c>
      <c r="G10" s="87">
        <f>'행정구역별-계획'!I10</f>
        <v>25425</v>
      </c>
      <c r="H10" s="87">
        <f>'행정구역별-계획'!N10</f>
        <v>1081</v>
      </c>
      <c r="I10" s="87">
        <f t="shared" si="4"/>
        <v>36291</v>
      </c>
      <c r="J10" s="87">
        <f>'행정구역별-계획'!J10</f>
        <v>25329</v>
      </c>
      <c r="K10" s="87">
        <f>'행정구역별-계획'!O10</f>
        <v>10962</v>
      </c>
      <c r="L10" s="87">
        <f t="shared" si="5"/>
        <v>36201</v>
      </c>
      <c r="M10" s="87">
        <f>'행정구역별-계획'!K10</f>
        <v>25239</v>
      </c>
      <c r="N10" s="103">
        <f>'행정구역별-계획'!P10</f>
        <v>10962</v>
      </c>
      <c r="O10" s="87">
        <f t="shared" si="6"/>
        <v>35995</v>
      </c>
      <c r="P10" s="87">
        <f>'행정구역별-계획'!L10</f>
        <v>25033</v>
      </c>
      <c r="Q10" s="104">
        <f>'행정구역별-계획'!Q10</f>
        <v>10962</v>
      </c>
    </row>
    <row r="11" spans="1:26" ht="20.100000000000001" customHeight="1">
      <c r="A11" s="29"/>
      <c r="B11" s="30" t="s">
        <v>1042</v>
      </c>
      <c r="C11" s="87">
        <f t="shared" si="2"/>
        <v>21707</v>
      </c>
      <c r="D11" s="87">
        <f>'행정구역별-계획'!H11</f>
        <v>21707</v>
      </c>
      <c r="E11" s="87">
        <f>'행정구역별-계획'!M11</f>
        <v>0</v>
      </c>
      <c r="F11" s="87">
        <f t="shared" si="3"/>
        <v>21630</v>
      </c>
      <c r="G11" s="87">
        <f>'행정구역별-계획'!I11</f>
        <v>20842</v>
      </c>
      <c r="H11" s="87">
        <f>'행정구역별-계획'!N11</f>
        <v>788</v>
      </c>
      <c r="I11" s="87">
        <f t="shared" si="4"/>
        <v>21552</v>
      </c>
      <c r="J11" s="87">
        <f>'행정구역별-계획'!J11</f>
        <v>20764</v>
      </c>
      <c r="K11" s="87">
        <f>'행정구역별-계획'!O11</f>
        <v>788</v>
      </c>
      <c r="L11" s="87">
        <f t="shared" si="5"/>
        <v>21478</v>
      </c>
      <c r="M11" s="87">
        <f>'행정구역별-계획'!K11</f>
        <v>20690</v>
      </c>
      <c r="N11" s="103">
        <f>'행정구역별-계획'!P11</f>
        <v>788</v>
      </c>
      <c r="O11" s="87">
        <f t="shared" si="6"/>
        <v>21309</v>
      </c>
      <c r="P11" s="87">
        <f>'행정구역별-계획'!L11</f>
        <v>20521</v>
      </c>
      <c r="Q11" s="104">
        <f>'행정구역별-계획'!Q11</f>
        <v>788</v>
      </c>
    </row>
    <row r="12" spans="1:26" ht="20.100000000000001" customHeight="1">
      <c r="A12" s="29"/>
      <c r="B12" s="30" t="s">
        <v>1043</v>
      </c>
      <c r="C12" s="87">
        <f t="shared" si="2"/>
        <v>10755</v>
      </c>
      <c r="D12" s="87">
        <f>'행정구역별-계획'!H12</f>
        <v>10755</v>
      </c>
      <c r="E12" s="87">
        <f>'행정구역별-계획'!M12</f>
        <v>0</v>
      </c>
      <c r="F12" s="87">
        <f t="shared" si="3"/>
        <v>10919</v>
      </c>
      <c r="G12" s="87">
        <f>'행정구역별-계획'!I12</f>
        <v>10326</v>
      </c>
      <c r="H12" s="87">
        <f>'행정구역별-계획'!N12</f>
        <v>593</v>
      </c>
      <c r="I12" s="87">
        <f t="shared" si="4"/>
        <v>10881</v>
      </c>
      <c r="J12" s="87">
        <f>'행정구역별-계획'!J12</f>
        <v>10288</v>
      </c>
      <c r="K12" s="87">
        <f>'행정구역별-계획'!O12</f>
        <v>593</v>
      </c>
      <c r="L12" s="87">
        <f t="shared" si="5"/>
        <v>10844</v>
      </c>
      <c r="M12" s="87">
        <f>'행정구역별-계획'!K12</f>
        <v>10251</v>
      </c>
      <c r="N12" s="103">
        <f>'행정구역별-계획'!P12</f>
        <v>593</v>
      </c>
      <c r="O12" s="87">
        <f t="shared" si="6"/>
        <v>10760</v>
      </c>
      <c r="P12" s="87">
        <f>'행정구역별-계획'!L12</f>
        <v>10167</v>
      </c>
      <c r="Q12" s="104">
        <f>'행정구역별-계획'!Q12</f>
        <v>593</v>
      </c>
    </row>
    <row r="13" spans="1:26" ht="20.100000000000001" customHeight="1">
      <c r="A13" s="29"/>
      <c r="B13" s="30" t="s">
        <v>1044</v>
      </c>
      <c r="C13" s="87">
        <f>D13+E13</f>
        <v>9258</v>
      </c>
      <c r="D13" s="87">
        <f>'행정구역별-계획'!H13</f>
        <v>9258</v>
      </c>
      <c r="E13" s="87">
        <f>'행정구역별-계획'!M13</f>
        <v>0</v>
      </c>
      <c r="F13" s="87">
        <f>G13+H13</f>
        <v>19078</v>
      </c>
      <c r="G13" s="87">
        <f>'행정구역별-계획'!I13</f>
        <v>8889</v>
      </c>
      <c r="H13" s="87">
        <f>'행정구역별-계획'!N13</f>
        <v>10189</v>
      </c>
      <c r="I13" s="87">
        <f>J13+K13</f>
        <v>19045</v>
      </c>
      <c r="J13" s="87">
        <f>'행정구역별-계획'!J13</f>
        <v>8856</v>
      </c>
      <c r="K13" s="87">
        <f>'행정구역별-계획'!O13</f>
        <v>10189</v>
      </c>
      <c r="L13" s="87">
        <f>M13+N13</f>
        <v>19013</v>
      </c>
      <c r="M13" s="87">
        <f>'행정구역별-계획'!K13</f>
        <v>8824</v>
      </c>
      <c r="N13" s="103">
        <f>'행정구역별-계획'!P13</f>
        <v>10189</v>
      </c>
      <c r="O13" s="87">
        <f>P13+Q13</f>
        <v>18941</v>
      </c>
      <c r="P13" s="87">
        <f>'행정구역별-계획'!L13</f>
        <v>8752</v>
      </c>
      <c r="Q13" s="104">
        <f>'행정구역별-계획'!Q13</f>
        <v>10189</v>
      </c>
    </row>
    <row r="14" spans="1:26" ht="20.100000000000001" customHeight="1">
      <c r="A14" s="82" t="s">
        <v>1045</v>
      </c>
      <c r="B14" s="28" t="s">
        <v>1046</v>
      </c>
      <c r="C14" s="83">
        <f t="shared" ref="C14:N14" si="7">SUM(C15:C29)</f>
        <v>50260</v>
      </c>
      <c r="D14" s="83">
        <f t="shared" si="7"/>
        <v>50260</v>
      </c>
      <c r="E14" s="83">
        <f t="shared" si="7"/>
        <v>0</v>
      </c>
      <c r="F14" s="83">
        <f t="shared" si="7"/>
        <v>48559</v>
      </c>
      <c r="G14" s="83">
        <f t="shared" si="7"/>
        <v>48258</v>
      </c>
      <c r="H14" s="83">
        <f t="shared" si="7"/>
        <v>301</v>
      </c>
      <c r="I14" s="83">
        <f t="shared" si="7"/>
        <v>52762</v>
      </c>
      <c r="J14" s="83">
        <f t="shared" si="7"/>
        <v>48076</v>
      </c>
      <c r="K14" s="83">
        <f t="shared" si="7"/>
        <v>4686</v>
      </c>
      <c r="L14" s="83">
        <f t="shared" si="7"/>
        <v>52592</v>
      </c>
      <c r="M14" s="83">
        <f t="shared" si="7"/>
        <v>47906</v>
      </c>
      <c r="N14" s="101">
        <f t="shared" si="7"/>
        <v>4686</v>
      </c>
      <c r="O14" s="83">
        <f>SUM(O15:O29)</f>
        <v>52201</v>
      </c>
      <c r="P14" s="83">
        <f>SUM(P15:P29)</f>
        <v>47515</v>
      </c>
      <c r="Q14" s="102">
        <f>SUM(Q15:Q29)</f>
        <v>4686</v>
      </c>
    </row>
    <row r="15" spans="1:26" ht="20.100000000000001" customHeight="1">
      <c r="A15" s="29"/>
      <c r="B15" s="30" t="s">
        <v>1047</v>
      </c>
      <c r="C15" s="87">
        <f t="shared" si="2"/>
        <v>8582</v>
      </c>
      <c r="D15" s="87">
        <f>'행정구역별-계획'!H15</f>
        <v>8582</v>
      </c>
      <c r="E15" s="87">
        <f>'행정구역별-계획'!M15</f>
        <v>0</v>
      </c>
      <c r="F15" s="87">
        <f t="shared" ref="F15:F29" si="8">G15+H15</f>
        <v>8240</v>
      </c>
      <c r="G15" s="87">
        <f>'행정구역별-계획'!I15</f>
        <v>8240</v>
      </c>
      <c r="H15" s="87">
        <f>'행정구역별-계획'!N15</f>
        <v>0</v>
      </c>
      <c r="I15" s="87">
        <f t="shared" ref="I15:I29" si="9">J15+K15</f>
        <v>12594</v>
      </c>
      <c r="J15" s="87">
        <f>'행정구역별-계획'!J15</f>
        <v>8209</v>
      </c>
      <c r="K15" s="87">
        <f>'행정구역별-계획'!O15</f>
        <v>4385</v>
      </c>
      <c r="L15" s="87">
        <f t="shared" ref="L15:L29" si="10">M15+N15</f>
        <v>12565</v>
      </c>
      <c r="M15" s="87">
        <f>'행정구역별-계획'!K15</f>
        <v>8180</v>
      </c>
      <c r="N15" s="103">
        <f>'행정구역별-계획'!P15</f>
        <v>4385</v>
      </c>
      <c r="O15" s="87">
        <f t="shared" ref="O15:O29" si="11">P15+Q15</f>
        <v>12498</v>
      </c>
      <c r="P15" s="87">
        <f>'행정구역별-계획'!L15</f>
        <v>8113</v>
      </c>
      <c r="Q15" s="104">
        <f>'행정구역별-계획'!Q15</f>
        <v>4385</v>
      </c>
    </row>
    <row r="16" spans="1:26" ht="20.100000000000001" customHeight="1">
      <c r="A16" s="29"/>
      <c r="B16" s="30" t="s">
        <v>1048</v>
      </c>
      <c r="C16" s="87">
        <f t="shared" si="2"/>
        <v>3351</v>
      </c>
      <c r="D16" s="87">
        <f>'행정구역별-계획'!H16</f>
        <v>3351</v>
      </c>
      <c r="E16" s="87">
        <f>'행정구역별-계획'!M16</f>
        <v>0</v>
      </c>
      <c r="F16" s="87">
        <f t="shared" si="8"/>
        <v>3386</v>
      </c>
      <c r="G16" s="87">
        <f>'행정구역별-계획'!I16</f>
        <v>3217</v>
      </c>
      <c r="H16" s="87">
        <f>'행정구역별-계획'!N16</f>
        <v>169</v>
      </c>
      <c r="I16" s="87">
        <f t="shared" si="9"/>
        <v>3374</v>
      </c>
      <c r="J16" s="87">
        <f>'행정구역별-계획'!J16</f>
        <v>3205</v>
      </c>
      <c r="K16" s="87">
        <f>'행정구역별-계획'!O16</f>
        <v>169</v>
      </c>
      <c r="L16" s="87">
        <f t="shared" si="10"/>
        <v>3363</v>
      </c>
      <c r="M16" s="87">
        <f>'행정구역별-계획'!K16</f>
        <v>3194</v>
      </c>
      <c r="N16" s="103">
        <f>'행정구역별-계획'!P16</f>
        <v>169</v>
      </c>
      <c r="O16" s="87">
        <f t="shared" si="11"/>
        <v>3337</v>
      </c>
      <c r="P16" s="87">
        <f>'행정구역별-계획'!L16</f>
        <v>3168</v>
      </c>
      <c r="Q16" s="104">
        <f>'행정구역별-계획'!Q16</f>
        <v>169</v>
      </c>
    </row>
    <row r="17" spans="1:17" ht="20.100000000000001" customHeight="1">
      <c r="A17" s="29"/>
      <c r="B17" s="30" t="s">
        <v>1049</v>
      </c>
      <c r="C17" s="87">
        <f t="shared" si="2"/>
        <v>3672</v>
      </c>
      <c r="D17" s="87">
        <f>'행정구역별-계획'!H17</f>
        <v>3672</v>
      </c>
      <c r="E17" s="87">
        <f>'행정구역별-계획'!M17</f>
        <v>0</v>
      </c>
      <c r="F17" s="87">
        <f t="shared" si="8"/>
        <v>3526</v>
      </c>
      <c r="G17" s="87">
        <f>'행정구역별-계획'!I17</f>
        <v>3526</v>
      </c>
      <c r="H17" s="87">
        <f>'행정구역별-계획'!N17</f>
        <v>0</v>
      </c>
      <c r="I17" s="87">
        <f t="shared" si="9"/>
        <v>3512</v>
      </c>
      <c r="J17" s="87">
        <f>'행정구역별-계획'!J17</f>
        <v>3512</v>
      </c>
      <c r="K17" s="87">
        <f>'행정구역별-계획'!O17</f>
        <v>0</v>
      </c>
      <c r="L17" s="87">
        <f t="shared" si="10"/>
        <v>3500</v>
      </c>
      <c r="M17" s="87">
        <f>'행정구역별-계획'!K17</f>
        <v>3500</v>
      </c>
      <c r="N17" s="103">
        <f>'행정구역별-계획'!P17</f>
        <v>0</v>
      </c>
      <c r="O17" s="87">
        <f t="shared" si="11"/>
        <v>3471</v>
      </c>
      <c r="P17" s="87">
        <f>'행정구역별-계획'!L17</f>
        <v>3471</v>
      </c>
      <c r="Q17" s="104">
        <f>'행정구역별-계획'!Q17</f>
        <v>0</v>
      </c>
    </row>
    <row r="18" spans="1:17" ht="20.100000000000001" customHeight="1">
      <c r="A18" s="29"/>
      <c r="B18" s="30" t="s">
        <v>1050</v>
      </c>
      <c r="C18" s="87">
        <f t="shared" si="2"/>
        <v>2921</v>
      </c>
      <c r="D18" s="87">
        <f>'행정구역별-계획'!H18</f>
        <v>2921</v>
      </c>
      <c r="E18" s="87">
        <f>'행정구역별-계획'!M18</f>
        <v>0</v>
      </c>
      <c r="F18" s="87">
        <f t="shared" si="8"/>
        <v>2805</v>
      </c>
      <c r="G18" s="87">
        <f>'행정구역별-계획'!I18</f>
        <v>2805</v>
      </c>
      <c r="H18" s="87">
        <f>'행정구역별-계획'!N18</f>
        <v>0</v>
      </c>
      <c r="I18" s="87">
        <f t="shared" si="9"/>
        <v>2794</v>
      </c>
      <c r="J18" s="87">
        <f>'행정구역별-계획'!J18</f>
        <v>2794</v>
      </c>
      <c r="K18" s="87">
        <f>'행정구역별-계획'!O18</f>
        <v>0</v>
      </c>
      <c r="L18" s="87">
        <f t="shared" si="10"/>
        <v>2784</v>
      </c>
      <c r="M18" s="87">
        <f>'행정구역별-계획'!K18</f>
        <v>2784</v>
      </c>
      <c r="N18" s="103">
        <f>'행정구역별-계획'!P18</f>
        <v>0</v>
      </c>
      <c r="O18" s="87">
        <f t="shared" si="11"/>
        <v>2761</v>
      </c>
      <c r="P18" s="87">
        <f>'행정구역별-계획'!L18</f>
        <v>2761</v>
      </c>
      <c r="Q18" s="104">
        <f>'행정구역별-계획'!Q18</f>
        <v>0</v>
      </c>
    </row>
    <row r="19" spans="1:17" ht="20.100000000000001" customHeight="1">
      <c r="A19" s="29"/>
      <c r="B19" s="30" t="s">
        <v>1051</v>
      </c>
      <c r="C19" s="87">
        <f t="shared" si="2"/>
        <v>3885</v>
      </c>
      <c r="D19" s="87">
        <f>'행정구역별-계획'!H19</f>
        <v>3885</v>
      </c>
      <c r="E19" s="87">
        <f>'행정구역별-계획'!M19</f>
        <v>0</v>
      </c>
      <c r="F19" s="87">
        <f t="shared" si="8"/>
        <v>3730</v>
      </c>
      <c r="G19" s="87">
        <f>'행정구역별-계획'!I19</f>
        <v>3730</v>
      </c>
      <c r="H19" s="87">
        <f>'행정구역별-계획'!N19</f>
        <v>0</v>
      </c>
      <c r="I19" s="87">
        <f t="shared" si="9"/>
        <v>3716</v>
      </c>
      <c r="J19" s="87">
        <f>'행정구역별-계획'!J19</f>
        <v>3716</v>
      </c>
      <c r="K19" s="87">
        <f>'행정구역별-계획'!O19</f>
        <v>0</v>
      </c>
      <c r="L19" s="87">
        <f t="shared" si="10"/>
        <v>3703</v>
      </c>
      <c r="M19" s="87">
        <f>'행정구역별-계획'!K19</f>
        <v>3703</v>
      </c>
      <c r="N19" s="103">
        <f>'행정구역별-계획'!P19</f>
        <v>0</v>
      </c>
      <c r="O19" s="87">
        <f t="shared" si="11"/>
        <v>3673</v>
      </c>
      <c r="P19" s="87">
        <f>'행정구역별-계획'!L19</f>
        <v>3673</v>
      </c>
      <c r="Q19" s="104">
        <f>'행정구역별-계획'!Q19</f>
        <v>0</v>
      </c>
    </row>
    <row r="20" spans="1:17" ht="20.100000000000001" customHeight="1">
      <c r="A20" s="29"/>
      <c r="B20" s="30" t="s">
        <v>1052</v>
      </c>
      <c r="C20" s="87">
        <f t="shared" si="2"/>
        <v>4921</v>
      </c>
      <c r="D20" s="87">
        <f>'행정구역별-계획'!H20</f>
        <v>4921</v>
      </c>
      <c r="E20" s="87">
        <f>'행정구역별-계획'!M20</f>
        <v>0</v>
      </c>
      <c r="F20" s="87">
        <f t="shared" si="8"/>
        <v>4857</v>
      </c>
      <c r="G20" s="87">
        <f>'행정구역별-계획'!I20</f>
        <v>4725</v>
      </c>
      <c r="H20" s="87">
        <f>'행정구역별-계획'!N20</f>
        <v>132</v>
      </c>
      <c r="I20" s="87">
        <f t="shared" si="9"/>
        <v>4839</v>
      </c>
      <c r="J20" s="87">
        <f>'행정구역별-계획'!J20</f>
        <v>4707</v>
      </c>
      <c r="K20" s="87">
        <f>'행정구역별-계획'!O20</f>
        <v>132</v>
      </c>
      <c r="L20" s="87">
        <f t="shared" si="10"/>
        <v>4822</v>
      </c>
      <c r="M20" s="87">
        <f>'행정구역별-계획'!K20</f>
        <v>4690</v>
      </c>
      <c r="N20" s="103">
        <f>'행정구역별-계획'!P20</f>
        <v>132</v>
      </c>
      <c r="O20" s="87">
        <f t="shared" si="11"/>
        <v>4784</v>
      </c>
      <c r="P20" s="87">
        <f>'행정구역별-계획'!L20</f>
        <v>4652</v>
      </c>
      <c r="Q20" s="104">
        <f>'행정구역별-계획'!Q20</f>
        <v>132</v>
      </c>
    </row>
    <row r="21" spans="1:17" ht="20.100000000000001" customHeight="1">
      <c r="A21" s="29"/>
      <c r="B21" s="30" t="s">
        <v>1053</v>
      </c>
      <c r="C21" s="87">
        <f t="shared" si="2"/>
        <v>3734</v>
      </c>
      <c r="D21" s="87">
        <f>'행정구역별-계획'!H21</f>
        <v>3734</v>
      </c>
      <c r="E21" s="87">
        <f>'행정구역별-계획'!M21</f>
        <v>0</v>
      </c>
      <c r="F21" s="87">
        <f t="shared" si="8"/>
        <v>3585</v>
      </c>
      <c r="G21" s="87">
        <f>'행정구역별-계획'!I21</f>
        <v>3585</v>
      </c>
      <c r="H21" s="87">
        <f>'행정구역별-계획'!N21</f>
        <v>0</v>
      </c>
      <c r="I21" s="87">
        <f t="shared" si="9"/>
        <v>3572</v>
      </c>
      <c r="J21" s="87">
        <f>'행정구역별-계획'!J21</f>
        <v>3572</v>
      </c>
      <c r="K21" s="87">
        <f>'행정구역별-계획'!O21</f>
        <v>0</v>
      </c>
      <c r="L21" s="87">
        <f t="shared" si="10"/>
        <v>3559</v>
      </c>
      <c r="M21" s="87">
        <f>'행정구역별-계획'!K21</f>
        <v>3559</v>
      </c>
      <c r="N21" s="103">
        <f>'행정구역별-계획'!P21</f>
        <v>0</v>
      </c>
      <c r="O21" s="87">
        <f t="shared" si="11"/>
        <v>3530</v>
      </c>
      <c r="P21" s="87">
        <f>'행정구역별-계획'!L21</f>
        <v>3530</v>
      </c>
      <c r="Q21" s="104">
        <f>'행정구역별-계획'!Q21</f>
        <v>0</v>
      </c>
    </row>
    <row r="22" spans="1:17" ht="20.100000000000001" customHeight="1">
      <c r="A22" s="29"/>
      <c r="B22" s="30" t="s">
        <v>1054</v>
      </c>
      <c r="C22" s="87">
        <f t="shared" si="2"/>
        <v>4061</v>
      </c>
      <c r="D22" s="87">
        <f>'행정구역별-계획'!H22</f>
        <v>4061</v>
      </c>
      <c r="E22" s="87">
        <f>'행정구역별-계획'!M22</f>
        <v>0</v>
      </c>
      <c r="F22" s="87">
        <f t="shared" si="8"/>
        <v>3899</v>
      </c>
      <c r="G22" s="87">
        <f>'행정구역별-계획'!I22</f>
        <v>3899</v>
      </c>
      <c r="H22" s="87">
        <f>'행정구역별-계획'!N22</f>
        <v>0</v>
      </c>
      <c r="I22" s="87">
        <f t="shared" si="9"/>
        <v>3885</v>
      </c>
      <c r="J22" s="87">
        <f>'행정구역별-계획'!J22</f>
        <v>3885</v>
      </c>
      <c r="K22" s="87">
        <f>'행정구역별-계획'!O22</f>
        <v>0</v>
      </c>
      <c r="L22" s="87">
        <f t="shared" si="10"/>
        <v>3871</v>
      </c>
      <c r="M22" s="87">
        <f>'행정구역별-계획'!K22</f>
        <v>3871</v>
      </c>
      <c r="N22" s="103">
        <f>'행정구역별-계획'!P22</f>
        <v>0</v>
      </c>
      <c r="O22" s="87">
        <f t="shared" si="11"/>
        <v>3839</v>
      </c>
      <c r="P22" s="87">
        <f>'행정구역별-계획'!L22</f>
        <v>3839</v>
      </c>
      <c r="Q22" s="104">
        <f>'행정구역별-계획'!Q22</f>
        <v>0</v>
      </c>
    </row>
    <row r="23" spans="1:17" ht="20.100000000000001" customHeight="1">
      <c r="A23" s="29"/>
      <c r="B23" s="30" t="s">
        <v>1055</v>
      </c>
      <c r="C23" s="87">
        <f t="shared" si="2"/>
        <v>2267</v>
      </c>
      <c r="D23" s="87">
        <f>'행정구역별-계획'!H23</f>
        <v>2267</v>
      </c>
      <c r="E23" s="87">
        <f>'행정구역별-계획'!M23</f>
        <v>0</v>
      </c>
      <c r="F23" s="87">
        <f t="shared" si="8"/>
        <v>2177</v>
      </c>
      <c r="G23" s="87">
        <f>'행정구역별-계획'!I23</f>
        <v>2177</v>
      </c>
      <c r="H23" s="87">
        <f>'행정구역별-계획'!N23</f>
        <v>0</v>
      </c>
      <c r="I23" s="87">
        <f t="shared" si="9"/>
        <v>2168</v>
      </c>
      <c r="J23" s="87">
        <f>'행정구역별-계획'!J23</f>
        <v>2168</v>
      </c>
      <c r="K23" s="87">
        <f>'행정구역별-계획'!O23</f>
        <v>0</v>
      </c>
      <c r="L23" s="87">
        <f t="shared" si="10"/>
        <v>2161</v>
      </c>
      <c r="M23" s="87">
        <f>'행정구역별-계획'!K23</f>
        <v>2161</v>
      </c>
      <c r="N23" s="103">
        <f>'행정구역별-계획'!P23</f>
        <v>0</v>
      </c>
      <c r="O23" s="87">
        <f t="shared" si="11"/>
        <v>2143</v>
      </c>
      <c r="P23" s="87">
        <f>'행정구역별-계획'!L23</f>
        <v>2143</v>
      </c>
      <c r="Q23" s="104">
        <f>'행정구역별-계획'!Q23</f>
        <v>0</v>
      </c>
    </row>
    <row r="24" spans="1:17" ht="20.100000000000001" customHeight="1">
      <c r="A24" s="29"/>
      <c r="B24" s="30" t="s">
        <v>1056</v>
      </c>
      <c r="C24" s="87">
        <f t="shared" si="2"/>
        <v>2657</v>
      </c>
      <c r="D24" s="87">
        <f>'행정구역별-계획'!H24</f>
        <v>2657</v>
      </c>
      <c r="E24" s="87">
        <f>'행정구역별-계획'!M24</f>
        <v>0</v>
      </c>
      <c r="F24" s="87">
        <f t="shared" si="8"/>
        <v>2551</v>
      </c>
      <c r="G24" s="87">
        <f>'행정구역별-계획'!I24</f>
        <v>2551</v>
      </c>
      <c r="H24" s="87">
        <f>'행정구역별-계획'!N24</f>
        <v>0</v>
      </c>
      <c r="I24" s="87">
        <f t="shared" si="9"/>
        <v>2542</v>
      </c>
      <c r="J24" s="87">
        <f>'행정구역별-계획'!J24</f>
        <v>2542</v>
      </c>
      <c r="K24" s="87">
        <f>'행정구역별-계획'!O24</f>
        <v>0</v>
      </c>
      <c r="L24" s="87">
        <f t="shared" si="10"/>
        <v>2533</v>
      </c>
      <c r="M24" s="87">
        <f>'행정구역별-계획'!K24</f>
        <v>2533</v>
      </c>
      <c r="N24" s="103">
        <f>'행정구역별-계획'!P24</f>
        <v>0</v>
      </c>
      <c r="O24" s="87">
        <f t="shared" si="11"/>
        <v>2512</v>
      </c>
      <c r="P24" s="87">
        <f>'행정구역별-계획'!L24</f>
        <v>2512</v>
      </c>
      <c r="Q24" s="104">
        <f>'행정구역별-계획'!Q24</f>
        <v>0</v>
      </c>
    </row>
    <row r="25" spans="1:17" ht="20.100000000000001" customHeight="1">
      <c r="A25" s="29"/>
      <c r="B25" s="30" t="s">
        <v>1057</v>
      </c>
      <c r="C25" s="87">
        <f t="shared" si="2"/>
        <v>3235</v>
      </c>
      <c r="D25" s="87">
        <f>'행정구역별-계획'!H25</f>
        <v>3235</v>
      </c>
      <c r="E25" s="87">
        <f>'행정구역별-계획'!M25</f>
        <v>0</v>
      </c>
      <c r="F25" s="87">
        <f t="shared" si="8"/>
        <v>3106</v>
      </c>
      <c r="G25" s="87">
        <f>'행정구역별-계획'!I25</f>
        <v>3106</v>
      </c>
      <c r="H25" s="87">
        <f>'행정구역별-계획'!N25</f>
        <v>0</v>
      </c>
      <c r="I25" s="87">
        <f t="shared" si="9"/>
        <v>3094</v>
      </c>
      <c r="J25" s="87">
        <f>'행정구역별-계획'!J25</f>
        <v>3094</v>
      </c>
      <c r="K25" s="87">
        <f>'행정구역별-계획'!O25</f>
        <v>0</v>
      </c>
      <c r="L25" s="87">
        <f t="shared" si="10"/>
        <v>3083</v>
      </c>
      <c r="M25" s="87">
        <f>'행정구역별-계획'!K25</f>
        <v>3083</v>
      </c>
      <c r="N25" s="103">
        <f>'행정구역별-계획'!P25</f>
        <v>0</v>
      </c>
      <c r="O25" s="87">
        <f t="shared" si="11"/>
        <v>3058</v>
      </c>
      <c r="P25" s="87">
        <f>'행정구역별-계획'!L25</f>
        <v>3058</v>
      </c>
      <c r="Q25" s="104">
        <f>'행정구역별-계획'!Q25</f>
        <v>0</v>
      </c>
    </row>
    <row r="26" spans="1:17" ht="20.100000000000001" customHeight="1">
      <c r="A26" s="29"/>
      <c r="B26" s="30" t="s">
        <v>1058</v>
      </c>
      <c r="C26" s="87">
        <f t="shared" si="2"/>
        <v>1913</v>
      </c>
      <c r="D26" s="87">
        <f>'행정구역별-계획'!H26</f>
        <v>1913</v>
      </c>
      <c r="E26" s="87">
        <f>'행정구역별-계획'!M26</f>
        <v>0</v>
      </c>
      <c r="F26" s="87">
        <f t="shared" si="8"/>
        <v>1837</v>
      </c>
      <c r="G26" s="87">
        <f>'행정구역별-계획'!I26</f>
        <v>1837</v>
      </c>
      <c r="H26" s="87">
        <f>'행정구역별-계획'!N26</f>
        <v>0</v>
      </c>
      <c r="I26" s="87">
        <f t="shared" si="9"/>
        <v>1830</v>
      </c>
      <c r="J26" s="87">
        <f>'행정구역별-계획'!J26</f>
        <v>1830</v>
      </c>
      <c r="K26" s="87">
        <f>'행정구역별-계획'!O26</f>
        <v>0</v>
      </c>
      <c r="L26" s="87">
        <f t="shared" si="10"/>
        <v>1823</v>
      </c>
      <c r="M26" s="87">
        <f>'행정구역별-계획'!K26</f>
        <v>1823</v>
      </c>
      <c r="N26" s="103">
        <f>'행정구역별-계획'!P26</f>
        <v>0</v>
      </c>
      <c r="O26" s="87">
        <f t="shared" si="11"/>
        <v>1808</v>
      </c>
      <c r="P26" s="87">
        <f>'행정구역별-계획'!L26</f>
        <v>1808</v>
      </c>
      <c r="Q26" s="104">
        <f>'행정구역별-계획'!Q26</f>
        <v>0</v>
      </c>
    </row>
    <row r="27" spans="1:17" ht="20.100000000000001" customHeight="1">
      <c r="A27" s="29"/>
      <c r="B27" s="30" t="s">
        <v>1059</v>
      </c>
      <c r="C27" s="87">
        <f t="shared" si="2"/>
        <v>1363</v>
      </c>
      <c r="D27" s="87">
        <f>'행정구역별-계획'!H27</f>
        <v>1363</v>
      </c>
      <c r="E27" s="87">
        <f>'행정구역별-계획'!M27</f>
        <v>0</v>
      </c>
      <c r="F27" s="87">
        <f t="shared" si="8"/>
        <v>1309</v>
      </c>
      <c r="G27" s="87">
        <f>'행정구역별-계획'!I27</f>
        <v>1309</v>
      </c>
      <c r="H27" s="87">
        <f>'행정구역별-계획'!N27</f>
        <v>0</v>
      </c>
      <c r="I27" s="87">
        <f t="shared" si="9"/>
        <v>1304</v>
      </c>
      <c r="J27" s="87">
        <f>'행정구역별-계획'!J27</f>
        <v>1304</v>
      </c>
      <c r="K27" s="87">
        <f>'행정구역별-계획'!O27</f>
        <v>0</v>
      </c>
      <c r="L27" s="87">
        <f t="shared" si="10"/>
        <v>1299</v>
      </c>
      <c r="M27" s="87">
        <f>'행정구역별-계획'!K27</f>
        <v>1299</v>
      </c>
      <c r="N27" s="103">
        <f>'행정구역별-계획'!P27</f>
        <v>0</v>
      </c>
      <c r="O27" s="87">
        <f t="shared" si="11"/>
        <v>1289</v>
      </c>
      <c r="P27" s="87">
        <f>'행정구역별-계획'!L27</f>
        <v>1289</v>
      </c>
      <c r="Q27" s="104">
        <f>'행정구역별-계획'!Q27</f>
        <v>0</v>
      </c>
    </row>
    <row r="28" spans="1:17" ht="20.100000000000001" customHeight="1">
      <c r="A28" s="29"/>
      <c r="B28" s="30" t="s">
        <v>1060</v>
      </c>
      <c r="C28" s="87">
        <f t="shared" si="2"/>
        <v>2432</v>
      </c>
      <c r="D28" s="87">
        <f>'행정구역별-계획'!H28</f>
        <v>2432</v>
      </c>
      <c r="E28" s="87">
        <f>'행정구역별-계획'!M28</f>
        <v>0</v>
      </c>
      <c r="F28" s="87">
        <f t="shared" si="8"/>
        <v>2335</v>
      </c>
      <c r="G28" s="87">
        <f>'행정구역별-계획'!I28</f>
        <v>2335</v>
      </c>
      <c r="H28" s="87">
        <f>'행정구역별-계획'!N28</f>
        <v>0</v>
      </c>
      <c r="I28" s="87">
        <f t="shared" si="9"/>
        <v>2326</v>
      </c>
      <c r="J28" s="87">
        <f>'행정구역별-계획'!J28</f>
        <v>2326</v>
      </c>
      <c r="K28" s="87">
        <f>'행정구역별-계획'!O28</f>
        <v>0</v>
      </c>
      <c r="L28" s="87">
        <f t="shared" si="10"/>
        <v>2318</v>
      </c>
      <c r="M28" s="87">
        <f>'행정구역별-계획'!K28</f>
        <v>2318</v>
      </c>
      <c r="N28" s="103">
        <f>'행정구역별-계획'!P28</f>
        <v>0</v>
      </c>
      <c r="O28" s="87">
        <f t="shared" si="11"/>
        <v>2299</v>
      </c>
      <c r="P28" s="87">
        <f>'행정구역별-계획'!L28</f>
        <v>2299</v>
      </c>
      <c r="Q28" s="104">
        <f>'행정구역별-계획'!Q28</f>
        <v>0</v>
      </c>
    </row>
    <row r="29" spans="1:17" ht="20.100000000000001" customHeight="1">
      <c r="A29" s="32"/>
      <c r="B29" s="33" t="s">
        <v>1061</v>
      </c>
      <c r="C29" s="90">
        <f t="shared" si="2"/>
        <v>1266</v>
      </c>
      <c r="D29" s="90">
        <f>'행정구역별-계획'!H29</f>
        <v>1266</v>
      </c>
      <c r="E29" s="90">
        <f>'행정구역별-계획'!M29</f>
        <v>0</v>
      </c>
      <c r="F29" s="90">
        <f t="shared" si="8"/>
        <v>1216</v>
      </c>
      <c r="G29" s="90">
        <f>'행정구역별-계획'!I29</f>
        <v>1216</v>
      </c>
      <c r="H29" s="90">
        <f>'행정구역별-계획'!N29</f>
        <v>0</v>
      </c>
      <c r="I29" s="90">
        <f t="shared" si="9"/>
        <v>1212</v>
      </c>
      <c r="J29" s="90">
        <f>'행정구역별-계획'!J29</f>
        <v>1212</v>
      </c>
      <c r="K29" s="90">
        <f>'행정구역별-계획'!O29</f>
        <v>0</v>
      </c>
      <c r="L29" s="90">
        <f t="shared" si="10"/>
        <v>1208</v>
      </c>
      <c r="M29" s="90">
        <f>'행정구역별-계획'!K29</f>
        <v>1208</v>
      </c>
      <c r="N29" s="105">
        <f>'행정구역별-계획'!P29</f>
        <v>0</v>
      </c>
      <c r="O29" s="90">
        <f t="shared" si="11"/>
        <v>1199</v>
      </c>
      <c r="P29" s="90">
        <f>'행정구역별-계획'!L29</f>
        <v>1199</v>
      </c>
      <c r="Q29" s="106">
        <f>'행정구역별-계획'!Q29</f>
        <v>0</v>
      </c>
    </row>
  </sheetData>
  <mergeCells count="6">
    <mergeCell ref="O3:Q3"/>
    <mergeCell ref="A3:B4"/>
    <mergeCell ref="C3:E3"/>
    <mergeCell ref="F3:H3"/>
    <mergeCell ref="I3:K3"/>
    <mergeCell ref="L3:N3"/>
  </mergeCells>
  <phoneticPr fontId="4" type="noConversion"/>
  <pageMargins left="0.7" right="0.7" top="0.75" bottom="0.75" header="0.3" footer="0.3"/>
  <pageSetup paperSize="9" scale="7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2:Q20"/>
  <sheetViews>
    <sheetView showGridLines="0" view="pageBreakPreview" zoomScale="85" zoomScaleNormal="100" zoomScaleSheetLayoutView="85" workbookViewId="0">
      <selection activeCell="D5" sqref="D5:D20"/>
    </sheetView>
  </sheetViews>
  <sheetFormatPr defaultColWidth="8.09765625" defaultRowHeight="20.100000000000001" customHeight="1"/>
  <cols>
    <col min="1" max="2" width="7.8984375" style="17" customWidth="1"/>
    <col min="3" max="17" width="7.796875" style="17" customWidth="1"/>
    <col min="18" max="16384" width="8.09765625" style="17"/>
  </cols>
  <sheetData>
    <row r="2" spans="1:17" s="40" customFormat="1" ht="20.100000000000001" customHeight="1">
      <c r="A2" s="41" t="s">
        <v>924</v>
      </c>
      <c r="B2" s="36"/>
      <c r="C2" s="36"/>
      <c r="D2" s="38"/>
      <c r="E2" s="38"/>
      <c r="F2" s="39"/>
      <c r="G2" s="39"/>
      <c r="H2" s="39"/>
    </row>
    <row r="3" spans="1:17" ht="20.100000000000001" customHeight="1">
      <c r="A3" s="412" t="s">
        <v>925</v>
      </c>
      <c r="B3" s="414" t="s">
        <v>926</v>
      </c>
      <c r="C3" s="460" t="s">
        <v>1166</v>
      </c>
      <c r="D3" s="460"/>
      <c r="E3" s="460"/>
      <c r="F3" s="425" t="s">
        <v>1024</v>
      </c>
      <c r="G3" s="426"/>
      <c r="H3" s="427"/>
      <c r="I3" s="425" t="s">
        <v>1025</v>
      </c>
      <c r="J3" s="426"/>
      <c r="K3" s="427"/>
      <c r="L3" s="425" t="s">
        <v>1026</v>
      </c>
      <c r="M3" s="426"/>
      <c r="N3" s="426"/>
      <c r="O3" s="460" t="s">
        <v>1027</v>
      </c>
      <c r="P3" s="460"/>
      <c r="Q3" s="461"/>
    </row>
    <row r="4" spans="1:17" ht="20.100000000000001" customHeight="1" thickBot="1">
      <c r="A4" s="413"/>
      <c r="B4" s="415"/>
      <c r="C4" s="78" t="s">
        <v>1032</v>
      </c>
      <c r="D4" s="78" t="s">
        <v>1033</v>
      </c>
      <c r="E4" s="78" t="s">
        <v>1034</v>
      </c>
      <c r="F4" s="78" t="s">
        <v>1032</v>
      </c>
      <c r="G4" s="78" t="s">
        <v>1028</v>
      </c>
      <c r="H4" s="78" t="s">
        <v>1029</v>
      </c>
      <c r="I4" s="78" t="s">
        <v>1032</v>
      </c>
      <c r="J4" s="78" t="s">
        <v>1028</v>
      </c>
      <c r="K4" s="78" t="s">
        <v>1029</v>
      </c>
      <c r="L4" s="78" t="s">
        <v>1032</v>
      </c>
      <c r="M4" s="78" t="s">
        <v>1028</v>
      </c>
      <c r="N4" s="96" t="s">
        <v>1029</v>
      </c>
      <c r="O4" s="78" t="s">
        <v>1032</v>
      </c>
      <c r="P4" s="78" t="s">
        <v>1028</v>
      </c>
      <c r="Q4" s="97" t="s">
        <v>1029</v>
      </c>
    </row>
    <row r="5" spans="1:17" ht="20.100000000000001" customHeight="1" thickTop="1">
      <c r="A5" s="416" t="s">
        <v>638</v>
      </c>
      <c r="B5" s="417"/>
      <c r="C5" s="44">
        <f t="shared" ref="C5:C19" si="0">D5+E5</f>
        <v>141987</v>
      </c>
      <c r="D5" s="44">
        <f>D6+D13+D17+D20</f>
        <v>141987</v>
      </c>
      <c r="E5" s="44">
        <f>E6+E13+E17+E20</f>
        <v>0</v>
      </c>
      <c r="F5" s="44">
        <f>G5+H5</f>
        <v>149281</v>
      </c>
      <c r="G5" s="44">
        <f>G6+G13+G17+G20</f>
        <v>136329</v>
      </c>
      <c r="H5" s="44">
        <f>H6+H13+H17+H20</f>
        <v>12952</v>
      </c>
      <c r="I5" s="44">
        <f>J5+K5</f>
        <v>163035</v>
      </c>
      <c r="J5" s="44">
        <f>J6+J13+J17+J20</f>
        <v>135817</v>
      </c>
      <c r="K5" s="44">
        <f>K6+K13+K17+K20</f>
        <v>27218</v>
      </c>
      <c r="L5" s="44">
        <f>M5+N5</f>
        <v>162553</v>
      </c>
      <c r="M5" s="44">
        <f>M6+M13+M17+M20</f>
        <v>135335</v>
      </c>
      <c r="N5" s="44">
        <f>N6+N13+N17+N20</f>
        <v>27218</v>
      </c>
      <c r="O5" s="44">
        <f>P5+Q5</f>
        <v>161447</v>
      </c>
      <c r="P5" s="44">
        <f>P6+P13+P17+P20</f>
        <v>134229</v>
      </c>
      <c r="Q5" s="45">
        <f>Q6+Q13+Q17+Q20</f>
        <v>27218</v>
      </c>
    </row>
    <row r="6" spans="1:17" ht="20.100000000000001" customHeight="1">
      <c r="A6" s="59" t="s">
        <v>1077</v>
      </c>
      <c r="B6" s="95" t="s">
        <v>639</v>
      </c>
      <c r="C6" s="46">
        <f t="shared" si="0"/>
        <v>104898</v>
      </c>
      <c r="D6" s="46">
        <f>D7+D12</f>
        <v>104898</v>
      </c>
      <c r="E6" s="46">
        <f>E7+E12</f>
        <v>0</v>
      </c>
      <c r="F6" s="46">
        <f>G6+H6</f>
        <v>106530</v>
      </c>
      <c r="G6" s="46">
        <f>G7+G12</f>
        <v>103899</v>
      </c>
      <c r="H6" s="46">
        <f>H7+H12</f>
        <v>2631</v>
      </c>
      <c r="I6" s="46">
        <f>J6+K6</f>
        <v>119275</v>
      </c>
      <c r="J6" s="46">
        <f>J7+J12</f>
        <v>106763</v>
      </c>
      <c r="K6" s="46">
        <f>K7+K12</f>
        <v>12512</v>
      </c>
      <c r="L6" s="46">
        <f>M6+N6</f>
        <v>121642</v>
      </c>
      <c r="M6" s="46">
        <f>M7+M12</f>
        <v>109130</v>
      </c>
      <c r="N6" s="46">
        <f>N7+N12</f>
        <v>12512</v>
      </c>
      <c r="O6" s="46">
        <f>P6+Q6</f>
        <v>120752</v>
      </c>
      <c r="P6" s="46">
        <f>P7+P12</f>
        <v>108240</v>
      </c>
      <c r="Q6" s="47">
        <f>Q7+Q12</f>
        <v>12512</v>
      </c>
    </row>
    <row r="7" spans="1:17" ht="20.100000000000001" customHeight="1">
      <c r="A7" s="108" t="s">
        <v>622</v>
      </c>
      <c r="B7" s="109" t="s">
        <v>1078</v>
      </c>
      <c r="C7" s="110">
        <f t="shared" si="0"/>
        <v>103988</v>
      </c>
      <c r="D7" s="110">
        <f>SUM(D8:D11)</f>
        <v>103988</v>
      </c>
      <c r="E7" s="110">
        <f>SUM(E8:E11)</f>
        <v>0</v>
      </c>
      <c r="F7" s="110">
        <f>G7+H7</f>
        <v>105620</v>
      </c>
      <c r="G7" s="110">
        <f>SUM(G8:G11)</f>
        <v>102989</v>
      </c>
      <c r="H7" s="110">
        <f>SUM(H8:H11)</f>
        <v>2631</v>
      </c>
      <c r="I7" s="110">
        <f>J7+K7</f>
        <v>117099</v>
      </c>
      <c r="J7" s="110">
        <f>SUM(J8:J11)</f>
        <v>104587</v>
      </c>
      <c r="K7" s="110">
        <f>SUM(K8:K11)</f>
        <v>12512</v>
      </c>
      <c r="L7" s="110">
        <f>M7+N7</f>
        <v>118666</v>
      </c>
      <c r="M7" s="110">
        <f>SUM(M8:M11)</f>
        <v>106154</v>
      </c>
      <c r="N7" s="110">
        <f>SUM(N8:N11)</f>
        <v>12512</v>
      </c>
      <c r="O7" s="110">
        <f>P7+Q7</f>
        <v>117797</v>
      </c>
      <c r="P7" s="110">
        <f>SUM(P8:P11)</f>
        <v>105285</v>
      </c>
      <c r="Q7" s="111">
        <f>SUM(Q8:Q11)</f>
        <v>12512</v>
      </c>
    </row>
    <row r="8" spans="1:17" ht="20.100000000000001" customHeight="1">
      <c r="A8" s="21"/>
      <c r="B8" s="20" t="s">
        <v>642</v>
      </c>
      <c r="C8" s="48">
        <f t="shared" si="0"/>
        <v>42482</v>
      </c>
      <c r="D8" s="48">
        <f>'급수구역별-계획'!$I$7</f>
        <v>42482</v>
      </c>
      <c r="E8" s="48">
        <f>'급수구역별-계획'!$N$7</f>
        <v>0</v>
      </c>
      <c r="F8" s="48">
        <f t="shared" ref="F8:F19" si="1">G8+H8</f>
        <v>43328</v>
      </c>
      <c r="G8" s="48">
        <f>'급수구역별-계획'!$J$7</f>
        <v>42494</v>
      </c>
      <c r="H8" s="48">
        <f>'급수구역별-계획'!$O$7</f>
        <v>834</v>
      </c>
      <c r="I8" s="48">
        <f t="shared" ref="I8:I19" si="2">J8+K8</f>
        <v>54187</v>
      </c>
      <c r="J8" s="48">
        <f>'급수구역별-계획'!$K$7</f>
        <v>43472</v>
      </c>
      <c r="K8" s="48">
        <f>'급수구역별-계획'!$P$7</f>
        <v>10715</v>
      </c>
      <c r="L8" s="48">
        <f t="shared" ref="L8:L19" si="3">M8+N8</f>
        <v>54784</v>
      </c>
      <c r="M8" s="48">
        <f>'급수구역별-계획'!$L$7</f>
        <v>44069</v>
      </c>
      <c r="N8" s="48">
        <f>'급수구역별-계획'!$Q$7</f>
        <v>10715</v>
      </c>
      <c r="O8" s="48">
        <f t="shared" ref="O8:O19" si="4">P8+Q8</f>
        <v>54420</v>
      </c>
      <c r="P8" s="48">
        <f>'급수구역별-계획'!$M$7</f>
        <v>43705</v>
      </c>
      <c r="Q8" s="49">
        <f>'급수구역별-계획'!$R$7</f>
        <v>10715</v>
      </c>
    </row>
    <row r="9" spans="1:17" ht="20.100000000000001" customHeight="1">
      <c r="A9" s="21"/>
      <c r="B9" s="20" t="s">
        <v>916</v>
      </c>
      <c r="C9" s="48">
        <f t="shared" si="0"/>
        <v>34330</v>
      </c>
      <c r="D9" s="48">
        <f>'급수구역별-계획'!$I$16</f>
        <v>34330</v>
      </c>
      <c r="E9" s="48">
        <f>'급수구역별-계획'!$N$16</f>
        <v>0</v>
      </c>
      <c r="F9" s="48">
        <f t="shared" si="1"/>
        <v>33769</v>
      </c>
      <c r="G9" s="48">
        <f>'급수구역별-계획'!$J$16</f>
        <v>32963</v>
      </c>
      <c r="H9" s="48">
        <f>'급수구역별-계획'!$O$16</f>
        <v>806</v>
      </c>
      <c r="I9" s="48">
        <f t="shared" si="2"/>
        <v>33645</v>
      </c>
      <c r="J9" s="48">
        <f>'급수구역별-계획'!$K$16</f>
        <v>32839</v>
      </c>
      <c r="K9" s="48">
        <f>'급수구역별-계획'!$P$16</f>
        <v>806</v>
      </c>
      <c r="L9" s="48">
        <f t="shared" si="3"/>
        <v>33527</v>
      </c>
      <c r="M9" s="48">
        <f>'급수구역별-계획'!$L$16</f>
        <v>32721</v>
      </c>
      <c r="N9" s="48">
        <f>'급수구역별-계획'!$Q$16</f>
        <v>806</v>
      </c>
      <c r="O9" s="48">
        <f t="shared" si="4"/>
        <v>33260</v>
      </c>
      <c r="P9" s="48">
        <f>'급수구역별-계획'!$M$16</f>
        <v>32454</v>
      </c>
      <c r="Q9" s="49">
        <f>'급수구역별-계획'!$R$16</f>
        <v>806</v>
      </c>
    </row>
    <row r="10" spans="1:17" ht="20.100000000000001" customHeight="1">
      <c r="A10" s="21"/>
      <c r="B10" s="20" t="s">
        <v>917</v>
      </c>
      <c r="C10" s="48">
        <f t="shared" si="0"/>
        <v>8790</v>
      </c>
      <c r="D10" s="48">
        <f>'급수구역별-계획'!$I$21</f>
        <v>8790</v>
      </c>
      <c r="E10" s="48">
        <f>'급수구역별-계획'!$N$21</f>
        <v>0</v>
      </c>
      <c r="F10" s="48">
        <f t="shared" si="1"/>
        <v>9982</v>
      </c>
      <c r="G10" s="48">
        <f>'급수구역별-계획'!$J$21</f>
        <v>9753</v>
      </c>
      <c r="H10" s="48">
        <f>'급수구역별-계획'!$O$21</f>
        <v>229</v>
      </c>
      <c r="I10" s="48">
        <f t="shared" si="2"/>
        <v>10600</v>
      </c>
      <c r="J10" s="48">
        <f>'급수구역별-계획'!$K$21</f>
        <v>10371</v>
      </c>
      <c r="K10" s="48">
        <f>'급수구역별-계획'!$P$21</f>
        <v>229</v>
      </c>
      <c r="L10" s="48">
        <f t="shared" si="3"/>
        <v>10562</v>
      </c>
      <c r="M10" s="48">
        <f>'급수구역별-계획'!$L$21</f>
        <v>10333</v>
      </c>
      <c r="N10" s="48">
        <f>'급수구역별-계획'!$Q$21</f>
        <v>229</v>
      </c>
      <c r="O10" s="48">
        <f t="shared" si="4"/>
        <v>10481</v>
      </c>
      <c r="P10" s="48">
        <f>'급수구역별-계획'!$M$21</f>
        <v>10252</v>
      </c>
      <c r="Q10" s="49">
        <f>'급수구역별-계획'!$R$21</f>
        <v>229</v>
      </c>
    </row>
    <row r="11" spans="1:17" ht="20.100000000000001" customHeight="1">
      <c r="A11" s="21"/>
      <c r="B11" s="20" t="s">
        <v>919</v>
      </c>
      <c r="C11" s="48">
        <f t="shared" si="0"/>
        <v>18386</v>
      </c>
      <c r="D11" s="48">
        <f>'급수구역별-계획'!$I$26</f>
        <v>18386</v>
      </c>
      <c r="E11" s="48">
        <f>'급수구역별-계획'!$N$26</f>
        <v>0</v>
      </c>
      <c r="F11" s="48">
        <f t="shared" si="1"/>
        <v>18541</v>
      </c>
      <c r="G11" s="48">
        <f>'급수구역별-계획'!$J$26</f>
        <v>17779</v>
      </c>
      <c r="H11" s="48">
        <f>'급수구역별-계획'!$O$26</f>
        <v>762</v>
      </c>
      <c r="I11" s="48">
        <f t="shared" si="2"/>
        <v>18667</v>
      </c>
      <c r="J11" s="48">
        <f>'급수구역별-계획'!$K$26</f>
        <v>17905</v>
      </c>
      <c r="K11" s="48">
        <f>'급수구역별-계획'!$P$26</f>
        <v>762</v>
      </c>
      <c r="L11" s="48">
        <f t="shared" si="3"/>
        <v>19793</v>
      </c>
      <c r="M11" s="48">
        <f>'급수구역별-계획'!$L$26</f>
        <v>19031</v>
      </c>
      <c r="N11" s="48">
        <f>'급수구역별-계획'!$Q$26</f>
        <v>762</v>
      </c>
      <c r="O11" s="48">
        <f t="shared" si="4"/>
        <v>19636</v>
      </c>
      <c r="P11" s="48">
        <f>'급수구역별-계획'!$M$26</f>
        <v>18874</v>
      </c>
      <c r="Q11" s="49">
        <f>'급수구역별-계획'!$R$26</f>
        <v>762</v>
      </c>
    </row>
    <row r="12" spans="1:17" ht="20.100000000000001" customHeight="1">
      <c r="A12" s="108" t="s">
        <v>1079</v>
      </c>
      <c r="B12" s="109" t="s">
        <v>1079</v>
      </c>
      <c r="C12" s="110">
        <f t="shared" si="0"/>
        <v>910</v>
      </c>
      <c r="D12" s="110">
        <f>'급수구역별-계획'!$I$32</f>
        <v>910</v>
      </c>
      <c r="E12" s="110">
        <f>'급수구역별-계획'!$N$32</f>
        <v>0</v>
      </c>
      <c r="F12" s="110">
        <f t="shared" si="1"/>
        <v>910</v>
      </c>
      <c r="G12" s="110">
        <f>'급수구역별-계획'!$J$32</f>
        <v>910</v>
      </c>
      <c r="H12" s="110">
        <f>'급수구역별-계획'!$O$32</f>
        <v>0</v>
      </c>
      <c r="I12" s="110">
        <f t="shared" si="2"/>
        <v>2176</v>
      </c>
      <c r="J12" s="110">
        <f>'급수구역별-계획'!$K$32</f>
        <v>2176</v>
      </c>
      <c r="K12" s="110">
        <f>'급수구역별-계획'!$P$32</f>
        <v>0</v>
      </c>
      <c r="L12" s="110">
        <f t="shared" si="3"/>
        <v>2976</v>
      </c>
      <c r="M12" s="110">
        <f>'급수구역별-계획'!$L$32</f>
        <v>2976</v>
      </c>
      <c r="N12" s="110">
        <f>'급수구역별-계획'!$Q$32</f>
        <v>0</v>
      </c>
      <c r="O12" s="110">
        <f t="shared" si="4"/>
        <v>2955</v>
      </c>
      <c r="P12" s="110">
        <f>'급수구역별-계획'!$M$32</f>
        <v>2955</v>
      </c>
      <c r="Q12" s="111">
        <f>'급수구역별-계획'!$R$32</f>
        <v>0</v>
      </c>
    </row>
    <row r="13" spans="1:17" ht="20.100000000000001" customHeight="1">
      <c r="A13" s="59" t="s">
        <v>1083</v>
      </c>
      <c r="B13" s="95" t="s">
        <v>639</v>
      </c>
      <c r="C13" s="46">
        <f t="shared" si="0"/>
        <v>18012</v>
      </c>
      <c r="D13" s="46">
        <f>SUM(D14:D16)</f>
        <v>18012</v>
      </c>
      <c r="E13" s="46">
        <f>SUM(E14:E16)</f>
        <v>0</v>
      </c>
      <c r="F13" s="46">
        <f t="shared" si="1"/>
        <v>28183</v>
      </c>
      <c r="G13" s="46">
        <f>SUM(G14:G16)</f>
        <v>17994</v>
      </c>
      <c r="H13" s="46">
        <f>SUM(H14:H16)</f>
        <v>10189</v>
      </c>
      <c r="I13" s="46">
        <f t="shared" si="2"/>
        <v>32749</v>
      </c>
      <c r="J13" s="46">
        <f>SUM(J14:J16)</f>
        <v>18175</v>
      </c>
      <c r="K13" s="46">
        <f>SUM(K14:K16)</f>
        <v>14574</v>
      </c>
      <c r="L13" s="46">
        <f t="shared" si="3"/>
        <v>32769</v>
      </c>
      <c r="M13" s="46">
        <f>SUM(M14:M16)</f>
        <v>18195</v>
      </c>
      <c r="N13" s="46">
        <f>SUM(N14:N16)</f>
        <v>14574</v>
      </c>
      <c r="O13" s="46">
        <f t="shared" si="4"/>
        <v>32614</v>
      </c>
      <c r="P13" s="46">
        <f>SUM(P14:P16)</f>
        <v>18040</v>
      </c>
      <c r="Q13" s="47">
        <f>SUM(Q14:Q16)</f>
        <v>14574</v>
      </c>
    </row>
    <row r="14" spans="1:17" ht="20.100000000000001" customHeight="1">
      <c r="A14" s="21"/>
      <c r="B14" s="20" t="s">
        <v>1084</v>
      </c>
      <c r="C14" s="48">
        <f t="shared" si="0"/>
        <v>10112</v>
      </c>
      <c r="D14" s="48">
        <f>'급수구역별-계획'!$I$37</f>
        <v>10112</v>
      </c>
      <c r="E14" s="48">
        <f>'급수구역별-계획'!$N$37</f>
        <v>0</v>
      </c>
      <c r="F14" s="48">
        <f t="shared" si="1"/>
        <v>20437</v>
      </c>
      <c r="G14" s="48">
        <f>'급수구역별-계획'!$J$37</f>
        <v>10248</v>
      </c>
      <c r="H14" s="48">
        <f>'급수구역별-계획'!$O$37</f>
        <v>10189</v>
      </c>
      <c r="I14" s="48">
        <f t="shared" si="2"/>
        <v>20399</v>
      </c>
      <c r="J14" s="48">
        <f>'급수구역별-계획'!$K$37</f>
        <v>10210</v>
      </c>
      <c r="K14" s="48">
        <f>'급수구역별-계획'!$P$37</f>
        <v>10189</v>
      </c>
      <c r="L14" s="48">
        <f t="shared" si="3"/>
        <v>20365</v>
      </c>
      <c r="M14" s="48">
        <f>'급수구역별-계획'!$L$37</f>
        <v>10176</v>
      </c>
      <c r="N14" s="48">
        <f>'급수구역별-계획'!$Q$37</f>
        <v>10189</v>
      </c>
      <c r="O14" s="48">
        <f t="shared" si="4"/>
        <v>20280</v>
      </c>
      <c r="P14" s="48">
        <f>'급수구역별-계획'!$M$37</f>
        <v>10091</v>
      </c>
      <c r="Q14" s="49">
        <f>'급수구역별-계획'!$R$37</f>
        <v>10189</v>
      </c>
    </row>
    <row r="15" spans="1:17" ht="20.100000000000001" customHeight="1">
      <c r="A15" s="21"/>
      <c r="B15" s="20" t="s">
        <v>1085</v>
      </c>
      <c r="C15" s="48">
        <f t="shared" si="0"/>
        <v>7900</v>
      </c>
      <c r="D15" s="48">
        <f>'급수구역별-계획'!$I$40</f>
        <v>7900</v>
      </c>
      <c r="E15" s="48">
        <f>'급수구역별-계획'!$N$40</f>
        <v>0</v>
      </c>
      <c r="F15" s="48">
        <f t="shared" si="1"/>
        <v>7746</v>
      </c>
      <c r="G15" s="48">
        <f>'급수구역별-계획'!$J$40</f>
        <v>7746</v>
      </c>
      <c r="H15" s="48">
        <f>'급수구역별-계획'!$O$40</f>
        <v>0</v>
      </c>
      <c r="I15" s="48">
        <f t="shared" si="2"/>
        <v>12350</v>
      </c>
      <c r="J15" s="48">
        <f>'급수구역별-계획'!$K$40</f>
        <v>7965</v>
      </c>
      <c r="K15" s="48">
        <f>'급수구역별-계획'!$P$40</f>
        <v>4385</v>
      </c>
      <c r="L15" s="48">
        <f t="shared" si="3"/>
        <v>12404</v>
      </c>
      <c r="M15" s="48">
        <f>'급수구역별-계획'!$L$40</f>
        <v>8019</v>
      </c>
      <c r="N15" s="48">
        <f>'급수구역별-계획'!$Q$40</f>
        <v>4385</v>
      </c>
      <c r="O15" s="48">
        <f t="shared" si="4"/>
        <v>12334</v>
      </c>
      <c r="P15" s="48">
        <f>'급수구역별-계획'!$M$40</f>
        <v>7949</v>
      </c>
      <c r="Q15" s="49">
        <f>'급수구역별-계획'!$R$40</f>
        <v>4385</v>
      </c>
    </row>
    <row r="16" spans="1:17" ht="20.100000000000001" customHeight="1">
      <c r="A16" s="21"/>
      <c r="B16" s="20" t="s">
        <v>1086</v>
      </c>
      <c r="C16" s="48">
        <f t="shared" si="0"/>
        <v>0</v>
      </c>
      <c r="D16" s="48">
        <f>'급수구역별-계획'!$I$41</f>
        <v>0</v>
      </c>
      <c r="E16" s="48">
        <f>'급수구역별-계획'!$N$41</f>
        <v>0</v>
      </c>
      <c r="F16" s="48">
        <f t="shared" si="1"/>
        <v>0</v>
      </c>
      <c r="G16" s="48">
        <f>'급수구역별-계획'!$J$41</f>
        <v>0</v>
      </c>
      <c r="H16" s="48">
        <f>'급수구역별-계획'!$O$41</f>
        <v>0</v>
      </c>
      <c r="I16" s="48">
        <f t="shared" si="2"/>
        <v>0</v>
      </c>
      <c r="J16" s="48">
        <f>'급수구역별-계획'!$K$41</f>
        <v>0</v>
      </c>
      <c r="K16" s="48">
        <f>'급수구역별-계획'!$P$41</f>
        <v>0</v>
      </c>
      <c r="L16" s="48">
        <f t="shared" si="3"/>
        <v>0</v>
      </c>
      <c r="M16" s="48">
        <f>'급수구역별-계획'!$L$41</f>
        <v>0</v>
      </c>
      <c r="N16" s="48">
        <f>'급수구역별-계획'!$Q$41</f>
        <v>0</v>
      </c>
      <c r="O16" s="48">
        <f t="shared" si="4"/>
        <v>0</v>
      </c>
      <c r="P16" s="48">
        <f>'급수구역별-계획'!$M$41</f>
        <v>0</v>
      </c>
      <c r="Q16" s="49">
        <f>'급수구역별-계획'!$R$41</f>
        <v>0</v>
      </c>
    </row>
    <row r="17" spans="1:17" ht="20.100000000000001" customHeight="1">
      <c r="A17" s="59" t="s">
        <v>1087</v>
      </c>
      <c r="B17" s="95" t="s">
        <v>639</v>
      </c>
      <c r="C17" s="46">
        <f t="shared" si="0"/>
        <v>16257</v>
      </c>
      <c r="D17" s="46">
        <f>SUM(D18:D19)</f>
        <v>16257</v>
      </c>
      <c r="E17" s="46">
        <f>SUM(E18:E19)</f>
        <v>0</v>
      </c>
      <c r="F17" s="46">
        <f t="shared" si="1"/>
        <v>12591</v>
      </c>
      <c r="G17" s="46">
        <f>SUM(G18:G19)</f>
        <v>12459</v>
      </c>
      <c r="H17" s="46">
        <f>SUM(H18:H19)</f>
        <v>132</v>
      </c>
      <c r="I17" s="46">
        <f t="shared" si="2"/>
        <v>9238</v>
      </c>
      <c r="J17" s="46">
        <f>SUM(J18:J19)</f>
        <v>9106</v>
      </c>
      <c r="K17" s="46">
        <f>SUM(K18:K19)</f>
        <v>132</v>
      </c>
      <c r="L17" s="46">
        <f t="shared" si="3"/>
        <v>6542</v>
      </c>
      <c r="M17" s="46">
        <f>SUM(M18:M19)</f>
        <v>6410</v>
      </c>
      <c r="N17" s="46">
        <f>SUM(N18:N19)</f>
        <v>132</v>
      </c>
      <c r="O17" s="46">
        <f t="shared" si="4"/>
        <v>6487</v>
      </c>
      <c r="P17" s="46">
        <f>SUM(P18:P19)</f>
        <v>6355</v>
      </c>
      <c r="Q17" s="47">
        <f>SUM(Q18:Q19)</f>
        <v>132</v>
      </c>
    </row>
    <row r="18" spans="1:17" ht="20.100000000000001" customHeight="1">
      <c r="A18" s="21"/>
      <c r="B18" s="20" t="s">
        <v>1088</v>
      </c>
      <c r="C18" s="48">
        <f t="shared" si="0"/>
        <v>6241</v>
      </c>
      <c r="D18" s="48">
        <f>'급수구역별-계획'!$I$45</f>
        <v>6241</v>
      </c>
      <c r="E18" s="48">
        <f>'급수구역별-계획'!$N$45</f>
        <v>0</v>
      </c>
      <c r="F18" s="48">
        <f t="shared" si="1"/>
        <v>4411</v>
      </c>
      <c r="G18" s="48">
        <f>'급수구역별-계획'!$J$45</f>
        <v>4279</v>
      </c>
      <c r="H18" s="48">
        <f>'급수구역별-계획'!$O$45</f>
        <v>132</v>
      </c>
      <c r="I18" s="48">
        <f t="shared" si="2"/>
        <v>2835</v>
      </c>
      <c r="J18" s="48">
        <f>'급수구역별-계획'!$K$45</f>
        <v>2703</v>
      </c>
      <c r="K18" s="48">
        <f>'급수구역별-계획'!$P$45</f>
        <v>132</v>
      </c>
      <c r="L18" s="48">
        <f t="shared" si="3"/>
        <v>1245</v>
      </c>
      <c r="M18" s="48">
        <f>'급수구역별-계획'!$L$45</f>
        <v>1113</v>
      </c>
      <c r="N18" s="48">
        <f>'급수구역별-계획'!$Q$45</f>
        <v>132</v>
      </c>
      <c r="O18" s="48">
        <f t="shared" si="4"/>
        <v>1236</v>
      </c>
      <c r="P18" s="48">
        <f>'급수구역별-계획'!$M$45</f>
        <v>1104</v>
      </c>
      <c r="Q18" s="49">
        <f>'급수구역별-계획'!$R$45</f>
        <v>132</v>
      </c>
    </row>
    <row r="19" spans="1:17" ht="20.100000000000001" customHeight="1">
      <c r="A19" s="21"/>
      <c r="B19" s="20" t="s">
        <v>1089</v>
      </c>
      <c r="C19" s="114">
        <f t="shared" si="0"/>
        <v>10016</v>
      </c>
      <c r="D19" s="114">
        <f>'급수구역별-계획'!$I$46</f>
        <v>10016</v>
      </c>
      <c r="E19" s="114">
        <f>'급수구역별-계획'!$N$46</f>
        <v>0</v>
      </c>
      <c r="F19" s="114">
        <f t="shared" si="1"/>
        <v>8180</v>
      </c>
      <c r="G19" s="114">
        <f>'급수구역별-계획'!$J$46</f>
        <v>8180</v>
      </c>
      <c r="H19" s="114">
        <f>'급수구역별-계획'!$O$46</f>
        <v>0</v>
      </c>
      <c r="I19" s="114">
        <f t="shared" si="2"/>
        <v>6403</v>
      </c>
      <c r="J19" s="114">
        <f>'급수구역별-계획'!$K$46</f>
        <v>6403</v>
      </c>
      <c r="K19" s="114">
        <f>'급수구역별-계획'!$P$46</f>
        <v>0</v>
      </c>
      <c r="L19" s="114">
        <f t="shared" si="3"/>
        <v>5297</v>
      </c>
      <c r="M19" s="114">
        <f>'급수구역별-계획'!$L$46</f>
        <v>5297</v>
      </c>
      <c r="N19" s="114">
        <f>'급수구역별-계획'!$Q$46</f>
        <v>0</v>
      </c>
      <c r="O19" s="114">
        <f t="shared" si="4"/>
        <v>5251</v>
      </c>
      <c r="P19" s="114">
        <f>'급수구역별-계획'!$M$46</f>
        <v>5251</v>
      </c>
      <c r="Q19" s="115">
        <f>'급수구역별-계획'!$R$46</f>
        <v>0</v>
      </c>
    </row>
    <row r="20" spans="1:17" ht="20.100000000000001" customHeight="1">
      <c r="A20" s="466" t="s">
        <v>1090</v>
      </c>
      <c r="B20" s="467"/>
      <c r="C20" s="66">
        <f>D20+E20</f>
        <v>2820</v>
      </c>
      <c r="D20" s="66">
        <f>'급수구역별-계획'!$I$47</f>
        <v>2820</v>
      </c>
      <c r="E20" s="66">
        <f>'급수구역별-계획'!$N$47</f>
        <v>0</v>
      </c>
      <c r="F20" s="66">
        <f>G20+H20</f>
        <v>1977</v>
      </c>
      <c r="G20" s="66">
        <f>'급수구역별-계획'!$J$47</f>
        <v>1977</v>
      </c>
      <c r="H20" s="66">
        <f>'급수구역별-계획'!$O$47</f>
        <v>0</v>
      </c>
      <c r="I20" s="66">
        <f>J20+K20</f>
        <v>1773</v>
      </c>
      <c r="J20" s="66">
        <f>'급수구역별-계획'!$K$47</f>
        <v>1773</v>
      </c>
      <c r="K20" s="66">
        <f>'급수구역별-계획'!$P$47</f>
        <v>0</v>
      </c>
      <c r="L20" s="66">
        <f>M20+N20</f>
        <v>1600</v>
      </c>
      <c r="M20" s="66">
        <f>'급수구역별-계획'!$L$47</f>
        <v>1600</v>
      </c>
      <c r="N20" s="66">
        <f>'급수구역별-계획'!$Q$47</f>
        <v>0</v>
      </c>
      <c r="O20" s="66">
        <f>P20+Q20</f>
        <v>1594</v>
      </c>
      <c r="P20" s="66">
        <f>'급수구역별-계획'!$M$47</f>
        <v>1594</v>
      </c>
      <c r="Q20" s="67">
        <f>'급수구역별-계획'!$R$47</f>
        <v>0</v>
      </c>
    </row>
  </sheetData>
  <mergeCells count="9">
    <mergeCell ref="I3:K3"/>
    <mergeCell ref="L3:N3"/>
    <mergeCell ref="O3:Q3"/>
    <mergeCell ref="A20:B20"/>
    <mergeCell ref="F3:H3"/>
    <mergeCell ref="A5:B5"/>
    <mergeCell ref="A3:A4"/>
    <mergeCell ref="B3:B4"/>
    <mergeCell ref="C3:E3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73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2:Q20"/>
  <sheetViews>
    <sheetView showGridLines="0" view="pageBreakPreview" zoomScale="85" zoomScaleNormal="100" zoomScaleSheetLayoutView="85" workbookViewId="0">
      <selection activeCell="O5" sqref="O5:O20"/>
    </sheetView>
  </sheetViews>
  <sheetFormatPr defaultColWidth="8.09765625" defaultRowHeight="20.100000000000001" customHeight="1"/>
  <cols>
    <col min="1" max="2" width="7.8984375" style="17" customWidth="1"/>
    <col min="3" max="17" width="7.796875" style="17" customWidth="1"/>
    <col min="18" max="16384" width="8.09765625" style="17"/>
  </cols>
  <sheetData>
    <row r="2" spans="1:17" s="40" customFormat="1" ht="20.100000000000001" customHeight="1">
      <c r="A2" s="41" t="s">
        <v>1091</v>
      </c>
      <c r="B2" s="36"/>
      <c r="C2" s="36"/>
      <c r="D2" s="38"/>
      <c r="E2" s="38"/>
      <c r="F2" s="39"/>
      <c r="G2" s="39"/>
      <c r="H2" s="39"/>
    </row>
    <row r="3" spans="1:17" ht="20.100000000000001" customHeight="1">
      <c r="A3" s="412" t="s">
        <v>925</v>
      </c>
      <c r="B3" s="414" t="s">
        <v>926</v>
      </c>
      <c r="C3" s="460" t="s">
        <v>1166</v>
      </c>
      <c r="D3" s="460"/>
      <c r="E3" s="460"/>
      <c r="F3" s="425" t="s">
        <v>987</v>
      </c>
      <c r="G3" s="426"/>
      <c r="H3" s="427"/>
      <c r="I3" s="425" t="s">
        <v>988</v>
      </c>
      <c r="J3" s="426"/>
      <c r="K3" s="427"/>
      <c r="L3" s="425" t="s">
        <v>989</v>
      </c>
      <c r="M3" s="426"/>
      <c r="N3" s="426"/>
      <c r="O3" s="460" t="s">
        <v>990</v>
      </c>
      <c r="P3" s="460"/>
      <c r="Q3" s="461"/>
    </row>
    <row r="4" spans="1:17" ht="20.100000000000001" customHeight="1" thickBot="1">
      <c r="A4" s="413"/>
      <c r="B4" s="415"/>
      <c r="C4" s="78" t="s">
        <v>651</v>
      </c>
      <c r="D4" s="78" t="s">
        <v>1028</v>
      </c>
      <c r="E4" s="78" t="s">
        <v>1029</v>
      </c>
      <c r="F4" s="78" t="s">
        <v>651</v>
      </c>
      <c r="G4" s="78" t="s">
        <v>1028</v>
      </c>
      <c r="H4" s="78" t="s">
        <v>1029</v>
      </c>
      <c r="I4" s="78" t="s">
        <v>651</v>
      </c>
      <c r="J4" s="78" t="s">
        <v>1028</v>
      </c>
      <c r="K4" s="78" t="s">
        <v>1029</v>
      </c>
      <c r="L4" s="78" t="s">
        <v>651</v>
      </c>
      <c r="M4" s="78" t="s">
        <v>1028</v>
      </c>
      <c r="N4" s="96" t="s">
        <v>1029</v>
      </c>
      <c r="O4" s="78" t="s">
        <v>651</v>
      </c>
      <c r="P4" s="78" t="s">
        <v>1028</v>
      </c>
      <c r="Q4" s="97" t="s">
        <v>1029</v>
      </c>
    </row>
    <row r="5" spans="1:17" ht="20.100000000000001" customHeight="1" thickTop="1">
      <c r="A5" s="416" t="s">
        <v>638</v>
      </c>
      <c r="B5" s="417"/>
      <c r="C5" s="44">
        <f t="shared" ref="C5:C20" si="0">D5+E5</f>
        <v>139167</v>
      </c>
      <c r="D5" s="44">
        <f>D6+D14+D18</f>
        <v>139167</v>
      </c>
      <c r="E5" s="44">
        <f>E6+E14+E18</f>
        <v>0</v>
      </c>
      <c r="F5" s="44">
        <f>G5+H5</f>
        <v>147304</v>
      </c>
      <c r="G5" s="44">
        <f>G6+G14+G18</f>
        <v>134352</v>
      </c>
      <c r="H5" s="44">
        <f>H6+H14+H18</f>
        <v>12952</v>
      </c>
      <c r="I5" s="44">
        <f>J5+K5</f>
        <v>161262</v>
      </c>
      <c r="J5" s="44">
        <f>J6+J14+J18</f>
        <v>134044</v>
      </c>
      <c r="K5" s="44">
        <f>K6+K14+K18</f>
        <v>27218</v>
      </c>
      <c r="L5" s="44">
        <f>M5+N5</f>
        <v>160953</v>
      </c>
      <c r="M5" s="44">
        <f>M6+M14+M18</f>
        <v>133735</v>
      </c>
      <c r="N5" s="44">
        <f>N6+N14+N18</f>
        <v>27218</v>
      </c>
      <c r="O5" s="44">
        <f>P5+Q5</f>
        <v>159853</v>
      </c>
      <c r="P5" s="44">
        <f>P6+P14+P18</f>
        <v>132635</v>
      </c>
      <c r="Q5" s="45">
        <f>Q6+Q14+Q18</f>
        <v>27218</v>
      </c>
    </row>
    <row r="6" spans="1:17" ht="20.100000000000001" customHeight="1">
      <c r="A6" s="59" t="s">
        <v>1077</v>
      </c>
      <c r="B6" s="95" t="s">
        <v>639</v>
      </c>
      <c r="C6" s="46">
        <f t="shared" si="0"/>
        <v>104898</v>
      </c>
      <c r="D6" s="46">
        <f>D7+D12+D13</f>
        <v>104898</v>
      </c>
      <c r="E6" s="46">
        <f>E7+E12+E13</f>
        <v>0</v>
      </c>
      <c r="F6" s="46">
        <f t="shared" ref="F6:F20" si="1">G6+H6</f>
        <v>106530</v>
      </c>
      <c r="G6" s="46">
        <f>G7+G12+G13</f>
        <v>103899</v>
      </c>
      <c r="H6" s="46">
        <f>H7+H12+H13</f>
        <v>2631</v>
      </c>
      <c r="I6" s="46">
        <f t="shared" ref="I6:I16" si="2">J6+K6</f>
        <v>119275</v>
      </c>
      <c r="J6" s="46">
        <f>J7+J12+J13</f>
        <v>106763</v>
      </c>
      <c r="K6" s="46">
        <f>K7+K12+K13</f>
        <v>12512</v>
      </c>
      <c r="L6" s="46">
        <f t="shared" ref="L6:L20" si="3">M6+N6</f>
        <v>121642</v>
      </c>
      <c r="M6" s="46">
        <f>M7+M12+M13</f>
        <v>109130</v>
      </c>
      <c r="N6" s="46">
        <f>N7+N12+N13</f>
        <v>12512</v>
      </c>
      <c r="O6" s="46">
        <f t="shared" ref="O6:O20" si="4">P6+Q6</f>
        <v>120752</v>
      </c>
      <c r="P6" s="46">
        <f>P7+P12+P13</f>
        <v>108240</v>
      </c>
      <c r="Q6" s="47">
        <f>Q7+Q12+Q13</f>
        <v>12512</v>
      </c>
    </row>
    <row r="7" spans="1:17" ht="20.100000000000001" customHeight="1">
      <c r="A7" s="108" t="s">
        <v>622</v>
      </c>
      <c r="B7" s="109" t="s">
        <v>1078</v>
      </c>
      <c r="C7" s="110">
        <f t="shared" si="0"/>
        <v>103988</v>
      </c>
      <c r="D7" s="110">
        <f>SUM(D8:D11)</f>
        <v>103988</v>
      </c>
      <c r="E7" s="110">
        <f>SUM(E8:E11)</f>
        <v>0</v>
      </c>
      <c r="F7" s="110">
        <f t="shared" si="1"/>
        <v>105620</v>
      </c>
      <c r="G7" s="110">
        <f>SUM(G8:G11)</f>
        <v>102989</v>
      </c>
      <c r="H7" s="110">
        <f>SUM(H8:H11)</f>
        <v>2631</v>
      </c>
      <c r="I7" s="110">
        <f t="shared" si="2"/>
        <v>117099</v>
      </c>
      <c r="J7" s="110">
        <f>SUM(J8:J11)</f>
        <v>104587</v>
      </c>
      <c r="K7" s="110">
        <f>SUM(K8:K11)</f>
        <v>12512</v>
      </c>
      <c r="L7" s="110">
        <f t="shared" si="3"/>
        <v>118666</v>
      </c>
      <c r="M7" s="110">
        <f>SUM(M8:M11)</f>
        <v>106154</v>
      </c>
      <c r="N7" s="110">
        <f>SUM(N8:N11)</f>
        <v>12512</v>
      </c>
      <c r="O7" s="110">
        <f t="shared" si="4"/>
        <v>117797</v>
      </c>
      <c r="P7" s="110">
        <f>SUM(P8:P11)</f>
        <v>105285</v>
      </c>
      <c r="Q7" s="111">
        <f>SUM(Q8:Q11)</f>
        <v>12512</v>
      </c>
    </row>
    <row r="8" spans="1:17" ht="20.100000000000001" customHeight="1">
      <c r="A8" s="21"/>
      <c r="B8" s="20" t="s">
        <v>642</v>
      </c>
      <c r="C8" s="48">
        <f t="shared" si="0"/>
        <v>42482</v>
      </c>
      <c r="D8" s="48">
        <f>'급수구역별-계획'!$I$7</f>
        <v>42482</v>
      </c>
      <c r="E8" s="48">
        <f>'급수구역별-계획'!$N$7</f>
        <v>0</v>
      </c>
      <c r="F8" s="48">
        <f t="shared" si="1"/>
        <v>43328</v>
      </c>
      <c r="G8" s="48">
        <f>'급수구역별-계획'!$J$7</f>
        <v>42494</v>
      </c>
      <c r="H8" s="48">
        <f>'급수구역별-계획'!$O$7</f>
        <v>834</v>
      </c>
      <c r="I8" s="48">
        <f t="shared" si="2"/>
        <v>54187</v>
      </c>
      <c r="J8" s="48">
        <f>'급수구역별-계획'!$K$7</f>
        <v>43472</v>
      </c>
      <c r="K8" s="48">
        <f>'급수구역별-계획'!$P$7</f>
        <v>10715</v>
      </c>
      <c r="L8" s="48">
        <f t="shared" si="3"/>
        <v>54784</v>
      </c>
      <c r="M8" s="48">
        <f>'급수구역별-계획'!$L$7</f>
        <v>44069</v>
      </c>
      <c r="N8" s="48">
        <f>'급수구역별-계획'!$Q$7</f>
        <v>10715</v>
      </c>
      <c r="O8" s="48">
        <f t="shared" si="4"/>
        <v>54420</v>
      </c>
      <c r="P8" s="48">
        <f>'급수구역별-계획'!$M$7</f>
        <v>43705</v>
      </c>
      <c r="Q8" s="49">
        <f>'급수구역별-계획'!$R$7</f>
        <v>10715</v>
      </c>
    </row>
    <row r="9" spans="1:17" ht="20.100000000000001" customHeight="1">
      <c r="A9" s="21"/>
      <c r="B9" s="20" t="s">
        <v>916</v>
      </c>
      <c r="C9" s="48">
        <f t="shared" si="0"/>
        <v>34330</v>
      </c>
      <c r="D9" s="48">
        <f>'급수구역별-계획'!$I$16</f>
        <v>34330</v>
      </c>
      <c r="E9" s="48">
        <f>'급수구역별-계획'!$N$16</f>
        <v>0</v>
      </c>
      <c r="F9" s="48">
        <f t="shared" si="1"/>
        <v>33769</v>
      </c>
      <c r="G9" s="48">
        <f>'급수구역별-계획'!$J$16</f>
        <v>32963</v>
      </c>
      <c r="H9" s="48">
        <f>'급수구역별-계획'!$O$16</f>
        <v>806</v>
      </c>
      <c r="I9" s="48">
        <f t="shared" si="2"/>
        <v>33645</v>
      </c>
      <c r="J9" s="48">
        <f>'급수구역별-계획'!$K$16</f>
        <v>32839</v>
      </c>
      <c r="K9" s="48">
        <f>'급수구역별-계획'!$P$16</f>
        <v>806</v>
      </c>
      <c r="L9" s="48">
        <f t="shared" si="3"/>
        <v>33527</v>
      </c>
      <c r="M9" s="48">
        <f>'급수구역별-계획'!$L$16</f>
        <v>32721</v>
      </c>
      <c r="N9" s="48">
        <f>'급수구역별-계획'!$Q$16</f>
        <v>806</v>
      </c>
      <c r="O9" s="48">
        <f t="shared" si="4"/>
        <v>33260</v>
      </c>
      <c r="P9" s="48">
        <f>'급수구역별-계획'!$M$16</f>
        <v>32454</v>
      </c>
      <c r="Q9" s="49">
        <f>'급수구역별-계획'!$R$16</f>
        <v>806</v>
      </c>
    </row>
    <row r="10" spans="1:17" ht="20.100000000000001" customHeight="1">
      <c r="A10" s="21"/>
      <c r="B10" s="20" t="s">
        <v>917</v>
      </c>
      <c r="C10" s="48">
        <f t="shared" si="0"/>
        <v>8790</v>
      </c>
      <c r="D10" s="48">
        <f>'급수구역별-계획'!$I$21</f>
        <v>8790</v>
      </c>
      <c r="E10" s="48">
        <f>'급수구역별-계획'!$N$21</f>
        <v>0</v>
      </c>
      <c r="F10" s="48">
        <f t="shared" si="1"/>
        <v>9982</v>
      </c>
      <c r="G10" s="48">
        <f>'급수구역별-계획'!$J$21</f>
        <v>9753</v>
      </c>
      <c r="H10" s="48">
        <f>'급수구역별-계획'!$O$21</f>
        <v>229</v>
      </c>
      <c r="I10" s="48">
        <f t="shared" si="2"/>
        <v>10600</v>
      </c>
      <c r="J10" s="48">
        <f>'급수구역별-계획'!$K$21</f>
        <v>10371</v>
      </c>
      <c r="K10" s="48">
        <f>'급수구역별-계획'!$P$21</f>
        <v>229</v>
      </c>
      <c r="L10" s="48">
        <f t="shared" si="3"/>
        <v>10562</v>
      </c>
      <c r="M10" s="48">
        <f>'급수구역별-계획'!$L$21</f>
        <v>10333</v>
      </c>
      <c r="N10" s="48">
        <f>'급수구역별-계획'!$Q$21</f>
        <v>229</v>
      </c>
      <c r="O10" s="48">
        <f t="shared" si="4"/>
        <v>10481</v>
      </c>
      <c r="P10" s="48">
        <f>'급수구역별-계획'!$M$21</f>
        <v>10252</v>
      </c>
      <c r="Q10" s="49">
        <f>'급수구역별-계획'!$R$21</f>
        <v>229</v>
      </c>
    </row>
    <row r="11" spans="1:17" ht="20.100000000000001" customHeight="1">
      <c r="A11" s="21"/>
      <c r="B11" s="20" t="s">
        <v>919</v>
      </c>
      <c r="C11" s="48">
        <f t="shared" si="0"/>
        <v>18386</v>
      </c>
      <c r="D11" s="48">
        <f>'급수구역별-계획'!$I$26</f>
        <v>18386</v>
      </c>
      <c r="E11" s="48">
        <f>'급수구역별-계획'!$N$26</f>
        <v>0</v>
      </c>
      <c r="F11" s="48">
        <f t="shared" si="1"/>
        <v>18541</v>
      </c>
      <c r="G11" s="48">
        <f>'급수구역별-계획'!$J$26</f>
        <v>17779</v>
      </c>
      <c r="H11" s="48">
        <f>'급수구역별-계획'!$O$26</f>
        <v>762</v>
      </c>
      <c r="I11" s="48">
        <f t="shared" si="2"/>
        <v>18667</v>
      </c>
      <c r="J11" s="48">
        <f>'급수구역별-계획'!$K$26</f>
        <v>17905</v>
      </c>
      <c r="K11" s="48">
        <f>'급수구역별-계획'!$P$26</f>
        <v>762</v>
      </c>
      <c r="L11" s="48">
        <f t="shared" si="3"/>
        <v>19793</v>
      </c>
      <c r="M11" s="48">
        <f>'급수구역별-계획'!$L$26</f>
        <v>19031</v>
      </c>
      <c r="N11" s="48">
        <f>'급수구역별-계획'!$Q$26</f>
        <v>762</v>
      </c>
      <c r="O11" s="48">
        <f t="shared" si="4"/>
        <v>19636</v>
      </c>
      <c r="P11" s="48">
        <f>'급수구역별-계획'!$M$26</f>
        <v>18874</v>
      </c>
      <c r="Q11" s="49">
        <f>'급수구역별-계획'!$R$26</f>
        <v>762</v>
      </c>
    </row>
    <row r="12" spans="1:17" ht="20.100000000000001" customHeight="1">
      <c r="A12" s="108" t="s">
        <v>1079</v>
      </c>
      <c r="B12" s="109" t="s">
        <v>1079</v>
      </c>
      <c r="C12" s="110">
        <f t="shared" si="0"/>
        <v>910</v>
      </c>
      <c r="D12" s="110">
        <f>'급수구역별-계획'!$I$32</f>
        <v>910</v>
      </c>
      <c r="E12" s="110">
        <f>'급수구역별-계획'!$N$32</f>
        <v>0</v>
      </c>
      <c r="F12" s="110">
        <f t="shared" si="1"/>
        <v>910</v>
      </c>
      <c r="G12" s="110">
        <f>'급수구역별-계획'!$J$32</f>
        <v>910</v>
      </c>
      <c r="H12" s="110">
        <f>'급수구역별-계획'!$O$32</f>
        <v>0</v>
      </c>
      <c r="I12" s="110">
        <f t="shared" si="2"/>
        <v>2176</v>
      </c>
      <c r="J12" s="110">
        <f>'급수구역별-계획'!$K$32</f>
        <v>2176</v>
      </c>
      <c r="K12" s="110">
        <f>'급수구역별-계획'!$P$32</f>
        <v>0</v>
      </c>
      <c r="L12" s="110">
        <f t="shared" si="3"/>
        <v>2976</v>
      </c>
      <c r="M12" s="110">
        <f>'급수구역별-계획'!$L$32</f>
        <v>2976</v>
      </c>
      <c r="N12" s="110">
        <f>'급수구역별-계획'!$Q$32</f>
        <v>0</v>
      </c>
      <c r="O12" s="110">
        <f t="shared" si="4"/>
        <v>2955</v>
      </c>
      <c r="P12" s="110">
        <f>'급수구역별-계획'!$M$32</f>
        <v>2955</v>
      </c>
      <c r="Q12" s="111">
        <f>'급수구역별-계획'!$R$32</f>
        <v>0</v>
      </c>
    </row>
    <row r="13" spans="1:17" ht="20.100000000000001" hidden="1" customHeight="1">
      <c r="A13" s="108" t="s">
        <v>1080</v>
      </c>
      <c r="B13" s="109" t="s">
        <v>1081</v>
      </c>
      <c r="C13" s="110">
        <f t="shared" si="0"/>
        <v>0</v>
      </c>
      <c r="D13" s="110">
        <f>'급수구역별-계획'!$I$35</f>
        <v>0</v>
      </c>
      <c r="E13" s="110">
        <f>'급수구역별-계획'!$N$35</f>
        <v>0</v>
      </c>
      <c r="F13" s="110">
        <f t="shared" si="1"/>
        <v>0</v>
      </c>
      <c r="G13" s="110">
        <f>'급수구역별-계획'!$J$35</f>
        <v>0</v>
      </c>
      <c r="H13" s="110">
        <f>'급수구역별-계획'!$O$35</f>
        <v>0</v>
      </c>
      <c r="I13" s="110">
        <f t="shared" si="2"/>
        <v>0</v>
      </c>
      <c r="J13" s="110">
        <f>'급수구역별-계획'!$K$35</f>
        <v>0</v>
      </c>
      <c r="K13" s="110">
        <f>'급수구역별-계획'!$P$35</f>
        <v>0</v>
      </c>
      <c r="L13" s="110">
        <f t="shared" si="3"/>
        <v>0</v>
      </c>
      <c r="M13" s="110">
        <f>'급수구역별-계획'!$L$35</f>
        <v>0</v>
      </c>
      <c r="N13" s="110">
        <f>'급수구역별-계획'!$Q$35</f>
        <v>0</v>
      </c>
      <c r="O13" s="110">
        <f t="shared" si="4"/>
        <v>0</v>
      </c>
      <c r="P13" s="110">
        <f>'급수구역별-계획'!$M$35</f>
        <v>0</v>
      </c>
      <c r="Q13" s="111">
        <f>'급수구역별-계획'!$R$35</f>
        <v>0</v>
      </c>
    </row>
    <row r="14" spans="1:17" ht="20.100000000000001" customHeight="1">
      <c r="A14" s="59" t="s">
        <v>1083</v>
      </c>
      <c r="B14" s="95" t="s">
        <v>639</v>
      </c>
      <c r="C14" s="46">
        <f t="shared" si="0"/>
        <v>18012</v>
      </c>
      <c r="D14" s="46">
        <f>SUM(D15:D17)</f>
        <v>18012</v>
      </c>
      <c r="E14" s="46">
        <f>SUM(E15:E17)</f>
        <v>0</v>
      </c>
      <c r="F14" s="46">
        <f t="shared" si="1"/>
        <v>28183</v>
      </c>
      <c r="G14" s="46">
        <f>SUM(G15:G17)</f>
        <v>17994</v>
      </c>
      <c r="H14" s="46">
        <f>SUM(H15:H17)</f>
        <v>10189</v>
      </c>
      <c r="I14" s="46">
        <f t="shared" si="2"/>
        <v>32749</v>
      </c>
      <c r="J14" s="46">
        <f>SUM(J15:J17)</f>
        <v>18175</v>
      </c>
      <c r="K14" s="46">
        <f>SUM(K15:K17)</f>
        <v>14574</v>
      </c>
      <c r="L14" s="46">
        <f t="shared" si="3"/>
        <v>32769</v>
      </c>
      <c r="M14" s="46">
        <f>SUM(M15:M17)</f>
        <v>18195</v>
      </c>
      <c r="N14" s="46">
        <f>SUM(N15:N17)</f>
        <v>14574</v>
      </c>
      <c r="O14" s="46">
        <f t="shared" si="4"/>
        <v>32614</v>
      </c>
      <c r="P14" s="46">
        <f>SUM(P15:P17)</f>
        <v>18040</v>
      </c>
      <c r="Q14" s="47">
        <f>SUM(Q15:Q17)</f>
        <v>14574</v>
      </c>
    </row>
    <row r="15" spans="1:17" ht="20.100000000000001" customHeight="1">
      <c r="A15" s="21"/>
      <c r="B15" s="20" t="s">
        <v>1084</v>
      </c>
      <c r="C15" s="48">
        <f t="shared" si="0"/>
        <v>10112</v>
      </c>
      <c r="D15" s="48">
        <f>'급수구역별-계획'!$I$37</f>
        <v>10112</v>
      </c>
      <c r="E15" s="48">
        <f>'급수구역별-계획'!$N$37</f>
        <v>0</v>
      </c>
      <c r="F15" s="48">
        <f t="shared" si="1"/>
        <v>20437</v>
      </c>
      <c r="G15" s="48">
        <f>'급수구역별-계획'!$J$37</f>
        <v>10248</v>
      </c>
      <c r="H15" s="48">
        <f>'급수구역별-계획'!$O$37</f>
        <v>10189</v>
      </c>
      <c r="I15" s="48">
        <f t="shared" si="2"/>
        <v>20399</v>
      </c>
      <c r="J15" s="48">
        <f>'급수구역별-계획'!$K$37</f>
        <v>10210</v>
      </c>
      <c r="K15" s="48">
        <f>'급수구역별-계획'!$P$37</f>
        <v>10189</v>
      </c>
      <c r="L15" s="48">
        <f t="shared" si="3"/>
        <v>20365</v>
      </c>
      <c r="M15" s="48">
        <f>'급수구역별-계획'!$L$37</f>
        <v>10176</v>
      </c>
      <c r="N15" s="48">
        <f>'급수구역별-계획'!$Q$37</f>
        <v>10189</v>
      </c>
      <c r="O15" s="48">
        <f t="shared" si="4"/>
        <v>20280</v>
      </c>
      <c r="P15" s="48">
        <f>'급수구역별-계획'!$M$37</f>
        <v>10091</v>
      </c>
      <c r="Q15" s="49">
        <f>'급수구역별-계획'!$R$37</f>
        <v>10189</v>
      </c>
    </row>
    <row r="16" spans="1:17" ht="20.100000000000001" customHeight="1">
      <c r="A16" s="21"/>
      <c r="B16" s="20" t="s">
        <v>1085</v>
      </c>
      <c r="C16" s="48">
        <f t="shared" si="0"/>
        <v>7900</v>
      </c>
      <c r="D16" s="48">
        <f>'급수구역별-계획'!$I$40</f>
        <v>7900</v>
      </c>
      <c r="E16" s="48">
        <f>'급수구역별-계획'!$N$40</f>
        <v>0</v>
      </c>
      <c r="F16" s="48">
        <f t="shared" si="1"/>
        <v>7746</v>
      </c>
      <c r="G16" s="48">
        <f>'급수구역별-계획'!$J$40</f>
        <v>7746</v>
      </c>
      <c r="H16" s="48">
        <f>'급수구역별-계획'!$O$40</f>
        <v>0</v>
      </c>
      <c r="I16" s="48">
        <f t="shared" si="2"/>
        <v>12350</v>
      </c>
      <c r="J16" s="48">
        <f>'급수구역별-계획'!$K$40</f>
        <v>7965</v>
      </c>
      <c r="K16" s="48">
        <f>'급수구역별-계획'!$P$40</f>
        <v>4385</v>
      </c>
      <c r="L16" s="48">
        <f t="shared" si="3"/>
        <v>12404</v>
      </c>
      <c r="M16" s="48">
        <f>'급수구역별-계획'!$L$40</f>
        <v>8019</v>
      </c>
      <c r="N16" s="48">
        <f>'급수구역별-계획'!$Q$40</f>
        <v>4385</v>
      </c>
      <c r="O16" s="48">
        <f t="shared" si="4"/>
        <v>12334</v>
      </c>
      <c r="P16" s="48">
        <f>'급수구역별-계획'!$M$40</f>
        <v>7949</v>
      </c>
      <c r="Q16" s="49">
        <f>'급수구역별-계획'!$R$40</f>
        <v>4385</v>
      </c>
    </row>
    <row r="17" spans="1:17" ht="20.100000000000001" customHeight="1">
      <c r="A17" s="21"/>
      <c r="B17" s="20" t="s">
        <v>1086</v>
      </c>
      <c r="C17" s="48">
        <f t="shared" si="0"/>
        <v>0</v>
      </c>
      <c r="D17" s="48">
        <f>'급수구역별-계획'!$I$41</f>
        <v>0</v>
      </c>
      <c r="E17" s="48">
        <f>'급수구역별-계획'!$N$41</f>
        <v>0</v>
      </c>
      <c r="F17" s="48">
        <f t="shared" si="1"/>
        <v>0</v>
      </c>
      <c r="G17" s="48">
        <f>'급수구역별-계획'!$J$41</f>
        <v>0</v>
      </c>
      <c r="H17" s="48">
        <f>'급수구역별-계획'!$O$41</f>
        <v>0</v>
      </c>
      <c r="I17" s="48">
        <f t="shared" ref="I17:I20" si="5">J17+K17</f>
        <v>0</v>
      </c>
      <c r="J17" s="48">
        <f>'급수구역별-계획'!$K$41</f>
        <v>0</v>
      </c>
      <c r="K17" s="48">
        <f>'급수구역별-계획'!$P$41</f>
        <v>0</v>
      </c>
      <c r="L17" s="48">
        <f t="shared" si="3"/>
        <v>0</v>
      </c>
      <c r="M17" s="48">
        <f>'급수구역별-계획'!$L$41</f>
        <v>0</v>
      </c>
      <c r="N17" s="48">
        <f>'급수구역별-계획'!$Q$41</f>
        <v>0</v>
      </c>
      <c r="O17" s="48">
        <f t="shared" si="4"/>
        <v>0</v>
      </c>
      <c r="P17" s="48">
        <f>'급수구역별-계획'!$M$41</f>
        <v>0</v>
      </c>
      <c r="Q17" s="49">
        <f>'급수구역별-계획'!$R$41</f>
        <v>0</v>
      </c>
    </row>
    <row r="18" spans="1:17" ht="20.100000000000001" customHeight="1">
      <c r="A18" s="59" t="s">
        <v>1087</v>
      </c>
      <c r="B18" s="95" t="s">
        <v>639</v>
      </c>
      <c r="C18" s="46">
        <f t="shared" si="0"/>
        <v>16257</v>
      </c>
      <c r="D18" s="46">
        <f>SUM(D19:D20)</f>
        <v>16257</v>
      </c>
      <c r="E18" s="46">
        <f>SUM(E19:E20)</f>
        <v>0</v>
      </c>
      <c r="F18" s="46">
        <f t="shared" si="1"/>
        <v>12591</v>
      </c>
      <c r="G18" s="46">
        <f>SUM(G19:G20)</f>
        <v>12459</v>
      </c>
      <c r="H18" s="46">
        <f>SUM(H19:H20)</f>
        <v>132</v>
      </c>
      <c r="I18" s="46">
        <f t="shared" si="5"/>
        <v>9238</v>
      </c>
      <c r="J18" s="46">
        <f>SUM(J19:J20)</f>
        <v>9106</v>
      </c>
      <c r="K18" s="46">
        <f>SUM(K19:K20)</f>
        <v>132</v>
      </c>
      <c r="L18" s="46">
        <f t="shared" si="3"/>
        <v>6542</v>
      </c>
      <c r="M18" s="46">
        <f>SUM(M19:M20)</f>
        <v>6410</v>
      </c>
      <c r="N18" s="46">
        <f>SUM(N19:N20)</f>
        <v>132</v>
      </c>
      <c r="O18" s="46">
        <f t="shared" si="4"/>
        <v>6487</v>
      </c>
      <c r="P18" s="46">
        <f>SUM(P19:P20)</f>
        <v>6355</v>
      </c>
      <c r="Q18" s="47">
        <f>SUM(Q19:Q20)</f>
        <v>132</v>
      </c>
    </row>
    <row r="19" spans="1:17" ht="20.100000000000001" customHeight="1">
      <c r="A19" s="21"/>
      <c r="B19" s="20" t="s">
        <v>1088</v>
      </c>
      <c r="C19" s="48">
        <f t="shared" si="0"/>
        <v>6241</v>
      </c>
      <c r="D19" s="48">
        <f>'급수구역별-계획'!$I$45</f>
        <v>6241</v>
      </c>
      <c r="E19" s="48">
        <f>'급수구역별-계획'!$N$45</f>
        <v>0</v>
      </c>
      <c r="F19" s="48">
        <f t="shared" si="1"/>
        <v>4411</v>
      </c>
      <c r="G19" s="48">
        <f>'급수구역별-계획'!$J$45</f>
        <v>4279</v>
      </c>
      <c r="H19" s="48">
        <f>'급수구역별-계획'!$O$45</f>
        <v>132</v>
      </c>
      <c r="I19" s="48">
        <f t="shared" si="5"/>
        <v>2835</v>
      </c>
      <c r="J19" s="48">
        <f>'급수구역별-계획'!$K$45</f>
        <v>2703</v>
      </c>
      <c r="K19" s="48">
        <f>'급수구역별-계획'!$P$45</f>
        <v>132</v>
      </c>
      <c r="L19" s="48">
        <f t="shared" si="3"/>
        <v>1245</v>
      </c>
      <c r="M19" s="48">
        <f>'급수구역별-계획'!$L$45</f>
        <v>1113</v>
      </c>
      <c r="N19" s="48">
        <f>'급수구역별-계획'!$Q$45</f>
        <v>132</v>
      </c>
      <c r="O19" s="48">
        <f t="shared" si="4"/>
        <v>1236</v>
      </c>
      <c r="P19" s="48">
        <f>'급수구역별-계획'!$M$45</f>
        <v>1104</v>
      </c>
      <c r="Q19" s="49">
        <f>'급수구역별-계획'!$R$45</f>
        <v>132</v>
      </c>
    </row>
    <row r="20" spans="1:17" ht="20.100000000000001" customHeight="1">
      <c r="A20" s="21"/>
      <c r="B20" s="20" t="s">
        <v>1089</v>
      </c>
      <c r="C20" s="114">
        <f t="shared" si="0"/>
        <v>10016</v>
      </c>
      <c r="D20" s="114">
        <f>'급수구역별-계획'!$I$46</f>
        <v>10016</v>
      </c>
      <c r="E20" s="114">
        <f>'급수구역별-계획'!$N$46</f>
        <v>0</v>
      </c>
      <c r="F20" s="114">
        <f t="shared" si="1"/>
        <v>8180</v>
      </c>
      <c r="G20" s="114">
        <f>'급수구역별-계획'!$J$46</f>
        <v>8180</v>
      </c>
      <c r="H20" s="114">
        <f>'급수구역별-계획'!$O$46</f>
        <v>0</v>
      </c>
      <c r="I20" s="114">
        <f t="shared" si="5"/>
        <v>6403</v>
      </c>
      <c r="J20" s="114">
        <f>'급수구역별-계획'!$K$46</f>
        <v>6403</v>
      </c>
      <c r="K20" s="114">
        <f>'급수구역별-계획'!$P$46</f>
        <v>0</v>
      </c>
      <c r="L20" s="114">
        <f t="shared" si="3"/>
        <v>5297</v>
      </c>
      <c r="M20" s="114">
        <f>'급수구역별-계획'!$L$46</f>
        <v>5297</v>
      </c>
      <c r="N20" s="114">
        <f>'급수구역별-계획'!$Q$46</f>
        <v>0</v>
      </c>
      <c r="O20" s="114">
        <f t="shared" si="4"/>
        <v>5251</v>
      </c>
      <c r="P20" s="114">
        <f>'급수구역별-계획'!$M$46</f>
        <v>5251</v>
      </c>
      <c r="Q20" s="115">
        <f>'급수구역별-계획'!$R$46</f>
        <v>0</v>
      </c>
    </row>
  </sheetData>
  <mergeCells count="8">
    <mergeCell ref="L3:N3"/>
    <mergeCell ref="O3:Q3"/>
    <mergeCell ref="A5:B5"/>
    <mergeCell ref="A3:A4"/>
    <mergeCell ref="B3:B4"/>
    <mergeCell ref="C3:E3"/>
    <mergeCell ref="F3:H3"/>
    <mergeCell ref="I3:K3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73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I17"/>
  <sheetViews>
    <sheetView workbookViewId="0">
      <selection activeCell="I32" sqref="I32"/>
    </sheetView>
  </sheetViews>
  <sheetFormatPr defaultRowHeight="14.25"/>
  <cols>
    <col min="4" max="4" width="10.8984375" customWidth="1"/>
  </cols>
  <sheetData>
    <row r="1" spans="1:9">
      <c r="A1" s="468" t="s">
        <v>1092</v>
      </c>
      <c r="B1" s="468"/>
      <c r="C1" s="468"/>
      <c r="D1" s="469"/>
      <c r="E1" s="116" t="s">
        <v>1093</v>
      </c>
      <c r="F1" s="118" t="s">
        <v>1094</v>
      </c>
      <c r="G1" s="118" t="s">
        <v>1096</v>
      </c>
      <c r="H1" s="118" t="s">
        <v>1098</v>
      </c>
      <c r="I1" s="119" t="s">
        <v>1100</v>
      </c>
    </row>
    <row r="2" spans="1:9">
      <c r="A2" s="470"/>
      <c r="B2" s="470"/>
      <c r="C2" s="470"/>
      <c r="D2" s="471"/>
      <c r="E2" s="117" t="s">
        <v>1167</v>
      </c>
      <c r="F2" s="117" t="s">
        <v>1095</v>
      </c>
      <c r="G2" s="117" t="s">
        <v>1097</v>
      </c>
      <c r="H2" s="117" t="s">
        <v>1099</v>
      </c>
      <c r="I2" s="120" t="s">
        <v>1101</v>
      </c>
    </row>
    <row r="3" spans="1:9">
      <c r="A3" s="472" t="s">
        <v>1102</v>
      </c>
      <c r="B3" s="472"/>
      <c r="C3" s="472"/>
      <c r="D3" s="473"/>
      <c r="E3" s="121">
        <f>'급수구역별-계획'!D4</f>
        <v>141987</v>
      </c>
      <c r="F3" s="121">
        <f>'급수구역별-계획'!E4</f>
        <v>149281</v>
      </c>
      <c r="G3" s="121">
        <f>'급수구역별-계획'!F4</f>
        <v>163035</v>
      </c>
      <c r="H3" s="121">
        <f>'급수구역별-계획'!G4</f>
        <v>162553</v>
      </c>
      <c r="I3" s="122">
        <f>'급수구역별-계획'!H4</f>
        <v>161447</v>
      </c>
    </row>
    <row r="4" spans="1:9">
      <c r="A4" s="474" t="s">
        <v>1103</v>
      </c>
      <c r="B4" s="474"/>
      <c r="C4" s="475"/>
      <c r="D4" s="123" t="s">
        <v>1110</v>
      </c>
      <c r="E4" s="121">
        <f>E6+E10+E12</f>
        <v>139167</v>
      </c>
      <c r="F4" s="121">
        <f>F6+F10+F12</f>
        <v>147304</v>
      </c>
      <c r="G4" s="121">
        <f>G6+G10+G12</f>
        <v>161262</v>
      </c>
      <c r="H4" s="121">
        <f>H6+H10+H12</f>
        <v>160953</v>
      </c>
      <c r="I4" s="121">
        <f>I6+I10+I12</f>
        <v>159853</v>
      </c>
    </row>
    <row r="5" spans="1:9">
      <c r="A5" s="476" t="s">
        <v>1104</v>
      </c>
      <c r="B5" s="476"/>
      <c r="C5" s="477"/>
      <c r="D5" s="126" t="s">
        <v>1111</v>
      </c>
      <c r="E5" s="121">
        <f>E6+E10</f>
        <v>122910</v>
      </c>
      <c r="F5" s="121">
        <f>F6+F10</f>
        <v>134713</v>
      </c>
      <c r="G5" s="121">
        <f>G6+G10</f>
        <v>152024</v>
      </c>
      <c r="H5" s="121">
        <f>H6+H10</f>
        <v>154411</v>
      </c>
      <c r="I5" s="121">
        <f>I6+I10</f>
        <v>153366</v>
      </c>
    </row>
    <row r="6" spans="1:9">
      <c r="A6" s="477" t="s">
        <v>1105</v>
      </c>
      <c r="B6" s="480" t="s">
        <v>1076</v>
      </c>
      <c r="C6" s="474"/>
      <c r="D6" s="475"/>
      <c r="E6" s="121">
        <f>SUM(E7:E9)</f>
        <v>104898</v>
      </c>
      <c r="F6" s="121">
        <f>SUM(F7:F9)</f>
        <v>106530</v>
      </c>
      <c r="G6" s="121">
        <f>SUM(G7:G9)</f>
        <v>119275</v>
      </c>
      <c r="H6" s="121">
        <f>SUM(H7:H9)</f>
        <v>121642</v>
      </c>
      <c r="I6" s="121">
        <f>SUM(I7:I9)</f>
        <v>120752</v>
      </c>
    </row>
    <row r="7" spans="1:9">
      <c r="A7" s="477"/>
      <c r="B7" s="125" t="s">
        <v>1105</v>
      </c>
      <c r="C7" s="481" t="s">
        <v>1106</v>
      </c>
      <c r="D7" s="473"/>
      <c r="E7" s="121">
        <f>'급수구역별-급수'!D6</f>
        <v>103988</v>
      </c>
      <c r="F7" s="121">
        <f>'급수구역별-급수'!E6</f>
        <v>105620</v>
      </c>
      <c r="G7" s="121">
        <f>'급수구역별-급수'!F6</f>
        <v>117099</v>
      </c>
      <c r="H7" s="121">
        <f>'급수구역별-급수'!G6</f>
        <v>118666</v>
      </c>
      <c r="I7" s="121">
        <f>'급수구역별-급수'!H6</f>
        <v>117797</v>
      </c>
    </row>
    <row r="8" spans="1:9">
      <c r="A8" s="477"/>
      <c r="B8" s="125" t="s">
        <v>1105</v>
      </c>
      <c r="C8" s="481" t="s">
        <v>1107</v>
      </c>
      <c r="D8" s="473"/>
      <c r="E8" s="121">
        <f>'급수구역별-계획'!D32</f>
        <v>910</v>
      </c>
      <c r="F8" s="121">
        <f>'급수구역별-계획'!E32</f>
        <v>910</v>
      </c>
      <c r="G8" s="121">
        <f>'급수구역별-계획'!F32</f>
        <v>2176</v>
      </c>
      <c r="H8" s="121">
        <f>'급수구역별-계획'!G32</f>
        <v>2976</v>
      </c>
      <c r="I8" s="121">
        <f>'급수구역별-계획'!H32</f>
        <v>2955</v>
      </c>
    </row>
    <row r="9" spans="1:9" hidden="1">
      <c r="A9" s="477"/>
      <c r="B9" s="124" t="s">
        <v>1105</v>
      </c>
      <c r="C9" s="481" t="s">
        <v>1109</v>
      </c>
      <c r="D9" s="473"/>
      <c r="E9" s="121">
        <f>'급수구역별-계획'!D35</f>
        <v>0</v>
      </c>
      <c r="F9" s="121">
        <f>'급수구역별-계획'!E35</f>
        <v>0</v>
      </c>
      <c r="G9" s="121">
        <f>'급수구역별-계획'!F35</f>
        <v>0</v>
      </c>
      <c r="H9" s="121">
        <f>'급수구역별-계획'!G35</f>
        <v>0</v>
      </c>
      <c r="I9" s="121">
        <f>'급수구역별-계획'!H35</f>
        <v>0</v>
      </c>
    </row>
    <row r="10" spans="1:9">
      <c r="A10" s="477"/>
      <c r="B10" s="480" t="s">
        <v>1082</v>
      </c>
      <c r="C10" s="474"/>
      <c r="D10" s="475"/>
      <c r="E10" s="121">
        <f>E11</f>
        <v>18012</v>
      </c>
      <c r="F10" s="121">
        <f>F11</f>
        <v>28183</v>
      </c>
      <c r="G10" s="121">
        <f>G11</f>
        <v>32749</v>
      </c>
      <c r="H10" s="121">
        <f>H11</f>
        <v>32769</v>
      </c>
      <c r="I10" s="121">
        <f>I11</f>
        <v>32614</v>
      </c>
    </row>
    <row r="11" spans="1:9">
      <c r="A11" s="477"/>
      <c r="B11" s="124" t="s">
        <v>1105</v>
      </c>
      <c r="C11" s="481" t="s">
        <v>1108</v>
      </c>
      <c r="D11" s="473"/>
      <c r="E11" s="121">
        <f>'급수구역별-급수'!D36</f>
        <v>18012</v>
      </c>
      <c r="F11" s="121">
        <f>'급수구역별-급수'!E36</f>
        <v>28183</v>
      </c>
      <c r="G11" s="121">
        <f>'급수구역별-급수'!F36</f>
        <v>32749</v>
      </c>
      <c r="H11" s="121">
        <f>'급수구역별-급수'!G36</f>
        <v>32769</v>
      </c>
      <c r="I11" s="121">
        <f>'급수구역별-급수'!H36</f>
        <v>32614</v>
      </c>
    </row>
    <row r="12" spans="1:9">
      <c r="A12" s="477"/>
      <c r="B12" s="480" t="s">
        <v>1120</v>
      </c>
      <c r="C12" s="474"/>
      <c r="D12" s="475"/>
      <c r="E12" s="121">
        <f>SUM(E13:E14)</f>
        <v>16257</v>
      </c>
      <c r="F12" s="121">
        <f>SUM(F13:F14)</f>
        <v>12591</v>
      </c>
      <c r="G12" s="121">
        <f>SUM(G13:G14)</f>
        <v>9238</v>
      </c>
      <c r="H12" s="121">
        <f>SUM(H13:H14)</f>
        <v>6542</v>
      </c>
      <c r="I12" s="121">
        <f>SUM(I13:I14)</f>
        <v>6487</v>
      </c>
    </row>
    <row r="13" spans="1:9">
      <c r="A13" s="477"/>
      <c r="B13" s="125" t="s">
        <v>1105</v>
      </c>
      <c r="C13" s="481" t="s">
        <v>1120</v>
      </c>
      <c r="D13" s="473"/>
      <c r="E13" s="121">
        <f>'급수구역별-급수'!D46</f>
        <v>6241</v>
      </c>
      <c r="F13" s="121">
        <f>'급수구역별-급수'!E46</f>
        <v>4411</v>
      </c>
      <c r="G13" s="121">
        <f>'급수구역별-급수'!F46</f>
        <v>2835</v>
      </c>
      <c r="H13" s="121">
        <f>'급수구역별-급수'!G46</f>
        <v>1245</v>
      </c>
      <c r="I13" s="121">
        <f>'급수구역별-급수'!H46</f>
        <v>1236</v>
      </c>
    </row>
    <row r="14" spans="1:9">
      <c r="A14" s="482"/>
      <c r="B14" s="125" t="s">
        <v>1105</v>
      </c>
      <c r="C14" s="481" t="s">
        <v>1121</v>
      </c>
      <c r="D14" s="473"/>
      <c r="E14" s="121">
        <f>'급수구역별-급수'!D47</f>
        <v>10016</v>
      </c>
      <c r="F14" s="121">
        <f>'급수구역별-급수'!E47</f>
        <v>8180</v>
      </c>
      <c r="G14" s="121">
        <f>'급수구역별-급수'!F47</f>
        <v>6403</v>
      </c>
      <c r="H14" s="121">
        <f>'급수구역별-급수'!G47</f>
        <v>5297</v>
      </c>
      <c r="I14" s="121">
        <f>'급수구역별-급수'!H47</f>
        <v>5251</v>
      </c>
    </row>
    <row r="15" spans="1:9">
      <c r="A15" s="472" t="s">
        <v>1122</v>
      </c>
      <c r="B15" s="472"/>
      <c r="C15" s="472"/>
      <c r="D15" s="473"/>
      <c r="E15" s="121">
        <f>'급수구역별-계획'!D47</f>
        <v>2820</v>
      </c>
      <c r="F15" s="121">
        <f>'급수구역별-계획'!E47</f>
        <v>1977</v>
      </c>
      <c r="G15" s="121">
        <f>'급수구역별-계획'!F47</f>
        <v>1773</v>
      </c>
      <c r="H15" s="121">
        <f>'급수구역별-계획'!G47</f>
        <v>1600</v>
      </c>
      <c r="I15" s="121">
        <f>'급수구역별-계획'!H47</f>
        <v>1594</v>
      </c>
    </row>
    <row r="16" spans="1:9" ht="15" thickBot="1">
      <c r="A16" s="474" t="s">
        <v>1112</v>
      </c>
      <c r="B16" s="474"/>
      <c r="C16" s="475"/>
      <c r="D16" s="123" t="s">
        <v>1110</v>
      </c>
      <c r="E16" s="133">
        <f t="shared" ref="E16:I17" si="0">ROUND(E4*100/E$3,1)</f>
        <v>98</v>
      </c>
      <c r="F16" s="133">
        <f t="shared" si="0"/>
        <v>98.7</v>
      </c>
      <c r="G16" s="133">
        <f t="shared" si="0"/>
        <v>98.9</v>
      </c>
      <c r="H16" s="133">
        <f t="shared" si="0"/>
        <v>99</v>
      </c>
      <c r="I16" s="133">
        <f t="shared" si="0"/>
        <v>99</v>
      </c>
    </row>
    <row r="17" spans="1:9" ht="15" thickBot="1">
      <c r="A17" s="478" t="s">
        <v>1113</v>
      </c>
      <c r="B17" s="478"/>
      <c r="C17" s="479"/>
      <c r="D17" s="127" t="s">
        <v>1111</v>
      </c>
      <c r="E17" s="133">
        <f t="shared" si="0"/>
        <v>86.6</v>
      </c>
      <c r="F17" s="133">
        <f t="shared" si="0"/>
        <v>90.2</v>
      </c>
      <c r="G17" s="133">
        <f t="shared" si="0"/>
        <v>93.2</v>
      </c>
      <c r="H17" s="133">
        <f t="shared" si="0"/>
        <v>95</v>
      </c>
      <c r="I17" s="133">
        <f t="shared" si="0"/>
        <v>95</v>
      </c>
    </row>
  </sheetData>
  <mergeCells count="17">
    <mergeCell ref="A17:C17"/>
    <mergeCell ref="B6:D6"/>
    <mergeCell ref="C7:D7"/>
    <mergeCell ref="C8:D8"/>
    <mergeCell ref="C9:D9"/>
    <mergeCell ref="B10:D10"/>
    <mergeCell ref="C11:D11"/>
    <mergeCell ref="B12:D12"/>
    <mergeCell ref="C13:D13"/>
    <mergeCell ref="C14:D14"/>
    <mergeCell ref="A15:D15"/>
    <mergeCell ref="A6:A14"/>
    <mergeCell ref="A1:D2"/>
    <mergeCell ref="A3:D3"/>
    <mergeCell ref="A4:C4"/>
    <mergeCell ref="A5:C5"/>
    <mergeCell ref="A16:C16"/>
  </mergeCells>
  <phoneticPr fontId="4" type="noConversion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1"/>
  <sheetViews>
    <sheetView topLeftCell="A130" workbookViewId="0">
      <selection activeCell="L140" sqref="L140"/>
    </sheetView>
  </sheetViews>
  <sheetFormatPr defaultRowHeight="14.25"/>
  <cols>
    <col min="3" max="3" width="9.09765625" bestFit="1" customWidth="1"/>
  </cols>
  <sheetData>
    <row r="1" spans="1:9" ht="15" thickBot="1">
      <c r="F1">
        <v>262</v>
      </c>
      <c r="G1">
        <v>246</v>
      </c>
      <c r="H1">
        <v>246</v>
      </c>
      <c r="I1">
        <v>246</v>
      </c>
    </row>
    <row r="2" spans="1:9">
      <c r="A2" s="469" t="s">
        <v>1092</v>
      </c>
      <c r="B2" s="485" t="s">
        <v>1103</v>
      </c>
      <c r="C2" s="486"/>
      <c r="D2" s="486"/>
      <c r="E2" s="489"/>
      <c r="F2" s="485" t="s">
        <v>1267</v>
      </c>
      <c r="G2" s="486"/>
      <c r="H2" s="486"/>
      <c r="I2" s="486"/>
    </row>
    <row r="3" spans="1:9">
      <c r="A3" s="471"/>
      <c r="B3" s="254" t="s">
        <v>1268</v>
      </c>
      <c r="C3" s="254" t="s">
        <v>1269</v>
      </c>
      <c r="D3" s="254" t="s">
        <v>1270</v>
      </c>
      <c r="E3" s="254" t="s">
        <v>1271</v>
      </c>
      <c r="F3" s="254" t="s">
        <v>1268</v>
      </c>
      <c r="G3" s="254" t="s">
        <v>1269</v>
      </c>
      <c r="H3" s="254" t="s">
        <v>1270</v>
      </c>
      <c r="I3" s="255" t="s">
        <v>1271</v>
      </c>
    </row>
    <row r="4" spans="1:9" ht="24">
      <c r="A4" s="252" t="s">
        <v>1272</v>
      </c>
      <c r="B4" s="260">
        <f>SUM(B5:B17)</f>
        <v>1324</v>
      </c>
      <c r="C4" s="260">
        <f>SUM(C5:C17)</f>
        <v>1844</v>
      </c>
      <c r="D4" s="260">
        <f>SUM(D5:D17)</f>
        <v>2336</v>
      </c>
      <c r="E4" s="260">
        <f>SUM(E5:E17)</f>
        <v>2316</v>
      </c>
      <c r="F4" s="262">
        <f t="shared" ref="F4:I4" si="0">SUM(F5:F17)</f>
        <v>346.88799999999998</v>
      </c>
      <c r="G4" s="262">
        <f t="shared" si="0"/>
        <v>453.62400000000002</v>
      </c>
      <c r="H4" s="262">
        <f t="shared" si="0"/>
        <v>574.65600000000006</v>
      </c>
      <c r="I4" s="263">
        <f t="shared" si="0"/>
        <v>569.7360000000001</v>
      </c>
    </row>
    <row r="5" spans="1:9">
      <c r="A5" s="253" t="s">
        <v>1274</v>
      </c>
      <c r="B5" s="260">
        <f>SUM(급수인구!K325:K328)</f>
        <v>333</v>
      </c>
      <c r="C5" s="260">
        <f>SUM(급수인구!L325:L328)</f>
        <v>332</v>
      </c>
      <c r="D5" s="260">
        <f>SUM(급수인구!M325:M328)</f>
        <v>330</v>
      </c>
      <c r="E5" s="260">
        <f>SUM(급수인구!N325:N328)</f>
        <v>328</v>
      </c>
      <c r="F5" s="262">
        <f>B5*$F$1/1000</f>
        <v>87.245999999999995</v>
      </c>
      <c r="G5" s="262">
        <f>C5*$G$1/1000</f>
        <v>81.671999999999997</v>
      </c>
      <c r="H5" s="262">
        <f>D5*$H$1/1000</f>
        <v>81.180000000000007</v>
      </c>
      <c r="I5" s="262">
        <f>E5*$I$1/1000</f>
        <v>80.688000000000002</v>
      </c>
    </row>
    <row r="6" spans="1:9">
      <c r="A6" s="253" t="s">
        <v>1273</v>
      </c>
      <c r="B6" s="260">
        <f>SUM(급수인구!K329:K331)</f>
        <v>387</v>
      </c>
      <c r="C6" s="260">
        <f>SUM(급수인구!L329:L331)</f>
        <v>385</v>
      </c>
      <c r="D6" s="260">
        <f>SUM(급수인구!M329:M331)</f>
        <v>383</v>
      </c>
      <c r="E6" s="260">
        <f>SUM(급수인구!N329:N331)</f>
        <v>380</v>
      </c>
      <c r="F6" s="262">
        <f>B6*$F$1/1000</f>
        <v>101.39400000000001</v>
      </c>
      <c r="G6" s="262">
        <f t="shared" ref="G6:G17" si="1">C6*$G$1/1000</f>
        <v>94.71</v>
      </c>
      <c r="H6" s="262">
        <f t="shared" ref="H6:H17" si="2">D6*$H$1/1000</f>
        <v>94.218000000000004</v>
      </c>
      <c r="I6" s="262">
        <f t="shared" ref="I6:I17" si="3">E6*$I$1/1000</f>
        <v>93.48</v>
      </c>
    </row>
    <row r="7" spans="1:9">
      <c r="A7" s="253" t="s">
        <v>1275</v>
      </c>
      <c r="B7" s="260">
        <f>SUM(급수인구!K332:K335)</f>
        <v>0</v>
      </c>
      <c r="C7" s="260">
        <f>SUM(급수인구!L332:L335)</f>
        <v>101</v>
      </c>
      <c r="D7" s="260">
        <f>SUM(급수인구!M332:M335)</f>
        <v>101</v>
      </c>
      <c r="E7" s="260">
        <f>SUM(급수인구!N332:N335)</f>
        <v>101</v>
      </c>
      <c r="F7" s="262">
        <f t="shared" ref="F7:F17" si="4">B7*$F$1/1000</f>
        <v>0</v>
      </c>
      <c r="G7" s="262">
        <f t="shared" si="1"/>
        <v>24.846</v>
      </c>
      <c r="H7" s="262">
        <f t="shared" si="2"/>
        <v>24.846</v>
      </c>
      <c r="I7" s="262">
        <f t="shared" si="3"/>
        <v>24.846</v>
      </c>
    </row>
    <row r="8" spans="1:9">
      <c r="A8" s="253" t="s">
        <v>1276</v>
      </c>
      <c r="B8" s="260">
        <f>SUM(급수인구!K336:K341)</f>
        <v>251</v>
      </c>
      <c r="C8" s="260">
        <f>SUM(급수인구!L336:L341)</f>
        <v>269</v>
      </c>
      <c r="D8" s="260">
        <f>SUM(급수인구!M336:M341)</f>
        <v>268</v>
      </c>
      <c r="E8" s="260">
        <f>SUM(급수인구!N336:N341)</f>
        <v>266</v>
      </c>
      <c r="F8" s="262">
        <f t="shared" si="4"/>
        <v>65.762</v>
      </c>
      <c r="G8" s="262">
        <f t="shared" si="1"/>
        <v>66.174000000000007</v>
      </c>
      <c r="H8" s="262">
        <f t="shared" si="2"/>
        <v>65.927999999999997</v>
      </c>
      <c r="I8" s="262">
        <f t="shared" si="3"/>
        <v>65.436000000000007</v>
      </c>
    </row>
    <row r="9" spans="1:9">
      <c r="A9" s="253" t="s">
        <v>1277</v>
      </c>
      <c r="B9" s="260">
        <f>SUM(급수인구!K342:K348)</f>
        <v>353</v>
      </c>
      <c r="C9" s="260">
        <f>SUM(급수인구!L342:L348)</f>
        <v>352</v>
      </c>
      <c r="D9" s="260">
        <f>SUM(급수인구!M342:M348)</f>
        <v>350</v>
      </c>
      <c r="E9" s="260">
        <f>SUM(급수인구!N342:N348)</f>
        <v>349</v>
      </c>
      <c r="F9" s="262">
        <f t="shared" si="4"/>
        <v>92.486000000000004</v>
      </c>
      <c r="G9" s="262">
        <f t="shared" si="1"/>
        <v>86.591999999999999</v>
      </c>
      <c r="H9" s="262">
        <f t="shared" si="2"/>
        <v>86.1</v>
      </c>
      <c r="I9" s="262">
        <f t="shared" si="3"/>
        <v>85.853999999999999</v>
      </c>
    </row>
    <row r="10" spans="1:9">
      <c r="A10" s="253" t="s">
        <v>1278</v>
      </c>
      <c r="B10" s="260">
        <f>SUM(급수인구!K349:K352)</f>
        <v>0</v>
      </c>
      <c r="C10" s="260">
        <f>SUM(급수인구!L349:L352)</f>
        <v>0</v>
      </c>
      <c r="D10" s="260">
        <f>SUM(급수인구!M349:M352)</f>
        <v>193</v>
      </c>
      <c r="E10" s="260">
        <f>SUM(급수인구!N349:N352)</f>
        <v>193</v>
      </c>
      <c r="F10" s="262">
        <f t="shared" si="4"/>
        <v>0</v>
      </c>
      <c r="G10" s="262">
        <f t="shared" si="1"/>
        <v>0</v>
      </c>
      <c r="H10" s="262">
        <f t="shared" si="2"/>
        <v>47.478000000000002</v>
      </c>
      <c r="I10" s="262">
        <f t="shared" si="3"/>
        <v>47.478000000000002</v>
      </c>
    </row>
    <row r="11" spans="1:9">
      <c r="A11" s="253" t="s">
        <v>1279</v>
      </c>
      <c r="B11" s="260">
        <f>SUM(급수인구!K353:K354)</f>
        <v>0</v>
      </c>
      <c r="C11" s="260">
        <f>SUM(급수인구!L353:L354)</f>
        <v>85</v>
      </c>
      <c r="D11" s="260">
        <f>SUM(급수인구!M353:M354)</f>
        <v>179</v>
      </c>
      <c r="E11" s="260">
        <f>SUM(급수인구!N353:N354)</f>
        <v>178</v>
      </c>
      <c r="F11" s="262">
        <f t="shared" si="4"/>
        <v>0</v>
      </c>
      <c r="G11" s="262">
        <f t="shared" si="1"/>
        <v>20.91</v>
      </c>
      <c r="H11" s="262">
        <f t="shared" si="2"/>
        <v>44.033999999999999</v>
      </c>
      <c r="I11" s="262">
        <f t="shared" si="3"/>
        <v>43.787999999999997</v>
      </c>
    </row>
    <row r="12" spans="1:9">
      <c r="A12" s="253" t="s">
        <v>1280</v>
      </c>
      <c r="B12" s="260">
        <f>SUM(급수인구!K355)</f>
        <v>0</v>
      </c>
      <c r="C12" s="260">
        <f>SUM(급수인구!L355)</f>
        <v>0</v>
      </c>
      <c r="D12" s="260">
        <f>SUM(급수인구!M355)</f>
        <v>77</v>
      </c>
      <c r="E12" s="260">
        <f>SUM(급수인구!N355)</f>
        <v>77</v>
      </c>
      <c r="F12" s="262">
        <f t="shared" si="4"/>
        <v>0</v>
      </c>
      <c r="G12" s="262">
        <f t="shared" si="1"/>
        <v>0</v>
      </c>
      <c r="H12" s="262">
        <f t="shared" si="2"/>
        <v>18.942</v>
      </c>
      <c r="I12" s="262">
        <f t="shared" si="3"/>
        <v>18.942</v>
      </c>
    </row>
    <row r="13" spans="1:9">
      <c r="A13" s="253" t="s">
        <v>1281</v>
      </c>
      <c r="B13" s="260">
        <f>SUM(급수인구!K363)</f>
        <v>0</v>
      </c>
      <c r="C13" s="260">
        <f>SUM(급수인구!L363)</f>
        <v>0</v>
      </c>
      <c r="D13" s="260">
        <f>SUM(급수인구!M363)</f>
        <v>85</v>
      </c>
      <c r="E13" s="260">
        <f>SUM(급수인구!N363)</f>
        <v>84</v>
      </c>
      <c r="F13" s="262">
        <f t="shared" si="4"/>
        <v>0</v>
      </c>
      <c r="G13" s="262">
        <f t="shared" si="1"/>
        <v>0</v>
      </c>
      <c r="H13" s="262">
        <f t="shared" si="2"/>
        <v>20.91</v>
      </c>
      <c r="I13" s="262">
        <f t="shared" si="3"/>
        <v>20.664000000000001</v>
      </c>
    </row>
    <row r="14" spans="1:9">
      <c r="A14" s="253" t="s">
        <v>1282</v>
      </c>
      <c r="B14" s="260">
        <f>SUM(급수인구!K367:K370)</f>
        <v>0</v>
      </c>
      <c r="C14" s="260">
        <f>SUM(급수인구!L367:L370)</f>
        <v>0</v>
      </c>
      <c r="D14" s="260">
        <f>SUM(급수인구!M367:M370)</f>
        <v>26</v>
      </c>
      <c r="E14" s="260">
        <f>SUM(급수인구!N367:N370)</f>
        <v>26</v>
      </c>
      <c r="F14" s="262">
        <f t="shared" si="4"/>
        <v>0</v>
      </c>
      <c r="G14" s="262">
        <f t="shared" si="1"/>
        <v>0</v>
      </c>
      <c r="H14" s="262">
        <f t="shared" si="2"/>
        <v>6.3959999999999999</v>
      </c>
      <c r="I14" s="262">
        <f t="shared" si="3"/>
        <v>6.3959999999999999</v>
      </c>
    </row>
    <row r="15" spans="1:9">
      <c r="A15" s="253" t="s">
        <v>1283</v>
      </c>
      <c r="B15" s="260">
        <f>급수인구!K371</f>
        <v>0</v>
      </c>
      <c r="C15" s="260">
        <f>급수인구!L371</f>
        <v>0</v>
      </c>
      <c r="D15" s="260">
        <f>급수인구!M371</f>
        <v>24</v>
      </c>
      <c r="E15" s="260">
        <f>급수인구!N371</f>
        <v>24</v>
      </c>
      <c r="F15" s="262">
        <f t="shared" si="4"/>
        <v>0</v>
      </c>
      <c r="G15" s="262">
        <f t="shared" si="1"/>
        <v>0</v>
      </c>
      <c r="H15" s="262">
        <f t="shared" si="2"/>
        <v>5.9039999999999999</v>
      </c>
      <c r="I15" s="262">
        <f t="shared" si="3"/>
        <v>5.9039999999999999</v>
      </c>
    </row>
    <row r="16" spans="1:9">
      <c r="A16" s="253" t="s">
        <v>1284</v>
      </c>
      <c r="B16" s="260">
        <f>SUM(급수인구!K372:K374)</f>
        <v>0</v>
      </c>
      <c r="C16" s="260">
        <f>SUM(급수인구!L372:L374)</f>
        <v>128</v>
      </c>
      <c r="D16" s="260">
        <f>SUM(급수인구!M372:M374)</f>
        <v>127</v>
      </c>
      <c r="E16" s="260">
        <f>SUM(급수인구!N372:N374)</f>
        <v>127</v>
      </c>
      <c r="F16" s="262">
        <f t="shared" si="4"/>
        <v>0</v>
      </c>
      <c r="G16" s="262">
        <f t="shared" si="1"/>
        <v>31.488</v>
      </c>
      <c r="H16" s="262">
        <f t="shared" si="2"/>
        <v>31.242000000000001</v>
      </c>
      <c r="I16" s="262">
        <f t="shared" si="3"/>
        <v>31.242000000000001</v>
      </c>
    </row>
    <row r="17" spans="1:9" ht="15" thickBot="1">
      <c r="A17" s="258" t="s">
        <v>1285</v>
      </c>
      <c r="B17" s="261">
        <f>SUM(급수인구!K375:K377)</f>
        <v>0</v>
      </c>
      <c r="C17" s="261">
        <f>SUM(급수인구!L375:L377)</f>
        <v>192</v>
      </c>
      <c r="D17" s="261">
        <f>SUM(급수인구!M375:M377)</f>
        <v>193</v>
      </c>
      <c r="E17" s="261">
        <f>SUM(급수인구!N375:N377)</f>
        <v>183</v>
      </c>
      <c r="F17" s="264">
        <f t="shared" si="4"/>
        <v>0</v>
      </c>
      <c r="G17" s="262">
        <f t="shared" si="1"/>
        <v>47.231999999999999</v>
      </c>
      <c r="H17" s="262">
        <f t="shared" si="2"/>
        <v>47.478000000000002</v>
      </c>
      <c r="I17" s="262">
        <f t="shared" si="3"/>
        <v>45.018000000000001</v>
      </c>
    </row>
    <row r="19" spans="1:9" ht="15" thickBot="1"/>
    <row r="20" spans="1:9">
      <c r="A20" s="468" t="s">
        <v>1092</v>
      </c>
      <c r="B20" s="469"/>
      <c r="C20" s="485" t="s">
        <v>1286</v>
      </c>
      <c r="D20" s="486"/>
      <c r="E20" s="486"/>
      <c r="F20" s="486"/>
    </row>
    <row r="21" spans="1:9">
      <c r="A21" s="470"/>
      <c r="B21" s="471"/>
      <c r="C21" s="254" t="s">
        <v>1268</v>
      </c>
      <c r="D21" s="254" t="s">
        <v>1269</v>
      </c>
      <c r="E21" s="254" t="s">
        <v>1270</v>
      </c>
      <c r="F21" s="255" t="s">
        <v>1271</v>
      </c>
    </row>
    <row r="22" spans="1:9">
      <c r="A22" s="472" t="s">
        <v>1287</v>
      </c>
      <c r="B22" s="473"/>
      <c r="C22" s="266">
        <f>B4</f>
        <v>1324</v>
      </c>
      <c r="D22" s="121">
        <f>C4</f>
        <v>1844</v>
      </c>
      <c r="E22" s="121">
        <f>D4</f>
        <v>2336</v>
      </c>
      <c r="F22" s="122">
        <f>E4</f>
        <v>2316</v>
      </c>
    </row>
    <row r="23" spans="1:9" ht="14.25" customHeight="1">
      <c r="A23" s="472" t="s">
        <v>1288</v>
      </c>
      <c r="B23" s="473"/>
      <c r="C23" s="256">
        <v>262</v>
      </c>
      <c r="D23" s="256">
        <v>246</v>
      </c>
      <c r="E23" s="256">
        <v>246</v>
      </c>
      <c r="F23" s="257">
        <v>246</v>
      </c>
    </row>
    <row r="24" spans="1:9" ht="15" customHeight="1">
      <c r="A24" s="474" t="s">
        <v>1289</v>
      </c>
      <c r="B24" s="475"/>
      <c r="C24" s="267">
        <f>C25+C26</f>
        <v>396.88799999999998</v>
      </c>
      <c r="D24" s="267">
        <f>D25+D26</f>
        <v>503.62400000000002</v>
      </c>
      <c r="E24" s="267">
        <f>E25+E26</f>
        <v>624.65600000000006</v>
      </c>
      <c r="F24" s="267">
        <f>F25+F26</f>
        <v>619.7360000000001</v>
      </c>
    </row>
    <row r="25" spans="1:9" ht="27">
      <c r="A25" s="265" t="s">
        <v>1105</v>
      </c>
      <c r="B25" s="123" t="s">
        <v>1290</v>
      </c>
      <c r="C25" s="267">
        <f>F4</f>
        <v>346.88799999999998</v>
      </c>
      <c r="D25" s="267">
        <f>G4</f>
        <v>453.62400000000002</v>
      </c>
      <c r="E25" s="267">
        <f>H4</f>
        <v>574.65600000000006</v>
      </c>
      <c r="F25" s="268">
        <f>I4</f>
        <v>569.7360000000001</v>
      </c>
    </row>
    <row r="26" spans="1:9" ht="27">
      <c r="A26" s="265" t="s">
        <v>1105</v>
      </c>
      <c r="B26" s="123" t="s">
        <v>1291</v>
      </c>
      <c r="C26" s="256">
        <v>50</v>
      </c>
      <c r="D26" s="256">
        <v>50</v>
      </c>
      <c r="E26" s="256">
        <v>50</v>
      </c>
      <c r="F26" s="257">
        <v>50</v>
      </c>
    </row>
    <row r="27" spans="1:9" ht="15" customHeight="1">
      <c r="A27" s="472" t="s">
        <v>1292</v>
      </c>
      <c r="B27" s="473"/>
      <c r="C27" s="487">
        <v>300</v>
      </c>
      <c r="D27" s="488"/>
      <c r="E27" s="488"/>
      <c r="F27" s="488"/>
    </row>
    <row r="28" spans="1:9" ht="15" thickBot="1">
      <c r="A28" s="483" t="s">
        <v>1293</v>
      </c>
      <c r="B28" s="484"/>
      <c r="C28" s="269">
        <f>$C$27/(C24/24)</f>
        <v>18.141138054060594</v>
      </c>
      <c r="D28" s="269">
        <f>$C$27/(D24/24)</f>
        <v>14.296379838927452</v>
      </c>
      <c r="E28" s="269">
        <f>$C$27/(E24/24)</f>
        <v>11.526344099792524</v>
      </c>
      <c r="F28" s="269">
        <f>$C$27/(F24/24)</f>
        <v>11.617850181367549</v>
      </c>
    </row>
    <row r="32" spans="1:9" ht="15" thickBot="1">
      <c r="F32">
        <v>262</v>
      </c>
      <c r="G32">
        <v>246</v>
      </c>
      <c r="H32">
        <v>246</v>
      </c>
      <c r="I32">
        <v>246</v>
      </c>
    </row>
    <row r="33" spans="1:9">
      <c r="A33" s="469" t="s">
        <v>1092</v>
      </c>
      <c r="B33" s="485" t="s">
        <v>1103</v>
      </c>
      <c r="C33" s="486"/>
      <c r="D33" s="486"/>
      <c r="E33" s="489"/>
      <c r="F33" s="485" t="s">
        <v>1267</v>
      </c>
      <c r="G33" s="486"/>
      <c r="H33" s="486"/>
      <c r="I33" s="486"/>
    </row>
    <row r="34" spans="1:9">
      <c r="A34" s="471"/>
      <c r="B34" s="254" t="s">
        <v>1268</v>
      </c>
      <c r="C34" s="254" t="s">
        <v>1269</v>
      </c>
      <c r="D34" s="254" t="s">
        <v>1270</v>
      </c>
      <c r="E34" s="254" t="s">
        <v>1271</v>
      </c>
      <c r="F34" s="254" t="s">
        <v>1268</v>
      </c>
      <c r="G34" s="254" t="s">
        <v>1269</v>
      </c>
      <c r="H34" s="254" t="s">
        <v>1270</v>
      </c>
      <c r="I34" s="255" t="s">
        <v>1271</v>
      </c>
    </row>
    <row r="35" spans="1:9" ht="24">
      <c r="A35" s="252" t="s">
        <v>1294</v>
      </c>
      <c r="B35" s="121">
        <f>SUM(B36:B46)</f>
        <v>3551</v>
      </c>
      <c r="C35" s="121">
        <f t="shared" ref="C35:E35" si="5">SUM(C36:C46)</f>
        <v>3836</v>
      </c>
      <c r="D35" s="121">
        <f t="shared" si="5"/>
        <v>3821</v>
      </c>
      <c r="E35" s="121">
        <f t="shared" si="5"/>
        <v>3791</v>
      </c>
      <c r="F35" s="270">
        <f t="shared" ref="F35" si="6">SUM(F36:F46)</f>
        <v>930.36199999999985</v>
      </c>
      <c r="G35" s="270">
        <f t="shared" ref="G35" si="7">SUM(G36:G46)</f>
        <v>943.65599999999984</v>
      </c>
      <c r="H35" s="270">
        <f t="shared" ref="H35" si="8">SUM(H36:H46)</f>
        <v>939.96599999999989</v>
      </c>
      <c r="I35" s="271">
        <f t="shared" ref="I35" si="9">SUM(I36:I46)</f>
        <v>932.58600000000001</v>
      </c>
    </row>
    <row r="36" spans="1:9">
      <c r="A36" s="253" t="s">
        <v>1295</v>
      </c>
      <c r="B36" s="121">
        <f>SUM(급수인구!K188:K190)</f>
        <v>1398</v>
      </c>
      <c r="C36" s="121">
        <f>SUM(급수인구!L188:L190)</f>
        <v>1394</v>
      </c>
      <c r="D36" s="121">
        <f>SUM(급수인구!M188:M190)</f>
        <v>1388</v>
      </c>
      <c r="E36" s="121">
        <f>SUM(급수인구!N188:N190)</f>
        <v>1377</v>
      </c>
      <c r="F36" s="270">
        <f>B36*$F$32/1000</f>
        <v>366.27600000000001</v>
      </c>
      <c r="G36" s="270">
        <f>C36*$G$32/1000</f>
        <v>342.92399999999998</v>
      </c>
      <c r="H36" s="270">
        <f>D36*$H$32/1000</f>
        <v>341.44799999999998</v>
      </c>
      <c r="I36" s="270">
        <f>E36*$I$32/1000</f>
        <v>338.74200000000002</v>
      </c>
    </row>
    <row r="37" spans="1:9">
      <c r="A37" s="253" t="s">
        <v>1296</v>
      </c>
      <c r="B37" s="256">
        <f>SUM(급수인구!K191:K193)</f>
        <v>355</v>
      </c>
      <c r="C37" s="256">
        <f>SUM(급수인구!L191:L193)</f>
        <v>352</v>
      </c>
      <c r="D37" s="256">
        <f>SUM(급수인구!M191:M193)</f>
        <v>351</v>
      </c>
      <c r="E37" s="256">
        <f>SUM(급수인구!N191:N193)</f>
        <v>349</v>
      </c>
      <c r="F37" s="270">
        <f t="shared" ref="F37:F46" si="10">B37*$F$32/1000</f>
        <v>93.01</v>
      </c>
      <c r="G37" s="270">
        <f t="shared" ref="G37:G46" si="11">C37*$G$32/1000</f>
        <v>86.591999999999999</v>
      </c>
      <c r="H37" s="270">
        <f t="shared" ref="H37:H46" si="12">D37*$H$32/1000</f>
        <v>86.346000000000004</v>
      </c>
      <c r="I37" s="271">
        <f t="shared" ref="I37:I46" si="13">E37*$I$32/1000</f>
        <v>85.853999999999999</v>
      </c>
    </row>
    <row r="38" spans="1:9">
      <c r="A38" s="253" t="s">
        <v>1297</v>
      </c>
      <c r="B38" s="256">
        <f>SUM(급수인구!K194:K196)</f>
        <v>510</v>
      </c>
      <c r="C38" s="256">
        <f>SUM(급수인구!L194:L196)</f>
        <v>507</v>
      </c>
      <c r="D38" s="256">
        <f>SUM(급수인구!M194:M196)</f>
        <v>506</v>
      </c>
      <c r="E38" s="256">
        <f>SUM(급수인구!N194:N196)</f>
        <v>503</v>
      </c>
      <c r="F38" s="270">
        <f t="shared" si="10"/>
        <v>133.62</v>
      </c>
      <c r="G38" s="270">
        <f t="shared" si="11"/>
        <v>124.72199999999999</v>
      </c>
      <c r="H38" s="270">
        <f t="shared" si="12"/>
        <v>124.476</v>
      </c>
      <c r="I38" s="271">
        <f t="shared" si="13"/>
        <v>123.738</v>
      </c>
    </row>
    <row r="39" spans="1:9">
      <c r="A39" s="253" t="s">
        <v>1298</v>
      </c>
      <c r="B39" s="256">
        <f>SUM(급수인구!K197:K200)</f>
        <v>263</v>
      </c>
      <c r="C39" s="256">
        <f>SUM(급수인구!L197:L200)</f>
        <v>260</v>
      </c>
      <c r="D39" s="256">
        <f>SUM(급수인구!M197:M200)</f>
        <v>260</v>
      </c>
      <c r="E39" s="256">
        <f>SUM(급수인구!N197:N200)</f>
        <v>258</v>
      </c>
      <c r="F39" s="270">
        <f t="shared" si="10"/>
        <v>68.906000000000006</v>
      </c>
      <c r="G39" s="270">
        <f t="shared" si="11"/>
        <v>63.96</v>
      </c>
      <c r="H39" s="270">
        <f t="shared" si="12"/>
        <v>63.96</v>
      </c>
      <c r="I39" s="271">
        <f t="shared" si="13"/>
        <v>63.468000000000004</v>
      </c>
    </row>
    <row r="40" spans="1:9">
      <c r="A40" s="253" t="s">
        <v>1299</v>
      </c>
      <c r="B40" s="256">
        <f>SUM(급수인구!K201:K203)</f>
        <v>92</v>
      </c>
      <c r="C40" s="256">
        <f>SUM(급수인구!L201:L203)</f>
        <v>90</v>
      </c>
      <c r="D40" s="256">
        <f>SUM(급수인구!M201:M203)</f>
        <v>90</v>
      </c>
      <c r="E40" s="256">
        <f>SUM(급수인구!N201:N203)</f>
        <v>90</v>
      </c>
      <c r="F40" s="270">
        <f t="shared" si="10"/>
        <v>24.103999999999999</v>
      </c>
      <c r="G40" s="270">
        <f t="shared" si="11"/>
        <v>22.14</v>
      </c>
      <c r="H40" s="270">
        <f t="shared" si="12"/>
        <v>22.14</v>
      </c>
      <c r="I40" s="271">
        <f t="shared" si="13"/>
        <v>22.14</v>
      </c>
    </row>
    <row r="41" spans="1:9">
      <c r="A41" s="253" t="s">
        <v>1300</v>
      </c>
      <c r="B41" s="256">
        <f>SUM(급수인구!K204:K205)</f>
        <v>139</v>
      </c>
      <c r="C41" s="256">
        <f>SUM(급수인구!L204:L205)</f>
        <v>137</v>
      </c>
      <c r="D41" s="256">
        <f>SUM(급수인구!M204:M205)</f>
        <v>137</v>
      </c>
      <c r="E41" s="256">
        <f>SUM(급수인구!N204:N205)</f>
        <v>136</v>
      </c>
      <c r="F41" s="270">
        <f t="shared" si="10"/>
        <v>36.417999999999999</v>
      </c>
      <c r="G41" s="270">
        <f t="shared" si="11"/>
        <v>33.701999999999998</v>
      </c>
      <c r="H41" s="270">
        <f t="shared" si="12"/>
        <v>33.701999999999998</v>
      </c>
      <c r="I41" s="271">
        <f t="shared" si="13"/>
        <v>33.456000000000003</v>
      </c>
    </row>
    <row r="42" spans="1:9">
      <c r="A42" s="253" t="s">
        <v>1301</v>
      </c>
      <c r="B42" s="256">
        <f>SUM(급수인구!K206:K208)</f>
        <v>75</v>
      </c>
      <c r="C42" s="256">
        <f>SUM(급수인구!L206:L208)</f>
        <v>247</v>
      </c>
      <c r="D42" s="256">
        <f>SUM(급수인구!M206:M208)</f>
        <v>244</v>
      </c>
      <c r="E42" s="256">
        <f>SUM(급수인구!N206:N208)</f>
        <v>244</v>
      </c>
      <c r="F42" s="270">
        <f t="shared" si="10"/>
        <v>19.649999999999999</v>
      </c>
      <c r="G42" s="270">
        <f t="shared" si="11"/>
        <v>60.762</v>
      </c>
      <c r="H42" s="270">
        <f t="shared" si="12"/>
        <v>60.024000000000001</v>
      </c>
      <c r="I42" s="271">
        <f t="shared" si="13"/>
        <v>60.024000000000001</v>
      </c>
    </row>
    <row r="43" spans="1:9">
      <c r="A43" s="253" t="s">
        <v>1302</v>
      </c>
      <c r="B43" s="256">
        <f>SUM(급수인구!K209:K210)</f>
        <v>0</v>
      </c>
      <c r="C43" s="256">
        <f>SUM(급수인구!L209:L210)</f>
        <v>127</v>
      </c>
      <c r="D43" s="256">
        <f>SUM(급수인구!M209:M210)</f>
        <v>127</v>
      </c>
      <c r="E43" s="256">
        <f>SUM(급수인구!N209:N210)</f>
        <v>126</v>
      </c>
      <c r="F43" s="270">
        <f t="shared" si="10"/>
        <v>0</v>
      </c>
      <c r="G43" s="270">
        <f t="shared" si="11"/>
        <v>31.242000000000001</v>
      </c>
      <c r="H43" s="270">
        <f t="shared" si="12"/>
        <v>31.242000000000001</v>
      </c>
      <c r="I43" s="271">
        <f t="shared" si="13"/>
        <v>30.995999999999999</v>
      </c>
    </row>
    <row r="44" spans="1:9">
      <c r="A44" s="253" t="s">
        <v>1303</v>
      </c>
      <c r="B44" s="256">
        <f>SUM(급수인구!K215:K217)</f>
        <v>260</v>
      </c>
      <c r="C44" s="256">
        <f>SUM(급수인구!L215:L217)</f>
        <v>258</v>
      </c>
      <c r="D44" s="256">
        <f>SUM(급수인구!M215:M217)</f>
        <v>258</v>
      </c>
      <c r="E44" s="256">
        <f>SUM(급수인구!N215:N217)</f>
        <v>256</v>
      </c>
      <c r="F44" s="270">
        <f t="shared" si="10"/>
        <v>68.12</v>
      </c>
      <c r="G44" s="270">
        <f t="shared" si="11"/>
        <v>63.468000000000004</v>
      </c>
      <c r="H44" s="270">
        <f t="shared" si="12"/>
        <v>63.468000000000004</v>
      </c>
      <c r="I44" s="271">
        <f t="shared" si="13"/>
        <v>62.975999999999999</v>
      </c>
    </row>
    <row r="45" spans="1:9">
      <c r="A45" s="253" t="s">
        <v>1304</v>
      </c>
      <c r="B45" s="256">
        <f>SUM(급수인구!K218:K220)</f>
        <v>206</v>
      </c>
      <c r="C45" s="256">
        <f>SUM(급수인구!L218:L220)</f>
        <v>204</v>
      </c>
      <c r="D45" s="256">
        <f>SUM(급수인구!M218:M220)</f>
        <v>204</v>
      </c>
      <c r="E45" s="256">
        <f>SUM(급수인구!N218:N220)</f>
        <v>202</v>
      </c>
      <c r="F45" s="270">
        <f t="shared" si="10"/>
        <v>53.972000000000001</v>
      </c>
      <c r="G45" s="270">
        <f t="shared" si="11"/>
        <v>50.183999999999997</v>
      </c>
      <c r="H45" s="270">
        <f t="shared" si="12"/>
        <v>50.183999999999997</v>
      </c>
      <c r="I45" s="271">
        <f t="shared" si="13"/>
        <v>49.692</v>
      </c>
    </row>
    <row r="46" spans="1:9" ht="15" thickBot="1">
      <c r="A46" s="258" t="s">
        <v>1305</v>
      </c>
      <c r="B46" s="259">
        <f>SUM(급수인구!K221:K222)</f>
        <v>253</v>
      </c>
      <c r="C46" s="259">
        <f>SUM(급수인구!L221:L222)</f>
        <v>260</v>
      </c>
      <c r="D46" s="259">
        <f>SUM(급수인구!M221:M222)</f>
        <v>256</v>
      </c>
      <c r="E46" s="259">
        <f>SUM(급수인구!N221:N222)</f>
        <v>250</v>
      </c>
      <c r="F46" s="272">
        <f t="shared" si="10"/>
        <v>66.286000000000001</v>
      </c>
      <c r="G46" s="272">
        <f t="shared" si="11"/>
        <v>63.96</v>
      </c>
      <c r="H46" s="272">
        <f t="shared" si="12"/>
        <v>62.975999999999999</v>
      </c>
      <c r="I46" s="273">
        <f t="shared" si="13"/>
        <v>61.5</v>
      </c>
    </row>
    <row r="48" spans="1:9" ht="15" thickBot="1"/>
    <row r="49" spans="1:15">
      <c r="A49" s="468" t="s">
        <v>1092</v>
      </c>
      <c r="B49" s="469"/>
      <c r="C49" s="485" t="s">
        <v>1286</v>
      </c>
      <c r="D49" s="486"/>
      <c r="E49" s="486"/>
      <c r="F49" s="486"/>
    </row>
    <row r="50" spans="1:15">
      <c r="A50" s="470"/>
      <c r="B50" s="471"/>
      <c r="C50" s="254" t="s">
        <v>1268</v>
      </c>
      <c r="D50" s="254" t="s">
        <v>1269</v>
      </c>
      <c r="E50" s="254" t="s">
        <v>1270</v>
      </c>
      <c r="F50" s="255" t="s">
        <v>1271</v>
      </c>
    </row>
    <row r="51" spans="1:15">
      <c r="A51" s="472" t="s">
        <v>1287</v>
      </c>
      <c r="B51" s="473"/>
      <c r="C51" s="266">
        <f>B35</f>
        <v>3551</v>
      </c>
      <c r="D51" s="266">
        <f>C35</f>
        <v>3836</v>
      </c>
      <c r="E51" s="266">
        <f>D35</f>
        <v>3821</v>
      </c>
      <c r="F51" s="266">
        <f>E35</f>
        <v>3791</v>
      </c>
    </row>
    <row r="52" spans="1:15">
      <c r="A52" s="472" t="s">
        <v>1288</v>
      </c>
      <c r="B52" s="473"/>
      <c r="C52" s="256">
        <v>262</v>
      </c>
      <c r="D52" s="256">
        <v>246</v>
      </c>
      <c r="E52" s="256">
        <v>246</v>
      </c>
      <c r="F52" s="257">
        <v>246</v>
      </c>
    </row>
    <row r="53" spans="1:15">
      <c r="A53" s="474" t="s">
        <v>1289</v>
      </c>
      <c r="B53" s="475"/>
      <c r="C53" s="267">
        <f>C54+C55</f>
        <v>980.36199999999985</v>
      </c>
      <c r="D53" s="267">
        <f>D54+D55</f>
        <v>993.65599999999984</v>
      </c>
      <c r="E53" s="267">
        <f>E54+E55</f>
        <v>989.96599999999989</v>
      </c>
      <c r="F53" s="267">
        <f>F54+F55</f>
        <v>982.58600000000001</v>
      </c>
    </row>
    <row r="54" spans="1:15" ht="27">
      <c r="A54" s="265" t="s">
        <v>1105</v>
      </c>
      <c r="B54" s="123" t="s">
        <v>1290</v>
      </c>
      <c r="C54" s="267">
        <f>F35</f>
        <v>930.36199999999985</v>
      </c>
      <c r="D54" s="267">
        <f>G35</f>
        <v>943.65599999999984</v>
      </c>
      <c r="E54" s="267">
        <f>H35</f>
        <v>939.96599999999989</v>
      </c>
      <c r="F54" s="267">
        <f>I35</f>
        <v>932.58600000000001</v>
      </c>
    </row>
    <row r="55" spans="1:15" ht="27">
      <c r="A55" s="265" t="s">
        <v>1105</v>
      </c>
      <c r="B55" s="123" t="s">
        <v>1291</v>
      </c>
      <c r="C55" s="256">
        <v>50</v>
      </c>
      <c r="D55" s="256">
        <v>50</v>
      </c>
      <c r="E55" s="256">
        <v>50</v>
      </c>
      <c r="F55" s="257">
        <v>50</v>
      </c>
    </row>
    <row r="56" spans="1:15">
      <c r="A56" s="472" t="s">
        <v>1292</v>
      </c>
      <c r="B56" s="473"/>
      <c r="C56" s="487">
        <v>500</v>
      </c>
      <c r="D56" s="488"/>
      <c r="E56" s="488"/>
      <c r="F56" s="488"/>
    </row>
    <row r="57" spans="1:15" ht="15" thickBot="1">
      <c r="A57" s="483" t="s">
        <v>1293</v>
      </c>
      <c r="B57" s="484"/>
      <c r="C57" s="269">
        <f>$C$56/(C53/24)</f>
        <v>12.240376513981573</v>
      </c>
      <c r="D57" s="269">
        <f t="shared" ref="D57:F57" si="14">$C$56/(D53/24)</f>
        <v>12.076614039466378</v>
      </c>
      <c r="E57" s="269">
        <f t="shared" si="14"/>
        <v>12.121628419561885</v>
      </c>
      <c r="F57" s="269">
        <f t="shared" si="14"/>
        <v>12.212671460818697</v>
      </c>
    </row>
    <row r="60" spans="1:15">
      <c r="C60" s="254" t="s">
        <v>1268</v>
      </c>
      <c r="D60" s="254" t="s">
        <v>1269</v>
      </c>
      <c r="E60" s="254" t="s">
        <v>1270</v>
      </c>
      <c r="F60" s="255" t="s">
        <v>1271</v>
      </c>
      <c r="H60" s="254" t="s">
        <v>1268</v>
      </c>
      <c r="I60" s="254" t="s">
        <v>1269</v>
      </c>
      <c r="J60" s="254" t="s">
        <v>1270</v>
      </c>
      <c r="K60" s="255" t="s">
        <v>1271</v>
      </c>
    </row>
    <row r="61" spans="1:15">
      <c r="A61" t="s">
        <v>1306</v>
      </c>
      <c r="B61" t="s">
        <v>1307</v>
      </c>
      <c r="C61">
        <v>71</v>
      </c>
      <c r="D61">
        <v>71</v>
      </c>
      <c r="E61">
        <v>71</v>
      </c>
      <c r="F61">
        <v>70</v>
      </c>
      <c r="H61" s="121">
        <v>1530</v>
      </c>
      <c r="I61" s="121">
        <v>1523</v>
      </c>
      <c r="J61" s="121">
        <v>1518</v>
      </c>
      <c r="K61" s="121">
        <v>1506</v>
      </c>
      <c r="L61" s="274">
        <f>SUM(L62:L65)</f>
        <v>400.86</v>
      </c>
      <c r="M61" s="274">
        <f>SUM(M62:M65)</f>
        <v>374.65799999999996</v>
      </c>
      <c r="N61" s="274">
        <f>SUM(N62:N65)</f>
        <v>373.428</v>
      </c>
      <c r="O61" s="274">
        <f>SUM(O62:O65)</f>
        <v>370.476</v>
      </c>
    </row>
    <row r="62" spans="1:15">
      <c r="B62" t="s">
        <v>1308</v>
      </c>
      <c r="C62">
        <v>73</v>
      </c>
      <c r="D62">
        <v>73</v>
      </c>
      <c r="E62">
        <v>72</v>
      </c>
      <c r="F62">
        <v>72</v>
      </c>
      <c r="H62" s="256">
        <v>496</v>
      </c>
      <c r="I62" s="256">
        <v>495</v>
      </c>
      <c r="J62" s="256">
        <v>492</v>
      </c>
      <c r="K62" s="256">
        <v>488</v>
      </c>
      <c r="L62" s="274">
        <f>H62*$C$83/1000</f>
        <v>129.952</v>
      </c>
      <c r="M62" s="274">
        <f>I62*$D$83/1000</f>
        <v>121.77</v>
      </c>
      <c r="N62" s="274">
        <f>J62*$E$83/1000</f>
        <v>121.032</v>
      </c>
      <c r="O62" s="274">
        <f>K62*$F$83/1000</f>
        <v>120.048</v>
      </c>
    </row>
    <row r="63" spans="1:15">
      <c r="A63" t="s">
        <v>1309</v>
      </c>
      <c r="B63" t="s">
        <v>1310</v>
      </c>
      <c r="C63">
        <v>56</v>
      </c>
      <c r="D63">
        <v>55</v>
      </c>
      <c r="E63">
        <v>55</v>
      </c>
      <c r="F63">
        <v>55</v>
      </c>
      <c r="H63" s="256">
        <v>320</v>
      </c>
      <c r="I63" s="256">
        <v>318</v>
      </c>
      <c r="J63" s="256">
        <v>318</v>
      </c>
      <c r="K63" s="256">
        <v>315</v>
      </c>
      <c r="L63" s="274">
        <f>H63*$C$83/1000</f>
        <v>83.84</v>
      </c>
      <c r="M63" s="274">
        <f>I63*$D$83/1000</f>
        <v>78.227999999999994</v>
      </c>
      <c r="N63" s="274">
        <f>J63*$E$83/1000</f>
        <v>78.227999999999994</v>
      </c>
      <c r="O63" s="274">
        <f>K63*$F$83/1000</f>
        <v>77.489999999999995</v>
      </c>
    </row>
    <row r="64" spans="1:15">
      <c r="B64" t="s">
        <v>1311</v>
      </c>
      <c r="C64">
        <v>46</v>
      </c>
      <c r="D64">
        <v>46</v>
      </c>
      <c r="E64">
        <v>46</v>
      </c>
      <c r="F64">
        <v>45</v>
      </c>
      <c r="H64" s="256">
        <v>427</v>
      </c>
      <c r="I64" s="256">
        <v>427</v>
      </c>
      <c r="J64" s="256">
        <v>425</v>
      </c>
      <c r="K64" s="256">
        <v>422</v>
      </c>
      <c r="L64" s="274">
        <f>H64*$C$83/1000</f>
        <v>111.874</v>
      </c>
      <c r="M64" s="274">
        <f>I64*$D$83/1000</f>
        <v>105.042</v>
      </c>
      <c r="N64" s="274">
        <f>J64*$E$83/1000</f>
        <v>104.55</v>
      </c>
      <c r="O64" s="274">
        <f>K64*$F$83/1000</f>
        <v>103.812</v>
      </c>
    </row>
    <row r="65" spans="1:15" ht="15" thickBot="1">
      <c r="A65" t="s">
        <v>1312</v>
      </c>
      <c r="B65" t="s">
        <v>1313</v>
      </c>
      <c r="C65">
        <v>114</v>
      </c>
      <c r="D65">
        <v>114</v>
      </c>
      <c r="E65">
        <v>113</v>
      </c>
      <c r="F65">
        <v>112</v>
      </c>
      <c r="H65" s="259">
        <v>287</v>
      </c>
      <c r="I65" s="259">
        <v>283</v>
      </c>
      <c r="J65" s="259">
        <v>283</v>
      </c>
      <c r="K65" s="259">
        <v>281</v>
      </c>
      <c r="L65" s="274">
        <f>H65*$C$83/1000</f>
        <v>75.194000000000003</v>
      </c>
      <c r="M65" s="274">
        <f>I65*$D$83/1000</f>
        <v>69.617999999999995</v>
      </c>
      <c r="N65" s="274">
        <f>J65*$E$83/1000</f>
        <v>69.617999999999995</v>
      </c>
      <c r="O65" s="274">
        <f>K65*$F$83/1000</f>
        <v>69.126000000000005</v>
      </c>
    </row>
    <row r="66" spans="1:15">
      <c r="B66" t="s">
        <v>1314</v>
      </c>
      <c r="C66">
        <v>136</v>
      </c>
      <c r="D66">
        <v>136</v>
      </c>
      <c r="E66">
        <v>135</v>
      </c>
      <c r="F66">
        <v>134</v>
      </c>
    </row>
    <row r="67" spans="1:15">
      <c r="A67" t="s">
        <v>1315</v>
      </c>
      <c r="B67" t="s">
        <v>1316</v>
      </c>
      <c r="C67">
        <v>104</v>
      </c>
      <c r="D67">
        <v>103</v>
      </c>
      <c r="E67">
        <v>103</v>
      </c>
      <c r="F67">
        <v>102</v>
      </c>
    </row>
    <row r="68" spans="1:15">
      <c r="B68" t="s">
        <v>1317</v>
      </c>
      <c r="C68">
        <v>91</v>
      </c>
      <c r="D68">
        <v>91</v>
      </c>
      <c r="E68">
        <v>91</v>
      </c>
      <c r="F68">
        <v>90</v>
      </c>
    </row>
    <row r="69" spans="1:15">
      <c r="A69" t="s">
        <v>1318</v>
      </c>
      <c r="B69" t="s">
        <v>1319</v>
      </c>
      <c r="C69">
        <v>125</v>
      </c>
      <c r="D69">
        <v>124</v>
      </c>
      <c r="E69">
        <v>124</v>
      </c>
      <c r="F69">
        <v>123</v>
      </c>
    </row>
    <row r="70" spans="1:15">
      <c r="A70" t="s">
        <v>1320</v>
      </c>
      <c r="B70" t="s">
        <v>1321</v>
      </c>
      <c r="C70">
        <v>183</v>
      </c>
      <c r="D70">
        <v>183</v>
      </c>
      <c r="E70">
        <v>182</v>
      </c>
      <c r="F70">
        <v>181</v>
      </c>
    </row>
    <row r="71" spans="1:15">
      <c r="B71" t="s">
        <v>1322</v>
      </c>
      <c r="C71">
        <v>76</v>
      </c>
      <c r="D71">
        <v>76</v>
      </c>
      <c r="E71">
        <v>75</v>
      </c>
      <c r="F71">
        <v>75</v>
      </c>
    </row>
    <row r="72" spans="1:15">
      <c r="A72" t="s">
        <v>1323</v>
      </c>
      <c r="B72" t="s">
        <v>1324</v>
      </c>
      <c r="C72">
        <v>68</v>
      </c>
      <c r="D72">
        <v>68</v>
      </c>
      <c r="E72">
        <v>68</v>
      </c>
      <c r="F72">
        <v>67</v>
      </c>
    </row>
    <row r="73" spans="1:15">
      <c r="B73" t="s">
        <v>1325</v>
      </c>
      <c r="C73">
        <v>36</v>
      </c>
      <c r="D73">
        <v>36</v>
      </c>
      <c r="E73">
        <v>36</v>
      </c>
      <c r="F73">
        <v>36</v>
      </c>
    </row>
    <row r="74" spans="1:15">
      <c r="B74" t="s">
        <v>1326</v>
      </c>
      <c r="C74">
        <v>64</v>
      </c>
      <c r="D74">
        <v>64</v>
      </c>
      <c r="E74">
        <v>64</v>
      </c>
      <c r="F74">
        <v>63</v>
      </c>
    </row>
    <row r="75" spans="1:15">
      <c r="A75" t="s">
        <v>1327</v>
      </c>
      <c r="B75" t="s">
        <v>1328</v>
      </c>
      <c r="C75">
        <v>53</v>
      </c>
      <c r="D75">
        <v>53</v>
      </c>
      <c r="E75">
        <v>52</v>
      </c>
      <c r="F75">
        <v>52</v>
      </c>
    </row>
    <row r="76" spans="1:15">
      <c r="B76" t="s">
        <v>1329</v>
      </c>
      <c r="C76">
        <v>67</v>
      </c>
      <c r="D76">
        <v>67</v>
      </c>
      <c r="E76">
        <v>67</v>
      </c>
      <c r="F76">
        <v>66</v>
      </c>
    </row>
    <row r="77" spans="1:15">
      <c r="B77" t="s">
        <v>1330</v>
      </c>
      <c r="C77">
        <v>51</v>
      </c>
      <c r="D77">
        <v>51</v>
      </c>
      <c r="E77">
        <v>51</v>
      </c>
      <c r="F77">
        <v>50</v>
      </c>
    </row>
    <row r="78" spans="1:15">
      <c r="B78" t="s">
        <v>1331</v>
      </c>
      <c r="C78">
        <v>0</v>
      </c>
      <c r="D78">
        <v>0</v>
      </c>
      <c r="E78">
        <v>0</v>
      </c>
      <c r="F78">
        <v>0</v>
      </c>
    </row>
    <row r="79" spans="1:15">
      <c r="A79" t="s">
        <v>165</v>
      </c>
      <c r="B79" t="s">
        <v>1332</v>
      </c>
      <c r="C79">
        <v>48</v>
      </c>
      <c r="D79">
        <v>48</v>
      </c>
      <c r="E79">
        <v>48</v>
      </c>
      <c r="F79">
        <v>47</v>
      </c>
    </row>
    <row r="80" spans="1:15">
      <c r="B80" t="s">
        <v>1333</v>
      </c>
      <c r="C80">
        <v>43</v>
      </c>
      <c r="D80">
        <v>43</v>
      </c>
      <c r="E80">
        <v>43</v>
      </c>
      <c r="F80">
        <v>43</v>
      </c>
    </row>
    <row r="81" spans="1:10">
      <c r="B81" t="s">
        <v>1334</v>
      </c>
      <c r="C81">
        <v>25</v>
      </c>
      <c r="D81">
        <v>21</v>
      </c>
      <c r="E81">
        <v>22</v>
      </c>
      <c r="F81">
        <v>23</v>
      </c>
    </row>
    <row r="82" spans="1:10">
      <c r="C82">
        <f>SUM(C61:C81)</f>
        <v>1530</v>
      </c>
      <c r="D82">
        <f>SUM(D61:D81)</f>
        <v>1523</v>
      </c>
      <c r="E82">
        <f>SUM(E61:E81)</f>
        <v>1518</v>
      </c>
      <c r="F82">
        <f>SUM(F61:F81)</f>
        <v>1506</v>
      </c>
    </row>
    <row r="83" spans="1:10">
      <c r="C83">
        <v>262</v>
      </c>
      <c r="D83">
        <v>246</v>
      </c>
      <c r="E83">
        <v>246</v>
      </c>
      <c r="F83">
        <v>246</v>
      </c>
    </row>
    <row r="84" spans="1:10">
      <c r="C84">
        <f>C82*C83/1000</f>
        <v>400.86</v>
      </c>
      <c r="D84">
        <f>D82*D83/1000</f>
        <v>374.65800000000002</v>
      </c>
      <c r="E84">
        <f>E82*E83/1000</f>
        <v>373.428</v>
      </c>
      <c r="F84">
        <f>F82*F83/1000</f>
        <v>370.476</v>
      </c>
    </row>
    <row r="85" spans="1:10">
      <c r="C85">
        <v>50</v>
      </c>
      <c r="D85">
        <v>50</v>
      </c>
      <c r="E85">
        <v>50</v>
      </c>
      <c r="F85">
        <v>50</v>
      </c>
    </row>
    <row r="86" spans="1:10">
      <c r="C86">
        <f>C84+C85</f>
        <v>450.86</v>
      </c>
      <c r="D86">
        <f t="shared" ref="D86:F86" si="15">D84+D85</f>
        <v>424.65800000000002</v>
      </c>
      <c r="E86">
        <f t="shared" si="15"/>
        <v>423.428</v>
      </c>
      <c r="F86">
        <f t="shared" si="15"/>
        <v>420.476</v>
      </c>
    </row>
    <row r="87" spans="1:10">
      <c r="C87">
        <v>200</v>
      </c>
      <c r="D87">
        <v>200</v>
      </c>
      <c r="E87">
        <v>200</v>
      </c>
      <c r="F87">
        <v>200</v>
      </c>
    </row>
    <row r="88" spans="1:10">
      <c r="C88">
        <f>C87/(C86/24)</f>
        <v>10.646320365523666</v>
      </c>
      <c r="D88">
        <f>D87/(D86/24)</f>
        <v>11.30321340937884</v>
      </c>
      <c r="E88">
        <f>E87/(E86/24)</f>
        <v>11.336047686973938</v>
      </c>
      <c r="F88">
        <f>F87/(F86/24)</f>
        <v>11.415633710366347</v>
      </c>
    </row>
    <row r="91" spans="1:10" ht="15" thickBot="1">
      <c r="G91">
        <v>262</v>
      </c>
      <c r="H91">
        <v>246</v>
      </c>
      <c r="I91">
        <v>246</v>
      </c>
      <c r="J91">
        <v>246</v>
      </c>
    </row>
    <row r="92" spans="1:10">
      <c r="A92" s="468" t="s">
        <v>1092</v>
      </c>
      <c r="B92" s="469"/>
      <c r="C92" s="485" t="s">
        <v>1103</v>
      </c>
      <c r="D92" s="486"/>
      <c r="E92" s="486"/>
      <c r="F92" s="489"/>
      <c r="G92" s="485" t="s">
        <v>1335</v>
      </c>
      <c r="H92" s="486"/>
      <c r="I92" s="486"/>
      <c r="J92" s="486"/>
    </row>
    <row r="93" spans="1:10">
      <c r="A93" s="470"/>
      <c r="B93" s="471"/>
      <c r="C93" s="254" t="s">
        <v>1268</v>
      </c>
      <c r="D93" s="254" t="s">
        <v>1269</v>
      </c>
      <c r="E93" s="254" t="s">
        <v>1270</v>
      </c>
      <c r="F93" s="254" t="s">
        <v>1271</v>
      </c>
      <c r="G93" s="254" t="s">
        <v>1268</v>
      </c>
      <c r="H93" s="254" t="s">
        <v>1269</v>
      </c>
      <c r="I93" s="254" t="s">
        <v>1270</v>
      </c>
      <c r="J93" s="255" t="s">
        <v>1271</v>
      </c>
    </row>
    <row r="94" spans="1:10">
      <c r="A94" s="472" t="s">
        <v>1336</v>
      </c>
      <c r="B94" s="473"/>
      <c r="C94" s="256">
        <f t="shared" ref="C94:J94" si="16">C95+C101</f>
        <v>910</v>
      </c>
      <c r="D94" s="256">
        <f t="shared" si="16"/>
        <v>2176</v>
      </c>
      <c r="E94" s="256">
        <f t="shared" si="16"/>
        <v>2976</v>
      </c>
      <c r="F94" s="256">
        <f t="shared" si="16"/>
        <v>2955</v>
      </c>
      <c r="G94" s="270">
        <f t="shared" si="16"/>
        <v>238.42000000000002</v>
      </c>
      <c r="H94" s="270">
        <f t="shared" si="16"/>
        <v>535.29600000000005</v>
      </c>
      <c r="I94" s="270">
        <f t="shared" si="16"/>
        <v>732.096</v>
      </c>
      <c r="J94" s="270">
        <f t="shared" si="16"/>
        <v>726.93</v>
      </c>
    </row>
    <row r="95" spans="1:10">
      <c r="A95" s="474" t="s">
        <v>1337</v>
      </c>
      <c r="B95" s="475"/>
      <c r="C95" s="256">
        <f t="shared" ref="C95:J95" si="17">SUM(C96:C100)</f>
        <v>910</v>
      </c>
      <c r="D95" s="256">
        <f t="shared" si="17"/>
        <v>1231</v>
      </c>
      <c r="E95" s="256">
        <f t="shared" si="17"/>
        <v>1225</v>
      </c>
      <c r="F95" s="256">
        <f t="shared" si="17"/>
        <v>1217</v>
      </c>
      <c r="G95" s="270">
        <f t="shared" si="17"/>
        <v>238.42000000000002</v>
      </c>
      <c r="H95" s="270">
        <f t="shared" si="17"/>
        <v>302.82600000000002</v>
      </c>
      <c r="I95" s="270">
        <f t="shared" si="17"/>
        <v>301.34999999999997</v>
      </c>
      <c r="J95" s="270">
        <f t="shared" si="17"/>
        <v>299.38200000000001</v>
      </c>
    </row>
    <row r="96" spans="1:10" ht="15">
      <c r="A96" s="265" t="s">
        <v>1105</v>
      </c>
      <c r="B96" s="123" t="s">
        <v>1338</v>
      </c>
      <c r="C96" s="256">
        <f>SUM(급수인구!K379:K381)</f>
        <v>463</v>
      </c>
      <c r="D96" s="256">
        <f>SUM(급수인구!L379:L381)</f>
        <v>462</v>
      </c>
      <c r="E96" s="256">
        <f>SUM(급수인구!M379:M381)</f>
        <v>460</v>
      </c>
      <c r="F96" s="256">
        <f>SUM(급수인구!N379:N381)</f>
        <v>457</v>
      </c>
      <c r="G96" s="270">
        <f>C96*$G$91/1000</f>
        <v>121.306</v>
      </c>
      <c r="H96" s="270">
        <f>D96*$H$91/1000</f>
        <v>113.652</v>
      </c>
      <c r="I96" s="270">
        <f>E96*$I$91/1000</f>
        <v>113.16</v>
      </c>
      <c r="J96" s="270">
        <f>F96*$J$91/1000</f>
        <v>112.422</v>
      </c>
    </row>
    <row r="97" spans="1:10" ht="15">
      <c r="A97" s="265" t="s">
        <v>1105</v>
      </c>
      <c r="B97" s="123" t="s">
        <v>1339</v>
      </c>
      <c r="C97" s="256">
        <f>SUM(급수인구!K382:K383)</f>
        <v>358</v>
      </c>
      <c r="D97" s="256">
        <f>SUM(급수인구!L382:L383)</f>
        <v>357</v>
      </c>
      <c r="E97" s="256">
        <f>SUM(급수인구!M382:M383)</f>
        <v>355</v>
      </c>
      <c r="F97" s="256">
        <f>SUM(급수인구!N382:N383)</f>
        <v>352</v>
      </c>
      <c r="G97" s="270">
        <f t="shared" ref="G97:G100" si="18">C97*$G$91/1000</f>
        <v>93.796000000000006</v>
      </c>
      <c r="H97" s="270">
        <f t="shared" ref="H97:H100" si="19">D97*$H$91/1000</f>
        <v>87.822000000000003</v>
      </c>
      <c r="I97" s="270">
        <f t="shared" ref="I97:I100" si="20">E97*$I$91/1000</f>
        <v>87.33</v>
      </c>
      <c r="J97" s="271">
        <f t="shared" ref="J97:J100" si="21">F97*$J$91/1000</f>
        <v>86.591999999999999</v>
      </c>
    </row>
    <row r="98" spans="1:10" ht="15">
      <c r="A98" s="265" t="s">
        <v>1105</v>
      </c>
      <c r="B98" s="123" t="s">
        <v>1340</v>
      </c>
      <c r="C98" s="256">
        <f>SUM(급수인구!K388:K392)</f>
        <v>89</v>
      </c>
      <c r="D98" s="256">
        <f>SUM(급수인구!L388:L392)</f>
        <v>213</v>
      </c>
      <c r="E98" s="256">
        <f>SUM(급수인구!M388:M392)</f>
        <v>212</v>
      </c>
      <c r="F98" s="256">
        <f>SUM(급수인구!N388:N392)</f>
        <v>211</v>
      </c>
      <c r="G98" s="270">
        <f t="shared" si="18"/>
        <v>23.318000000000001</v>
      </c>
      <c r="H98" s="270">
        <f t="shared" si="19"/>
        <v>52.398000000000003</v>
      </c>
      <c r="I98" s="270">
        <f t="shared" si="20"/>
        <v>52.152000000000001</v>
      </c>
      <c r="J98" s="271">
        <f t="shared" si="21"/>
        <v>51.905999999999999</v>
      </c>
    </row>
    <row r="99" spans="1:10" ht="15">
      <c r="A99" s="265" t="s">
        <v>1105</v>
      </c>
      <c r="B99" s="123" t="s">
        <v>1341</v>
      </c>
      <c r="C99" s="256">
        <f>SUM(급수인구!K393:K394)</f>
        <v>0</v>
      </c>
      <c r="D99" s="256">
        <f>SUM(급수인구!L393:L394)</f>
        <v>90</v>
      </c>
      <c r="E99" s="256">
        <f>SUM(급수인구!M393:M394)</f>
        <v>90</v>
      </c>
      <c r="F99" s="256">
        <f>SUM(급수인구!N393:N394)</f>
        <v>89</v>
      </c>
      <c r="G99" s="270">
        <f t="shared" si="18"/>
        <v>0</v>
      </c>
      <c r="H99" s="270">
        <f t="shared" si="19"/>
        <v>22.14</v>
      </c>
      <c r="I99" s="270">
        <f t="shared" si="20"/>
        <v>22.14</v>
      </c>
      <c r="J99" s="271">
        <f t="shared" si="21"/>
        <v>21.893999999999998</v>
      </c>
    </row>
    <row r="100" spans="1:10" ht="15">
      <c r="A100" s="265" t="s">
        <v>1105</v>
      </c>
      <c r="B100" s="123" t="s">
        <v>1342</v>
      </c>
      <c r="C100" s="256">
        <f>SUM(급수인구!K403:K404)</f>
        <v>0</v>
      </c>
      <c r="D100" s="256">
        <f>SUM(급수인구!L403:L404)</f>
        <v>109</v>
      </c>
      <c r="E100" s="256">
        <f>SUM(급수인구!M403:M404)</f>
        <v>108</v>
      </c>
      <c r="F100" s="256">
        <f>SUM(급수인구!N403:N404)</f>
        <v>108</v>
      </c>
      <c r="G100" s="270">
        <f t="shared" si="18"/>
        <v>0</v>
      </c>
      <c r="H100" s="270">
        <f t="shared" si="19"/>
        <v>26.814</v>
      </c>
      <c r="I100" s="270">
        <f t="shared" si="20"/>
        <v>26.568000000000001</v>
      </c>
      <c r="J100" s="271">
        <f t="shared" si="21"/>
        <v>26.568000000000001</v>
      </c>
    </row>
    <row r="101" spans="1:10">
      <c r="A101" s="474" t="s">
        <v>1343</v>
      </c>
      <c r="B101" s="475"/>
      <c r="C101" s="256">
        <f>SUM(C102:C108)</f>
        <v>0</v>
      </c>
      <c r="D101" s="256">
        <f t="shared" ref="D101:F101" si="22">SUM(D102:D108)</f>
        <v>945</v>
      </c>
      <c r="E101" s="256">
        <f t="shared" si="22"/>
        <v>1751</v>
      </c>
      <c r="F101" s="256">
        <f t="shared" si="22"/>
        <v>1738</v>
      </c>
      <c r="G101" s="270">
        <f>SUM(G102:G108)</f>
        <v>0</v>
      </c>
      <c r="H101" s="270">
        <f t="shared" ref="H101" si="23">SUM(H102:H108)</f>
        <v>232.47</v>
      </c>
      <c r="I101" s="270">
        <f t="shared" ref="I101" si="24">SUM(I102:I108)</f>
        <v>430.74599999999998</v>
      </c>
      <c r="J101" s="270">
        <f t="shared" ref="J101" si="25">SUM(J102:J108)</f>
        <v>427.54799999999994</v>
      </c>
    </row>
    <row r="102" spans="1:10" ht="15">
      <c r="A102" s="265" t="s">
        <v>1105</v>
      </c>
      <c r="B102" s="123" t="s">
        <v>1344</v>
      </c>
      <c r="C102" s="256">
        <f>SUM(급수인구!K438:K439)</f>
        <v>0</v>
      </c>
      <c r="D102" s="256">
        <f>SUM(급수인구!L438:L439)</f>
        <v>0</v>
      </c>
      <c r="E102" s="256">
        <f>SUM(급수인구!M438:M439)</f>
        <v>185</v>
      </c>
      <c r="F102" s="256">
        <f>SUM(급수인구!N438:N439)</f>
        <v>183</v>
      </c>
      <c r="G102" s="270">
        <f t="shared" ref="G102:G108" si="26">C102*$G$91/1000</f>
        <v>0</v>
      </c>
      <c r="H102" s="270">
        <f t="shared" ref="H102:H108" si="27">D102*$H$91/1000</f>
        <v>0</v>
      </c>
      <c r="I102" s="270">
        <f t="shared" ref="I102:I108" si="28">E102*$I$91/1000</f>
        <v>45.51</v>
      </c>
      <c r="J102" s="270">
        <f t="shared" ref="J102:J108" si="29">F102*$J$91/1000</f>
        <v>45.018000000000001</v>
      </c>
    </row>
    <row r="103" spans="1:10" ht="15">
      <c r="A103" s="265" t="s">
        <v>1105</v>
      </c>
      <c r="B103" s="123" t="s">
        <v>1345</v>
      </c>
      <c r="C103" s="256">
        <f>SUM(급수인구!K447:K448)</f>
        <v>0</v>
      </c>
      <c r="D103" s="256">
        <f>SUM(급수인구!L447:L448)</f>
        <v>205</v>
      </c>
      <c r="E103" s="256">
        <f>SUM(급수인구!M447:M448)</f>
        <v>204</v>
      </c>
      <c r="F103" s="256">
        <f>SUM(급수인구!N447:N448)</f>
        <v>203</v>
      </c>
      <c r="G103" s="270">
        <f t="shared" si="26"/>
        <v>0</v>
      </c>
      <c r="H103" s="270">
        <f t="shared" si="27"/>
        <v>50.43</v>
      </c>
      <c r="I103" s="270">
        <f t="shared" si="28"/>
        <v>50.183999999999997</v>
      </c>
      <c r="J103" s="271">
        <f t="shared" si="29"/>
        <v>49.938000000000002</v>
      </c>
    </row>
    <row r="104" spans="1:10" ht="15">
      <c r="A104" s="265" t="s">
        <v>1105</v>
      </c>
      <c r="B104" s="123" t="s">
        <v>1346</v>
      </c>
      <c r="C104" s="256">
        <f>SUM(급수인구!K449:K451)</f>
        <v>0</v>
      </c>
      <c r="D104" s="256">
        <f>SUM(급수인구!L449:L451)</f>
        <v>162</v>
      </c>
      <c r="E104" s="256">
        <f>SUM(급수인구!M449:M451)</f>
        <v>161</v>
      </c>
      <c r="F104" s="256">
        <f>SUM(급수인구!N449:N451)</f>
        <v>160</v>
      </c>
      <c r="G104" s="270">
        <f t="shared" si="26"/>
        <v>0</v>
      </c>
      <c r="H104" s="270">
        <f t="shared" si="27"/>
        <v>39.851999999999997</v>
      </c>
      <c r="I104" s="270">
        <f t="shared" si="28"/>
        <v>39.606000000000002</v>
      </c>
      <c r="J104" s="271">
        <f t="shared" si="29"/>
        <v>39.36</v>
      </c>
    </row>
    <row r="105" spans="1:10" ht="15">
      <c r="A105" s="265" t="s">
        <v>1105</v>
      </c>
      <c r="B105" s="123" t="s">
        <v>1347</v>
      </c>
      <c r="C105" s="256">
        <f>SUM(급수인구!K452:K454)</f>
        <v>0</v>
      </c>
      <c r="D105" s="256">
        <f>SUM(급수인구!L452:L454)</f>
        <v>0</v>
      </c>
      <c r="E105" s="256">
        <f>SUM(급수인구!M452:M454)</f>
        <v>131</v>
      </c>
      <c r="F105" s="256">
        <f>SUM(급수인구!N452:N454)</f>
        <v>129</v>
      </c>
      <c r="G105" s="270">
        <f t="shared" si="26"/>
        <v>0</v>
      </c>
      <c r="H105" s="270">
        <f t="shared" si="27"/>
        <v>0</v>
      </c>
      <c r="I105" s="270">
        <f t="shared" si="28"/>
        <v>32.225999999999999</v>
      </c>
      <c r="J105" s="271">
        <f t="shared" si="29"/>
        <v>31.734000000000002</v>
      </c>
    </row>
    <row r="106" spans="1:10" ht="15">
      <c r="A106" s="265" t="s">
        <v>1105</v>
      </c>
      <c r="B106" s="123" t="s">
        <v>1348</v>
      </c>
      <c r="C106" s="256">
        <f>SUM(급수인구!K455:K458)</f>
        <v>0</v>
      </c>
      <c r="D106" s="256">
        <f>SUM(급수인구!L455:L458)</f>
        <v>367</v>
      </c>
      <c r="E106" s="256">
        <f>SUM(급수인구!M455:M458)</f>
        <v>605</v>
      </c>
      <c r="F106" s="256">
        <f>SUM(급수인구!N455:N458)</f>
        <v>600</v>
      </c>
      <c r="G106" s="270">
        <f t="shared" si="26"/>
        <v>0</v>
      </c>
      <c r="H106" s="270">
        <f t="shared" si="27"/>
        <v>90.281999999999996</v>
      </c>
      <c r="I106" s="270">
        <f t="shared" si="28"/>
        <v>148.83000000000001</v>
      </c>
      <c r="J106" s="271">
        <f t="shared" si="29"/>
        <v>147.6</v>
      </c>
    </row>
    <row r="107" spans="1:10" ht="15">
      <c r="A107" s="265" t="s">
        <v>1105</v>
      </c>
      <c r="B107" s="123" t="s">
        <v>1349</v>
      </c>
      <c r="C107" s="256">
        <f>SUM(급수인구!K459:K463)</f>
        <v>0</v>
      </c>
      <c r="D107" s="256">
        <f>SUM(급수인구!L459:L463)</f>
        <v>0</v>
      </c>
      <c r="E107" s="256">
        <f>SUM(급수인구!M459:M463)</f>
        <v>255</v>
      </c>
      <c r="F107" s="256">
        <f>SUM(급수인구!N459:N463)</f>
        <v>251</v>
      </c>
      <c r="G107" s="270">
        <f t="shared" si="26"/>
        <v>0</v>
      </c>
      <c r="H107" s="270">
        <f t="shared" si="27"/>
        <v>0</v>
      </c>
      <c r="I107" s="270">
        <f t="shared" si="28"/>
        <v>62.73</v>
      </c>
      <c r="J107" s="271">
        <f t="shared" si="29"/>
        <v>61.746000000000002</v>
      </c>
    </row>
    <row r="108" spans="1:10" ht="15.75" thickBot="1">
      <c r="A108" s="275" t="s">
        <v>1105</v>
      </c>
      <c r="B108" s="127" t="s">
        <v>1350</v>
      </c>
      <c r="C108" s="259">
        <f>SUM(급수인구!K469:K470)</f>
        <v>0</v>
      </c>
      <c r="D108" s="259">
        <f>SUM(급수인구!L469:L470)</f>
        <v>211</v>
      </c>
      <c r="E108" s="259">
        <f>SUM(급수인구!M469:M470)</f>
        <v>210</v>
      </c>
      <c r="F108" s="259">
        <f>SUM(급수인구!N469:N470)</f>
        <v>212</v>
      </c>
      <c r="G108" s="272">
        <f t="shared" si="26"/>
        <v>0</v>
      </c>
      <c r="H108" s="272">
        <f t="shared" si="27"/>
        <v>51.905999999999999</v>
      </c>
      <c r="I108" s="272">
        <f t="shared" si="28"/>
        <v>51.66</v>
      </c>
      <c r="J108" s="273">
        <f t="shared" si="29"/>
        <v>52.152000000000001</v>
      </c>
    </row>
    <row r="110" spans="1:10" ht="15" thickBot="1"/>
    <row r="111" spans="1:10">
      <c r="A111" s="468" t="s">
        <v>1092</v>
      </c>
      <c r="B111" s="469"/>
      <c r="C111" s="485" t="s">
        <v>1351</v>
      </c>
      <c r="D111" s="486"/>
      <c r="E111" s="486"/>
      <c r="F111" s="486"/>
    </row>
    <row r="112" spans="1:10">
      <c r="A112" s="470"/>
      <c r="B112" s="471"/>
      <c r="C112" s="254" t="s">
        <v>1268</v>
      </c>
      <c r="D112" s="254" t="s">
        <v>1269</v>
      </c>
      <c r="E112" s="254" t="s">
        <v>1270</v>
      </c>
      <c r="F112" s="255" t="s">
        <v>1271</v>
      </c>
    </row>
    <row r="113" spans="1:6">
      <c r="A113" s="472" t="s">
        <v>1287</v>
      </c>
      <c r="B113" s="473"/>
      <c r="C113" s="266">
        <f>C94</f>
        <v>910</v>
      </c>
      <c r="D113" s="266">
        <f>D94</f>
        <v>2176</v>
      </c>
      <c r="E113" s="266">
        <f>E94</f>
        <v>2976</v>
      </c>
      <c r="F113" s="266">
        <f>F94</f>
        <v>2955</v>
      </c>
    </row>
    <row r="114" spans="1:6">
      <c r="A114" s="472" t="s">
        <v>1288</v>
      </c>
      <c r="B114" s="473"/>
      <c r="C114" s="256">
        <v>262</v>
      </c>
      <c r="D114" s="256">
        <v>246</v>
      </c>
      <c r="E114" s="256">
        <v>246</v>
      </c>
      <c r="F114" s="257">
        <v>246</v>
      </c>
    </row>
    <row r="115" spans="1:6">
      <c r="A115" s="474" t="s">
        <v>1289</v>
      </c>
      <c r="B115" s="475"/>
      <c r="C115" s="267">
        <f>C116+C117</f>
        <v>288.42</v>
      </c>
      <c r="D115" s="267">
        <f>D116+D117</f>
        <v>585.29600000000005</v>
      </c>
      <c r="E115" s="267">
        <f>E116+E117</f>
        <v>782.096</v>
      </c>
      <c r="F115" s="267">
        <f>F116+F117</f>
        <v>776.93</v>
      </c>
    </row>
    <row r="116" spans="1:6" ht="27">
      <c r="A116" s="265" t="s">
        <v>1105</v>
      </c>
      <c r="B116" s="123" t="s">
        <v>1290</v>
      </c>
      <c r="C116" s="267">
        <f>G94</f>
        <v>238.42000000000002</v>
      </c>
      <c r="D116" s="267">
        <f>H94</f>
        <v>535.29600000000005</v>
      </c>
      <c r="E116" s="267">
        <f>I94</f>
        <v>732.096</v>
      </c>
      <c r="F116" s="267">
        <f>J94</f>
        <v>726.93</v>
      </c>
    </row>
    <row r="117" spans="1:6" ht="27">
      <c r="A117" s="265" t="s">
        <v>1105</v>
      </c>
      <c r="B117" s="123" t="s">
        <v>1291</v>
      </c>
      <c r="C117" s="256">
        <v>50</v>
      </c>
      <c r="D117" s="256">
        <v>50</v>
      </c>
      <c r="E117" s="256">
        <v>50</v>
      </c>
      <c r="F117" s="257">
        <v>50</v>
      </c>
    </row>
    <row r="118" spans="1:6">
      <c r="A118" s="472" t="s">
        <v>1292</v>
      </c>
      <c r="B118" s="473"/>
      <c r="C118" s="487">
        <v>280</v>
      </c>
      <c r="D118" s="488"/>
      <c r="E118" s="488"/>
      <c r="F118" s="488"/>
    </row>
    <row r="119" spans="1:6" ht="15" thickBot="1">
      <c r="A119" s="483" t="s">
        <v>1293</v>
      </c>
      <c r="B119" s="484"/>
      <c r="C119" s="272">
        <f>$C$118/(C115/24)</f>
        <v>23.299355107135426</v>
      </c>
      <c r="D119" s="272">
        <f>$C$118/(D115/24)</f>
        <v>11.481370110166479</v>
      </c>
      <c r="E119" s="272">
        <f>$C$118/(E115/24)</f>
        <v>8.5922955749677783</v>
      </c>
      <c r="F119" s="272">
        <f>$C$118/(F115/24)</f>
        <v>8.6494278763852606</v>
      </c>
    </row>
    <row r="121" spans="1:6" ht="15" thickBot="1"/>
    <row r="122" spans="1:6">
      <c r="A122" s="468" t="s">
        <v>1092</v>
      </c>
      <c r="B122" s="469"/>
      <c r="C122" s="485" t="s">
        <v>1351</v>
      </c>
      <c r="D122" s="486"/>
      <c r="E122" s="486"/>
      <c r="F122" s="486"/>
    </row>
    <row r="123" spans="1:6">
      <c r="A123" s="470"/>
      <c r="B123" s="471"/>
      <c r="C123" s="254" t="s">
        <v>1268</v>
      </c>
      <c r="D123" s="254" t="s">
        <v>1269</v>
      </c>
      <c r="E123" s="254" t="s">
        <v>1270</v>
      </c>
      <c r="F123" s="255" t="s">
        <v>1271</v>
      </c>
    </row>
    <row r="124" spans="1:6">
      <c r="A124" s="472" t="s">
        <v>1287</v>
      </c>
      <c r="B124" s="473"/>
      <c r="C124" s="266">
        <f>C113</f>
        <v>910</v>
      </c>
      <c r="D124" s="266">
        <f>D113</f>
        <v>2176</v>
      </c>
      <c r="E124" s="266">
        <f>E113</f>
        <v>2976</v>
      </c>
      <c r="F124" s="266">
        <f>F113</f>
        <v>2955</v>
      </c>
    </row>
    <row r="125" spans="1:6">
      <c r="A125" s="472" t="s">
        <v>1288</v>
      </c>
      <c r="B125" s="473"/>
      <c r="C125" s="256">
        <v>262</v>
      </c>
      <c r="D125" s="256">
        <v>246</v>
      </c>
      <c r="E125" s="256">
        <v>246</v>
      </c>
      <c r="F125" s="257">
        <v>246</v>
      </c>
    </row>
    <row r="126" spans="1:6">
      <c r="A126" s="474" t="s">
        <v>1289</v>
      </c>
      <c r="B126" s="475"/>
      <c r="C126" s="267">
        <f>C127+C128</f>
        <v>288.42</v>
      </c>
      <c r="D126" s="267">
        <f>D127+D128</f>
        <v>585.29600000000005</v>
      </c>
      <c r="E126" s="267">
        <f>E127+E128</f>
        <v>782.096</v>
      </c>
      <c r="F126" s="267">
        <f>F127+F128</f>
        <v>776.93</v>
      </c>
    </row>
    <row r="127" spans="1:6" ht="27">
      <c r="A127" s="265" t="s">
        <v>1105</v>
      </c>
      <c r="B127" s="123" t="s">
        <v>1290</v>
      </c>
      <c r="C127" s="267">
        <f>C116</f>
        <v>238.42000000000002</v>
      </c>
      <c r="D127" s="267">
        <f>D116</f>
        <v>535.29600000000005</v>
      </c>
      <c r="E127" s="267">
        <f>E116</f>
        <v>732.096</v>
      </c>
      <c r="F127" s="267">
        <f>F116</f>
        <v>726.93</v>
      </c>
    </row>
    <row r="128" spans="1:6" ht="27">
      <c r="A128" s="265" t="s">
        <v>1105</v>
      </c>
      <c r="B128" s="123" t="s">
        <v>1291</v>
      </c>
      <c r="C128" s="256">
        <v>50</v>
      </c>
      <c r="D128" s="256">
        <v>50</v>
      </c>
      <c r="E128" s="256">
        <v>50</v>
      </c>
      <c r="F128" s="257">
        <v>50</v>
      </c>
    </row>
    <row r="129" spans="1:6">
      <c r="A129" s="472" t="s">
        <v>1292</v>
      </c>
      <c r="B129" s="473"/>
      <c r="C129" s="276">
        <v>280</v>
      </c>
      <c r="D129" s="277">
        <v>280</v>
      </c>
      <c r="E129" s="277">
        <v>400</v>
      </c>
      <c r="F129" s="277">
        <v>400</v>
      </c>
    </row>
    <row r="130" spans="1:6" ht="15" thickBot="1">
      <c r="A130" s="483" t="s">
        <v>1293</v>
      </c>
      <c r="B130" s="484"/>
      <c r="C130" s="272">
        <f>C129/(C126/24)</f>
        <v>23.299355107135426</v>
      </c>
      <c r="D130" s="272">
        <f>D129/(D126/24)</f>
        <v>11.481370110166479</v>
      </c>
      <c r="E130" s="272">
        <f>E129/(E126/24)</f>
        <v>12.274707964239685</v>
      </c>
      <c r="F130" s="272">
        <f>F129/(F126/24)</f>
        <v>12.35632553769323</v>
      </c>
    </row>
    <row r="132" spans="1:6" ht="15" thickBot="1"/>
    <row r="133" spans="1:6">
      <c r="A133" s="468" t="s">
        <v>1092</v>
      </c>
      <c r="B133" s="469"/>
      <c r="C133" s="485" t="s">
        <v>1352</v>
      </c>
      <c r="D133" s="486"/>
      <c r="E133" s="486"/>
      <c r="F133" s="486"/>
    </row>
    <row r="134" spans="1:6">
      <c r="A134" s="470"/>
      <c r="B134" s="471"/>
      <c r="C134" s="254" t="s">
        <v>1268</v>
      </c>
      <c r="D134" s="254" t="s">
        <v>1269</v>
      </c>
      <c r="E134" s="254" t="s">
        <v>1270</v>
      </c>
      <c r="F134" s="255" t="s">
        <v>1271</v>
      </c>
    </row>
    <row r="135" spans="1:6">
      <c r="A135" s="472" t="s">
        <v>1287</v>
      </c>
      <c r="B135" s="473"/>
      <c r="C135" s="266">
        <f>C101</f>
        <v>0</v>
      </c>
      <c r="D135" s="266">
        <f>D101</f>
        <v>945</v>
      </c>
      <c r="E135" s="266">
        <f>E101</f>
        <v>1751</v>
      </c>
      <c r="F135" s="266">
        <f>F101</f>
        <v>1738</v>
      </c>
    </row>
    <row r="136" spans="1:6">
      <c r="A136" s="472" t="s">
        <v>1288</v>
      </c>
      <c r="B136" s="473"/>
      <c r="C136" s="256">
        <v>262</v>
      </c>
      <c r="D136" s="256">
        <v>246</v>
      </c>
      <c r="E136" s="256">
        <v>246</v>
      </c>
      <c r="F136" s="257">
        <v>246</v>
      </c>
    </row>
    <row r="137" spans="1:6">
      <c r="A137" s="474" t="s">
        <v>1289</v>
      </c>
      <c r="B137" s="475"/>
      <c r="C137" s="267">
        <f>C138+C139</f>
        <v>50</v>
      </c>
      <c r="D137" s="267">
        <f>D138+D139</f>
        <v>282.47000000000003</v>
      </c>
      <c r="E137" s="267">
        <f>E138+E139</f>
        <v>480.74599999999998</v>
      </c>
      <c r="F137" s="267">
        <f>F138+F139</f>
        <v>477.54799999999994</v>
      </c>
    </row>
    <row r="138" spans="1:6" ht="27">
      <c r="A138" s="265" t="s">
        <v>1105</v>
      </c>
      <c r="B138" s="123" t="s">
        <v>1290</v>
      </c>
      <c r="C138" s="267">
        <f>G101</f>
        <v>0</v>
      </c>
      <c r="D138" s="267">
        <f>H101</f>
        <v>232.47</v>
      </c>
      <c r="E138" s="267">
        <f>I101</f>
        <v>430.74599999999998</v>
      </c>
      <c r="F138" s="267">
        <f>J101</f>
        <v>427.54799999999994</v>
      </c>
    </row>
    <row r="139" spans="1:6" ht="27">
      <c r="A139" s="265" t="s">
        <v>1105</v>
      </c>
      <c r="B139" s="123" t="s">
        <v>1291</v>
      </c>
      <c r="C139" s="256">
        <v>50</v>
      </c>
      <c r="D139" s="256">
        <v>50</v>
      </c>
      <c r="E139" s="256">
        <v>50</v>
      </c>
      <c r="F139" s="257">
        <v>50</v>
      </c>
    </row>
    <row r="140" spans="1:6">
      <c r="A140" s="472" t="s">
        <v>1292</v>
      </c>
      <c r="B140" s="473"/>
      <c r="C140" s="276">
        <v>0</v>
      </c>
      <c r="D140" s="277">
        <v>250</v>
      </c>
      <c r="E140" s="277">
        <v>250</v>
      </c>
      <c r="F140" s="277">
        <v>250</v>
      </c>
    </row>
    <row r="141" spans="1:6" ht="15" thickBot="1">
      <c r="A141" s="483" t="s">
        <v>1293</v>
      </c>
      <c r="B141" s="484"/>
      <c r="C141" s="272">
        <f>C140/(C137/24)</f>
        <v>0</v>
      </c>
      <c r="D141" s="272">
        <f>D140/(D137/24)</f>
        <v>21.241193755089032</v>
      </c>
      <c r="E141" s="272">
        <f>E140/(E137/24)</f>
        <v>12.480603062739993</v>
      </c>
      <c r="F141" s="272">
        <f>F140/(F137/24)</f>
        <v>12.564182029869251</v>
      </c>
    </row>
  </sheetData>
  <mergeCells count="50">
    <mergeCell ref="A22:B22"/>
    <mergeCell ref="A2:A3"/>
    <mergeCell ref="B2:E2"/>
    <mergeCell ref="F2:I2"/>
    <mergeCell ref="A20:B21"/>
    <mergeCell ref="C20:F20"/>
    <mergeCell ref="A57:B57"/>
    <mergeCell ref="A23:B23"/>
    <mergeCell ref="A24:B24"/>
    <mergeCell ref="A27:B27"/>
    <mergeCell ref="C27:F27"/>
    <mergeCell ref="A28:B28"/>
    <mergeCell ref="A33:A34"/>
    <mergeCell ref="B33:E33"/>
    <mergeCell ref="F33:I33"/>
    <mergeCell ref="A49:B50"/>
    <mergeCell ref="C49:F49"/>
    <mergeCell ref="A51:B51"/>
    <mergeCell ref="A56:B56"/>
    <mergeCell ref="C56:F56"/>
    <mergeCell ref="A52:B52"/>
    <mergeCell ref="A53:B53"/>
    <mergeCell ref="A118:B118"/>
    <mergeCell ref="C118:F118"/>
    <mergeCell ref="A92:B93"/>
    <mergeCell ref="C92:F92"/>
    <mergeCell ref="G92:J92"/>
    <mergeCell ref="A94:B94"/>
    <mergeCell ref="A95:B95"/>
    <mergeCell ref="A101:B101"/>
    <mergeCell ref="A111:B112"/>
    <mergeCell ref="C111:F111"/>
    <mergeCell ref="A113:B113"/>
    <mergeCell ref="A114:B114"/>
    <mergeCell ref="A115:B115"/>
    <mergeCell ref="C133:F133"/>
    <mergeCell ref="A135:B135"/>
    <mergeCell ref="A119:B119"/>
    <mergeCell ref="A122:B123"/>
    <mergeCell ref="C122:F122"/>
    <mergeCell ref="A124:B124"/>
    <mergeCell ref="A125:B125"/>
    <mergeCell ref="A126:B126"/>
    <mergeCell ref="A136:B136"/>
    <mergeCell ref="A137:B137"/>
    <mergeCell ref="A140:B140"/>
    <mergeCell ref="A141:B141"/>
    <mergeCell ref="A129:B129"/>
    <mergeCell ref="A130:B130"/>
    <mergeCell ref="A133:B134"/>
  </mergeCells>
  <phoneticPr fontId="4" type="noConversion"/>
  <pageMargins left="0.7" right="0.7" top="0.75" bottom="0.75" header="0.3" footer="0.3"/>
  <pageSetup paperSize="9" orientation="portrait" horizont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16</vt:i4>
      </vt:variant>
      <vt:variant>
        <vt:lpstr>이름이 지정된 범위</vt:lpstr>
      </vt:variant>
      <vt:variant>
        <vt:i4>24</vt:i4>
      </vt:variant>
    </vt:vector>
  </HeadingPairs>
  <TitlesOfParts>
    <vt:vector size="40" baseType="lpstr">
      <vt:lpstr>계획인구</vt:lpstr>
      <vt:lpstr>급수인구</vt:lpstr>
      <vt:lpstr>행정구역별-계획</vt:lpstr>
      <vt:lpstr>행정구역별-급수</vt:lpstr>
      <vt:lpstr>급수구역별-계획</vt:lpstr>
      <vt:lpstr>급수구역별-급수</vt:lpstr>
      <vt:lpstr>급수보급율</vt:lpstr>
      <vt:lpstr>공급원별 급수인구</vt:lpstr>
      <vt:lpstr>블록별-계획</vt:lpstr>
      <vt:lpstr>--</vt:lpstr>
      <vt:lpstr>사업별물량</vt:lpstr>
      <vt:lpstr>행정-계획인구(총괄)</vt:lpstr>
      <vt:lpstr>급수구역별-계획(보고서 표)</vt:lpstr>
      <vt:lpstr>급수구역별-급수(보고서 표)</vt:lpstr>
      <vt:lpstr>급수보급율(보고서 표)</vt:lpstr>
      <vt:lpstr>신설배수지계획검토(보고서표)</vt:lpstr>
      <vt:lpstr>계획인구!Print_Area</vt:lpstr>
      <vt:lpstr>'공급원별 급수인구'!Print_Area</vt:lpstr>
      <vt:lpstr>'급수구역별-계획'!Print_Area</vt:lpstr>
      <vt:lpstr>'급수구역별-계획(보고서 표)'!Print_Area</vt:lpstr>
      <vt:lpstr>'급수구역별-급수'!Print_Area</vt:lpstr>
      <vt:lpstr>'급수구역별-급수(보고서 표)'!Print_Area</vt:lpstr>
      <vt:lpstr>급수보급율!Print_Area</vt:lpstr>
      <vt:lpstr>급수인구!Print_Area</vt:lpstr>
      <vt:lpstr>'블록별-계획'!Print_Area</vt:lpstr>
      <vt:lpstr>사업별물량!Print_Area</vt:lpstr>
      <vt:lpstr>'행정-계획인구(총괄)'!Print_Area</vt:lpstr>
      <vt:lpstr>'행정구역별-계획'!Print_Area</vt:lpstr>
      <vt:lpstr>'행정구역별-급수'!Print_Area</vt:lpstr>
      <vt:lpstr>계획인구!Print_Titles</vt:lpstr>
      <vt:lpstr>'공급원별 급수인구'!Print_Titles</vt:lpstr>
      <vt:lpstr>'급수구역별-계획'!Print_Titles</vt:lpstr>
      <vt:lpstr>'급수구역별-계획(보고서 표)'!Print_Titles</vt:lpstr>
      <vt:lpstr>'급수구역별-급수'!Print_Titles</vt:lpstr>
      <vt:lpstr>'급수구역별-급수(보고서 표)'!Print_Titles</vt:lpstr>
      <vt:lpstr>급수인구!Print_Titles</vt:lpstr>
      <vt:lpstr>'블록별-계획'!Print_Titles</vt:lpstr>
      <vt:lpstr>사업별물량!Print_Titles</vt:lpstr>
      <vt:lpstr>'행정구역별-계획'!Print_Titles</vt:lpstr>
      <vt:lpstr>'행정구역별-급수'!Print_Titles</vt:lpstr>
    </vt:vector>
  </TitlesOfParts>
  <Company>(주)건화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장영수</dc:creator>
  <cp:lastModifiedBy>125319</cp:lastModifiedBy>
  <cp:lastPrinted>2017-01-19T09:50:49Z</cp:lastPrinted>
  <dcterms:created xsi:type="dcterms:W3CDTF">2009-01-21T04:13:35Z</dcterms:created>
  <dcterms:modified xsi:type="dcterms:W3CDTF">2017-02-08T08:03:48Z</dcterms:modified>
</cp:coreProperties>
</file>